
<file path=[Content_Types].xml><?xml version="1.0" encoding="utf-8"?>
<Types xmlns="http://schemas.openxmlformats.org/package/2006/content-types">
  <Default Extension="bin" ContentType="application/vnd.openxmlformats-officedocument.oleObject"/>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4000" windowHeight="9768" tabRatio="934"/>
  </bookViews>
  <sheets>
    <sheet name="说明" sheetId="1" r:id="rId1"/>
    <sheet name="1-1" sheetId="2" state="hidden" r:id="rId2"/>
    <sheet name="1-2" sheetId="18" state="hidden" r:id="rId3"/>
    <sheet name="1-3" sheetId="4" r:id="rId4"/>
    <sheet name="1-4" sheetId="6" r:id="rId5"/>
    <sheet name="1-5" sheetId="8" r:id="rId6"/>
    <sheet name="1-6" sheetId="9" r:id="rId7"/>
    <sheet name="1-7" sheetId="50" state="hidden" r:id="rId8"/>
    <sheet name="2-1" sheetId="10" r:id="rId9"/>
    <sheet name="2-2" sheetId="11" r:id="rId10"/>
    <sheet name="2-3" sheetId="13" r:id="rId11"/>
    <sheet name="2-6" sheetId="25" state="hidden" r:id="rId12"/>
    <sheet name="2-7" sheetId="29" state="hidden" r:id="rId13"/>
    <sheet name="2-4" sheetId="14" r:id="rId14"/>
    <sheet name="2-5" sheetId="15" state="hidden" r:id="rId15"/>
    <sheet name="2-8" sheetId="30" r:id="rId16"/>
    <sheet name="2-9" sheetId="40" state="hidden" r:id="rId17"/>
    <sheet name="2-10" sheetId="49" r:id="rId18"/>
    <sheet name="2-11" sheetId="48" r:id="rId19"/>
    <sheet name="3-1" sheetId="16" r:id="rId20"/>
    <sheet name="3-2" sheetId="17" r:id="rId21"/>
    <sheet name="3-3" sheetId="31" r:id="rId22"/>
    <sheet name="3-4" sheetId="53" r:id="rId23"/>
    <sheet name="4-1" sheetId="26" state="hidden" r:id="rId24"/>
    <sheet name="4-2" sheetId="27" state="hidden" r:id="rId25"/>
    <sheet name="4-3" sheetId="28" state="hidden" r:id="rId26"/>
    <sheet name="5-1" sheetId="51" r:id="rId27"/>
    <sheet name="5-2信息化基础设施" sheetId="54" r:id="rId28"/>
    <sheet name="防洪" sheetId="32" state="hidden" r:id="rId29"/>
    <sheet name="水源表" sheetId="33" state="hidden" r:id="rId30"/>
    <sheet name="应急水库" sheetId="34" state="hidden" r:id="rId31"/>
    <sheet name="应急连通" sheetId="35" state="hidden" r:id="rId32"/>
    <sheet name="抗旱应急连通" sheetId="45" state="hidden" r:id="rId33"/>
    <sheet name="供水一体化&amp;农村饮水" sheetId="41" state="hidden" r:id="rId34"/>
    <sheet name="大中型灌区" sheetId="36" state="hidden" r:id="rId35"/>
    <sheet name="水土流失" sheetId="37" state="hidden" r:id="rId36"/>
    <sheet name="生态环境项目" sheetId="46" state="hidden" r:id="rId37"/>
    <sheet name="目标" sheetId="42" state="hidden" r:id="rId38"/>
    <sheet name="总表FH" sheetId="43" state="hidden" r:id="rId39"/>
    <sheet name="总表SY" sheetId="44" state="hidden" r:id="rId40"/>
    <sheet name="水库名录" sheetId="52" state="hidden" r:id="rId41"/>
    <sheet name="十三五投资情况" sheetId="55" state="hidden" r:id="rId42"/>
  </sheets>
  <definedNames>
    <definedName name="_xlnm.Print_Area" localSheetId="8">'2-1'!$A$1:$CI$10</definedName>
    <definedName name="_xlnm.Print_Area" localSheetId="13">'2-4'!$A$1:$AP$24</definedName>
    <definedName name="_xlnm.Print_Area" localSheetId="0">说明!$A$2:$C$29</definedName>
  </definedNames>
  <calcPr calcId="145621"/>
</workbook>
</file>

<file path=xl/calcChain.xml><?xml version="1.0" encoding="utf-8"?>
<calcChain xmlns="http://schemas.openxmlformats.org/spreadsheetml/2006/main">
  <c r="H31" i="1" l="1"/>
  <c r="AC8" i="11" l="1"/>
  <c r="W17" i="4" l="1"/>
  <c r="U17" i="4"/>
  <c r="AD8" i="54" l="1"/>
  <c r="P21" i="1" l="1"/>
  <c r="M21" i="1"/>
  <c r="P41" i="49"/>
  <c r="Q41" i="49"/>
  <c r="P43" i="49"/>
  <c r="U21" i="1" l="1"/>
  <c r="AH15" i="1"/>
  <c r="T21" i="1"/>
  <c r="AG15" i="1"/>
  <c r="CN13" i="10"/>
  <c r="CO13" i="10"/>
  <c r="U22" i="9"/>
  <c r="S22" i="9"/>
  <c r="W8" i="6" l="1"/>
  <c r="W9" i="6"/>
  <c r="W7" i="6"/>
  <c r="C19" i="55" l="1"/>
  <c r="R12" i="1" s="1"/>
  <c r="C20" i="55"/>
  <c r="R8" i="1" s="1"/>
  <c r="C21" i="55"/>
  <c r="R6" i="1" s="1"/>
  <c r="B19" i="55"/>
  <c r="Q12" i="1" s="1"/>
  <c r="B20" i="55"/>
  <c r="Q8" i="1" s="1"/>
  <c r="B21" i="55"/>
  <c r="Q6" i="1" s="1"/>
  <c r="S6" i="1" s="1"/>
  <c r="E12" i="55"/>
  <c r="E5" i="55" s="1"/>
  <c r="E13" i="55"/>
  <c r="E14" i="55"/>
  <c r="E15" i="55"/>
  <c r="E8" i="55" s="1"/>
  <c r="C16" i="55"/>
  <c r="B16" i="55"/>
  <c r="D15" i="55"/>
  <c r="D14" i="55"/>
  <c r="D13" i="55"/>
  <c r="D12" i="55"/>
  <c r="E6" i="55"/>
  <c r="H6" i="55" s="1"/>
  <c r="H9" i="55" s="1"/>
  <c r="D5" i="55"/>
  <c r="D6" i="55"/>
  <c r="D7" i="55"/>
  <c r="D8" i="55"/>
  <c r="C5" i="55"/>
  <c r="C6" i="55"/>
  <c r="C7" i="55"/>
  <c r="C8" i="55"/>
  <c r="B7" i="55"/>
  <c r="B6" i="55"/>
  <c r="B5" i="55"/>
  <c r="Z27" i="52"/>
  <c r="Y27" i="52"/>
  <c r="X27" i="52"/>
  <c r="W27" i="52"/>
  <c r="Z26" i="52"/>
  <c r="Y26" i="52"/>
  <c r="X26" i="52"/>
  <c r="W26" i="52"/>
  <c r="Z25" i="52"/>
  <c r="Y25" i="52"/>
  <c r="X25" i="52"/>
  <c r="W25" i="52"/>
  <c r="Z24" i="52"/>
  <c r="Y24" i="52"/>
  <c r="X24" i="52"/>
  <c r="W24" i="52"/>
  <c r="Z23" i="52"/>
  <c r="Y23" i="52"/>
  <c r="X23" i="52"/>
  <c r="W23" i="52"/>
  <c r="Z22" i="52"/>
  <c r="Y22" i="52"/>
  <c r="X22" i="52"/>
  <c r="W22" i="52"/>
  <c r="Z21" i="52"/>
  <c r="Y21" i="52"/>
  <c r="X21" i="52"/>
  <c r="W21" i="52"/>
  <c r="Z20" i="52"/>
  <c r="Y20" i="52"/>
  <c r="X20" i="52"/>
  <c r="W20" i="52"/>
  <c r="Z19" i="52"/>
  <c r="Y19" i="52"/>
  <c r="X19" i="52"/>
  <c r="W19" i="52"/>
  <c r="Z18" i="52"/>
  <c r="Y18" i="52"/>
  <c r="X18" i="52"/>
  <c r="W18" i="52"/>
  <c r="Z17" i="52"/>
  <c r="Y17" i="52"/>
  <c r="X17" i="52"/>
  <c r="W17" i="52"/>
  <c r="Z16" i="52"/>
  <c r="Y16" i="52"/>
  <c r="X16" i="52"/>
  <c r="W16" i="52"/>
  <c r="Z15" i="52"/>
  <c r="Y15" i="52"/>
  <c r="X15" i="52"/>
  <c r="W15" i="52"/>
  <c r="Z14" i="52"/>
  <c r="Y14" i="52"/>
  <c r="X14" i="52"/>
  <c r="W14" i="52"/>
  <c r="Z13" i="52"/>
  <c r="Y13" i="52"/>
  <c r="X13" i="52"/>
  <c r="W13" i="52"/>
  <c r="Z12" i="52"/>
  <c r="Y12" i="52"/>
  <c r="X12" i="52"/>
  <c r="W12" i="52"/>
  <c r="Z11" i="52"/>
  <c r="Y11" i="52"/>
  <c r="X11" i="52"/>
  <c r="W11" i="52"/>
  <c r="Z10" i="52"/>
  <c r="Y10" i="52"/>
  <c r="X10" i="52"/>
  <c r="W10" i="52"/>
  <c r="Z9" i="52"/>
  <c r="Y9" i="52"/>
  <c r="X9" i="52"/>
  <c r="W9" i="52"/>
  <c r="Z8" i="52"/>
  <c r="Y8" i="52"/>
  <c r="X8" i="52"/>
  <c r="W8" i="52"/>
  <c r="Z7" i="52"/>
  <c r="Y7" i="52"/>
  <c r="X7" i="52"/>
  <c r="W7" i="52"/>
  <c r="Z6" i="52"/>
  <c r="Y6" i="52"/>
  <c r="X6" i="52"/>
  <c r="W6" i="52"/>
  <c r="Z5" i="52"/>
  <c r="Y5" i="52"/>
  <c r="X5" i="52"/>
  <c r="W5" i="52"/>
  <c r="Z4" i="52"/>
  <c r="Y4" i="52"/>
  <c r="X4" i="52"/>
  <c r="W4" i="52"/>
  <c r="B27" i="44"/>
  <c r="J15" i="44"/>
  <c r="I15" i="44"/>
  <c r="G15" i="44"/>
  <c r="F15" i="44"/>
  <c r="E15" i="44"/>
  <c r="D15" i="44"/>
  <c r="C15" i="44"/>
  <c r="B15" i="44"/>
  <c r="J14" i="44"/>
  <c r="I14" i="44"/>
  <c r="G14" i="44"/>
  <c r="F14" i="44"/>
  <c r="E14" i="44"/>
  <c r="D14" i="44"/>
  <c r="C14" i="44"/>
  <c r="B14" i="44"/>
  <c r="J13" i="44"/>
  <c r="I13" i="44"/>
  <c r="G13" i="44"/>
  <c r="F13" i="44"/>
  <c r="E13" i="44"/>
  <c r="D13" i="44"/>
  <c r="C13" i="44"/>
  <c r="B13" i="44"/>
  <c r="J12" i="44"/>
  <c r="I12" i="44"/>
  <c r="G12" i="44"/>
  <c r="F12" i="44"/>
  <c r="E12" i="44"/>
  <c r="D12" i="44"/>
  <c r="C12" i="44"/>
  <c r="B12" i="44"/>
  <c r="J9" i="44"/>
  <c r="I9" i="44"/>
  <c r="H9" i="44"/>
  <c r="AF10" i="10"/>
  <c r="G9" i="44" s="1"/>
  <c r="F9" i="44"/>
  <c r="D9" i="44"/>
  <c r="J8" i="44"/>
  <c r="I8" i="44"/>
  <c r="H8" i="44"/>
  <c r="G8" i="44"/>
  <c r="F8" i="44"/>
  <c r="D8" i="44"/>
  <c r="C8" i="44"/>
  <c r="J7" i="44"/>
  <c r="I7" i="44"/>
  <c r="H7" i="44"/>
  <c r="G7" i="44"/>
  <c r="F7" i="44"/>
  <c r="D7" i="44"/>
  <c r="C7" i="44"/>
  <c r="J6" i="44"/>
  <c r="I6" i="44"/>
  <c r="H6" i="44"/>
  <c r="G6" i="44"/>
  <c r="F6" i="44"/>
  <c r="D6" i="44"/>
  <c r="C6" i="44"/>
  <c r="J5" i="44"/>
  <c r="I5" i="44"/>
  <c r="H5" i="44"/>
  <c r="G5" i="44"/>
  <c r="F5" i="44"/>
  <c r="D5" i="44"/>
  <c r="C5" i="44"/>
  <c r="J4" i="44"/>
  <c r="I4" i="44"/>
  <c r="H4" i="44"/>
  <c r="G4" i="44"/>
  <c r="F4" i="44"/>
  <c r="D4" i="44"/>
  <c r="C4" i="44"/>
  <c r="J17" i="43"/>
  <c r="J16" i="43"/>
  <c r="J15" i="43"/>
  <c r="J14" i="43"/>
  <c r="J13" i="43"/>
  <c r="C13" i="43"/>
  <c r="J12" i="43"/>
  <c r="C12" i="43"/>
  <c r="J11" i="43"/>
  <c r="C11" i="43"/>
  <c r="J10" i="43"/>
  <c r="C10" i="43"/>
  <c r="J9" i="43"/>
  <c r="C9" i="43"/>
  <c r="J8" i="43"/>
  <c r="C8" i="43"/>
  <c r="J7" i="43"/>
  <c r="C7" i="43"/>
  <c r="J6" i="43"/>
  <c r="C6" i="43"/>
  <c r="J5" i="43"/>
  <c r="C5" i="43"/>
  <c r="J4" i="43"/>
  <c r="C4" i="43"/>
  <c r="J3" i="43"/>
  <c r="C3" i="43"/>
  <c r="E28" i="42"/>
  <c r="E26" i="42"/>
  <c r="E25" i="42"/>
  <c r="D4" i="46"/>
  <c r="C4" i="46"/>
  <c r="G7" i="37"/>
  <c r="F2" i="37"/>
  <c r="F3" i="37"/>
  <c r="F4" i="37"/>
  <c r="F5" i="37"/>
  <c r="F6" i="37"/>
  <c r="F7" i="37"/>
  <c r="E7" i="37"/>
  <c r="D7" i="37"/>
  <c r="J3" i="36"/>
  <c r="K3" i="36"/>
  <c r="K7" i="36"/>
  <c r="K11" i="36"/>
  <c r="J4" i="36"/>
  <c r="J5" i="36"/>
  <c r="J6" i="36"/>
  <c r="J7" i="36"/>
  <c r="J11" i="36"/>
  <c r="I7" i="36"/>
  <c r="H7" i="36"/>
  <c r="G7" i="36"/>
  <c r="F7" i="36"/>
  <c r="E7" i="36"/>
  <c r="D7" i="36"/>
  <c r="C6" i="45"/>
  <c r="D6" i="45" s="1"/>
  <c r="C7" i="45"/>
  <c r="D7" i="45" s="1"/>
  <c r="C2" i="45"/>
  <c r="C3" i="45"/>
  <c r="C4" i="45"/>
  <c r="C5" i="45"/>
  <c r="C8" i="45"/>
  <c r="C9" i="45"/>
  <c r="C10" i="45"/>
  <c r="C11" i="45"/>
  <c r="G4" i="35"/>
  <c r="G5" i="35"/>
  <c r="G6" i="35"/>
  <c r="G7" i="35"/>
  <c r="G8" i="35"/>
  <c r="G10" i="35"/>
  <c r="G12" i="35"/>
  <c r="G13" i="35" s="1"/>
  <c r="F13" i="35"/>
  <c r="E13" i="35"/>
  <c r="H7" i="34"/>
  <c r="G7" i="34"/>
  <c r="F7" i="34"/>
  <c r="H3" i="33"/>
  <c r="I3" i="33"/>
  <c r="J3" i="33" s="1"/>
  <c r="K3" i="33" s="1"/>
  <c r="H7" i="33"/>
  <c r="I7" i="33"/>
  <c r="H4" i="33"/>
  <c r="H5" i="33"/>
  <c r="G3" i="33"/>
  <c r="G4" i="33"/>
  <c r="G5" i="33"/>
  <c r="F3" i="33"/>
  <c r="F4" i="33"/>
  <c r="F5" i="33"/>
  <c r="D3" i="33"/>
  <c r="D4" i="33"/>
  <c r="D5" i="33"/>
  <c r="B7" i="33"/>
  <c r="H6" i="33"/>
  <c r="I6" i="33"/>
  <c r="B6" i="33"/>
  <c r="I5" i="33"/>
  <c r="E5" i="33"/>
  <c r="C5" i="33"/>
  <c r="B5" i="33"/>
  <c r="I4" i="33"/>
  <c r="E4" i="33"/>
  <c r="C4" i="33"/>
  <c r="B4" i="33"/>
  <c r="E3" i="33"/>
  <c r="C3" i="33"/>
  <c r="B3" i="33"/>
  <c r="G3" i="32"/>
  <c r="G4" i="32"/>
  <c r="G5" i="32"/>
  <c r="G6" i="32"/>
  <c r="G7" i="32"/>
  <c r="G8" i="32"/>
  <c r="G9" i="32"/>
  <c r="G10" i="32"/>
  <c r="G11" i="32"/>
  <c r="G12" i="32"/>
  <c r="G15" i="32"/>
  <c r="F3" i="32"/>
  <c r="F4" i="32"/>
  <c r="F5" i="32"/>
  <c r="F6" i="32"/>
  <c r="F7" i="32"/>
  <c r="F8" i="32"/>
  <c r="F9" i="32"/>
  <c r="F10" i="32"/>
  <c r="F11" i="32"/>
  <c r="F12" i="32"/>
  <c r="F22" i="32"/>
  <c r="F23" i="32"/>
  <c r="F24" i="32"/>
  <c r="F27" i="32"/>
  <c r="F28" i="32"/>
  <c r="F29" i="32"/>
  <c r="F30" i="32"/>
  <c r="E3" i="32"/>
  <c r="E4" i="32"/>
  <c r="E5" i="32"/>
  <c r="E6" i="32"/>
  <c r="E7" i="32"/>
  <c r="E8" i="32"/>
  <c r="E9" i="32"/>
  <c r="E10" i="32"/>
  <c r="E11" i="32"/>
  <c r="E12" i="32"/>
  <c r="E16" i="32"/>
  <c r="E17" i="32"/>
  <c r="E18" i="32"/>
  <c r="E19" i="32"/>
  <c r="E20" i="32"/>
  <c r="D3" i="32"/>
  <c r="D4" i="32"/>
  <c r="D5" i="32"/>
  <c r="D6" i="32"/>
  <c r="D7" i="32"/>
  <c r="D8" i="32"/>
  <c r="D9" i="32"/>
  <c r="D10" i="32"/>
  <c r="D11" i="32"/>
  <c r="D12" i="32"/>
  <c r="D16" i="32"/>
  <c r="D17" i="32"/>
  <c r="D18" i="32"/>
  <c r="D19" i="32"/>
  <c r="D20" i="32"/>
  <c r="C3" i="32"/>
  <c r="C4" i="32"/>
  <c r="C5" i="32"/>
  <c r="C6" i="32"/>
  <c r="C7" i="32"/>
  <c r="C8" i="32"/>
  <c r="C9" i="32"/>
  <c r="C10" i="32"/>
  <c r="C11" i="32"/>
  <c r="C12" i="32"/>
  <c r="C16" i="32"/>
  <c r="C17" i="32"/>
  <c r="C18" i="32"/>
  <c r="C19" i="32"/>
  <c r="B35" i="32"/>
  <c r="B34" i="32"/>
  <c r="B33" i="32"/>
  <c r="B32" i="32"/>
  <c r="B31" i="32"/>
  <c r="B30" i="32"/>
  <c r="B29" i="32"/>
  <c r="B28" i="32"/>
  <c r="B27" i="32"/>
  <c r="B26" i="32"/>
  <c r="B25" i="32"/>
  <c r="B24" i="32"/>
  <c r="B23" i="32"/>
  <c r="B22" i="32"/>
  <c r="B20" i="32"/>
  <c r="B19" i="32"/>
  <c r="B18" i="32"/>
  <c r="B17" i="32"/>
  <c r="B16" i="32"/>
  <c r="B14" i="32"/>
  <c r="B13" i="32"/>
  <c r="B12" i="32"/>
  <c r="B11" i="32"/>
  <c r="B10" i="32"/>
  <c r="B9" i="32"/>
  <c r="B8" i="32"/>
  <c r="B7" i="32"/>
  <c r="B6" i="32"/>
  <c r="B5" i="32"/>
  <c r="B4" i="32"/>
  <c r="B3" i="32"/>
  <c r="AE8" i="54"/>
  <c r="K7" i="54"/>
  <c r="K6" i="54"/>
  <c r="AE10" i="51"/>
  <c r="AD6" i="51"/>
  <c r="AD7" i="51"/>
  <c r="AD8" i="51"/>
  <c r="AD9" i="51"/>
  <c r="AD10" i="51"/>
  <c r="N9" i="51"/>
  <c r="M9" i="51"/>
  <c r="L9" i="51"/>
  <c r="N8" i="51"/>
  <c r="M8" i="51"/>
  <c r="L8" i="51"/>
  <c r="N7" i="51"/>
  <c r="M7" i="51"/>
  <c r="L7" i="51"/>
  <c r="N6" i="51"/>
  <c r="M6" i="51"/>
  <c r="L6" i="51"/>
  <c r="AK6" i="31"/>
  <c r="BJ5" i="31"/>
  <c r="AM46" i="17"/>
  <c r="AL46" i="17"/>
  <c r="K12" i="16"/>
  <c r="I12" i="16"/>
  <c r="AL29" i="48"/>
  <c r="P22" i="1" s="1"/>
  <c r="AK29" i="48"/>
  <c r="AH19" i="48"/>
  <c r="AH20" i="48"/>
  <c r="AH21" i="48"/>
  <c r="AH22" i="48"/>
  <c r="AH23" i="48"/>
  <c r="AH24" i="48"/>
  <c r="AH25" i="48"/>
  <c r="AH26" i="48"/>
  <c r="AH27" i="48"/>
  <c r="AH28" i="48"/>
  <c r="X19" i="48"/>
  <c r="X20" i="48"/>
  <c r="X21" i="48"/>
  <c r="X22" i="48"/>
  <c r="X23" i="48"/>
  <c r="X24" i="48"/>
  <c r="X25" i="48"/>
  <c r="X26" i="48"/>
  <c r="X27" i="48"/>
  <c r="X28" i="48"/>
  <c r="Y28" i="48"/>
  <c r="Y27" i="48"/>
  <c r="Y26" i="48"/>
  <c r="Y25" i="48"/>
  <c r="Y24" i="48"/>
  <c r="Y23" i="48"/>
  <c r="Y22" i="48"/>
  <c r="Y21" i="48"/>
  <c r="Y20" i="48"/>
  <c r="AF19" i="48"/>
  <c r="Z19" i="48"/>
  <c r="Y19" i="48"/>
  <c r="N19" i="48"/>
  <c r="BF18" i="48"/>
  <c r="BD18" i="48"/>
  <c r="Y18" i="48"/>
  <c r="BC18" i="48"/>
  <c r="BB18" i="48"/>
  <c r="BA18" i="48"/>
  <c r="AZ18" i="48"/>
  <c r="AY18" i="48"/>
  <c r="AX18" i="48"/>
  <c r="AT18" i="48"/>
  <c r="AV18" i="48"/>
  <c r="AU18" i="48"/>
  <c r="AS18" i="48"/>
  <c r="AP18" i="48"/>
  <c r="AQ18" i="48"/>
  <c r="AR18" i="48"/>
  <c r="AO18" i="48"/>
  <c r="AN18" i="48"/>
  <c r="BF17" i="48"/>
  <c r="BD17" i="48"/>
  <c r="Y17" i="48"/>
  <c r="BC17" i="48"/>
  <c r="BB17" i="48"/>
  <c r="BA17" i="48"/>
  <c r="AZ17" i="48"/>
  <c r="AY17" i="48"/>
  <c r="AX17" i="48"/>
  <c r="AW17" i="48"/>
  <c r="AT17" i="48"/>
  <c r="AV17" i="48"/>
  <c r="AU17" i="48"/>
  <c r="AS17" i="48"/>
  <c r="AP17" i="48"/>
  <c r="AQ17" i="48"/>
  <c r="AR17" i="48"/>
  <c r="AO17" i="48"/>
  <c r="AN17" i="48"/>
  <c r="BF16" i="48"/>
  <c r="BD16" i="48"/>
  <c r="Y16" i="48"/>
  <c r="BC16" i="48"/>
  <c r="BB16" i="48"/>
  <c r="BA16" i="48"/>
  <c r="AZ16" i="48"/>
  <c r="AY16" i="48"/>
  <c r="AX16" i="48"/>
  <c r="AT16" i="48"/>
  <c r="AV16" i="48"/>
  <c r="AU16" i="48"/>
  <c r="AS16" i="48"/>
  <c r="AP16" i="48"/>
  <c r="AQ16" i="48"/>
  <c r="AR16" i="48"/>
  <c r="AO16" i="48"/>
  <c r="AN16" i="48"/>
  <c r="BF15" i="48"/>
  <c r="BD15" i="48"/>
  <c r="Y15" i="48"/>
  <c r="BC15" i="48"/>
  <c r="BB15" i="48"/>
  <c r="BA15" i="48"/>
  <c r="AZ15" i="48"/>
  <c r="AY15" i="48"/>
  <c r="AX15" i="48"/>
  <c r="AT15" i="48"/>
  <c r="AV15" i="48"/>
  <c r="AU15" i="48"/>
  <c r="AS15" i="48"/>
  <c r="AP15" i="48"/>
  <c r="AQ15" i="48"/>
  <c r="AR15" i="48"/>
  <c r="AO15" i="48"/>
  <c r="AN15" i="48"/>
  <c r="BF14" i="48"/>
  <c r="BD14" i="48"/>
  <c r="Y14" i="48"/>
  <c r="BC14" i="48"/>
  <c r="BB14" i="48"/>
  <c r="BA14" i="48"/>
  <c r="AZ14" i="48"/>
  <c r="AY14" i="48"/>
  <c r="AX14" i="48"/>
  <c r="AT14" i="48"/>
  <c r="AV14" i="48"/>
  <c r="AU14" i="48"/>
  <c r="AS14" i="48"/>
  <c r="AP14" i="48"/>
  <c r="AQ14" i="48"/>
  <c r="AR14" i="48"/>
  <c r="AO14" i="48"/>
  <c r="AN14" i="48"/>
  <c r="BF13" i="48"/>
  <c r="BD13" i="48"/>
  <c r="Y13" i="48"/>
  <c r="BC13" i="48"/>
  <c r="BB13" i="48"/>
  <c r="BA13" i="48"/>
  <c r="AZ13" i="48"/>
  <c r="AY13" i="48"/>
  <c r="AX13" i="48"/>
  <c r="AT13" i="48"/>
  <c r="AV13" i="48"/>
  <c r="AS13" i="48"/>
  <c r="AP13" i="48"/>
  <c r="AQ13" i="48"/>
  <c r="AR13" i="48"/>
  <c r="AO13" i="48"/>
  <c r="AN13" i="48"/>
  <c r="BF12" i="48"/>
  <c r="BD12" i="48"/>
  <c r="Y12" i="48"/>
  <c r="BC12" i="48"/>
  <c r="BB12" i="48"/>
  <c r="BA12" i="48"/>
  <c r="AZ12" i="48"/>
  <c r="AY12" i="48"/>
  <c r="AX12" i="48"/>
  <c r="AT12" i="48"/>
  <c r="AV12" i="48"/>
  <c r="AU12" i="48"/>
  <c r="AS12" i="48"/>
  <c r="AP12" i="48"/>
  <c r="AQ12" i="48"/>
  <c r="AR12" i="48"/>
  <c r="AO12" i="48"/>
  <c r="AN12" i="48"/>
  <c r="BF11" i="48"/>
  <c r="BD11" i="48"/>
  <c r="Y11" i="48"/>
  <c r="BC11" i="48"/>
  <c r="BB11" i="48"/>
  <c r="BA11" i="48"/>
  <c r="AZ11" i="48"/>
  <c r="AY11" i="48"/>
  <c r="AX11" i="48"/>
  <c r="AT11" i="48"/>
  <c r="AV11" i="48"/>
  <c r="AU11" i="48"/>
  <c r="AS11" i="48"/>
  <c r="AP11" i="48"/>
  <c r="AQ11" i="48"/>
  <c r="AR11" i="48"/>
  <c r="AO11" i="48"/>
  <c r="AN11" i="48"/>
  <c r="BF10" i="48"/>
  <c r="BD10" i="48"/>
  <c r="Y10" i="48"/>
  <c r="BC10" i="48"/>
  <c r="BB10" i="48"/>
  <c r="BA10" i="48"/>
  <c r="AZ10" i="48"/>
  <c r="AY10" i="48"/>
  <c r="AX10" i="48"/>
  <c r="AW10" i="48"/>
  <c r="AT10" i="48"/>
  <c r="AV10" i="48"/>
  <c r="AU10" i="48"/>
  <c r="AS10" i="48"/>
  <c r="AP10" i="48"/>
  <c r="AQ10" i="48"/>
  <c r="AR10" i="48"/>
  <c r="AO10" i="48"/>
  <c r="AN10" i="48"/>
  <c r="BF9" i="48"/>
  <c r="BD9" i="48"/>
  <c r="Y9" i="48"/>
  <c r="BC9" i="48"/>
  <c r="BB9" i="48"/>
  <c r="BA9" i="48"/>
  <c r="AZ9" i="48"/>
  <c r="AY9" i="48"/>
  <c r="AX9" i="48"/>
  <c r="AW9" i="48"/>
  <c r="AT9" i="48"/>
  <c r="AV9" i="48"/>
  <c r="AU9" i="48"/>
  <c r="AS9" i="48"/>
  <c r="AP9" i="48"/>
  <c r="AQ9" i="48"/>
  <c r="AR9" i="48"/>
  <c r="AO9" i="48"/>
  <c r="AN9" i="48"/>
  <c r="BF8" i="48"/>
  <c r="BD8" i="48"/>
  <c r="Y8" i="48"/>
  <c r="BC8" i="48"/>
  <c r="BB8" i="48"/>
  <c r="BA8" i="48"/>
  <c r="AZ8" i="48"/>
  <c r="AY8" i="48"/>
  <c r="AX8" i="48"/>
  <c r="AW8" i="48"/>
  <c r="AT8" i="48"/>
  <c r="AV8" i="48"/>
  <c r="AU8" i="48"/>
  <c r="AS8" i="48"/>
  <c r="AP8" i="48"/>
  <c r="AQ8" i="48"/>
  <c r="AR8" i="48"/>
  <c r="AO8" i="48"/>
  <c r="AN8" i="48"/>
  <c r="BF7" i="48"/>
  <c r="BD7" i="48"/>
  <c r="Y7" i="48"/>
  <c r="BC7" i="48"/>
  <c r="BA7" i="48"/>
  <c r="AZ7" i="48"/>
  <c r="AY7" i="48"/>
  <c r="AX7" i="48"/>
  <c r="AT7" i="48"/>
  <c r="AV7" i="48"/>
  <c r="AU7" i="48"/>
  <c r="AS7" i="48"/>
  <c r="AP7" i="48"/>
  <c r="AQ7" i="48"/>
  <c r="AR7" i="48"/>
  <c r="AO7" i="48"/>
  <c r="AN7" i="48"/>
  <c r="BF6" i="48"/>
  <c r="BD6" i="48"/>
  <c r="Y6" i="48"/>
  <c r="BC6" i="48"/>
  <c r="BB6" i="48"/>
  <c r="BA6" i="48"/>
  <c r="AZ6" i="48"/>
  <c r="AY6" i="48"/>
  <c r="AX6" i="48"/>
  <c r="AW6" i="48"/>
  <c r="AT6" i="48"/>
  <c r="AS6" i="48"/>
  <c r="AP6" i="48"/>
  <c r="AQ6" i="48"/>
  <c r="AR6" i="48"/>
  <c r="AO6" i="48"/>
  <c r="AN6" i="48"/>
  <c r="BF5" i="48"/>
  <c r="BD5" i="48"/>
  <c r="Y5" i="48"/>
  <c r="BC5" i="48"/>
  <c r="BB5" i="48"/>
  <c r="BA5" i="48"/>
  <c r="AZ5" i="48"/>
  <c r="AY5" i="48"/>
  <c r="AX5" i="48"/>
  <c r="AT5" i="48"/>
  <c r="AV5" i="48"/>
  <c r="AS5" i="48"/>
  <c r="AP5" i="48"/>
  <c r="AQ5" i="48"/>
  <c r="AR5" i="48"/>
  <c r="AO5" i="48"/>
  <c r="AN5" i="48"/>
  <c r="AQ21" i="14"/>
  <c r="P15" i="1" s="1"/>
  <c r="AL21" i="14"/>
  <c r="M15" i="1" s="1"/>
  <c r="U4" i="25"/>
  <c r="T4" i="25"/>
  <c r="S4" i="25"/>
  <c r="R4" i="25"/>
  <c r="Q4" i="25"/>
  <c r="P4" i="25"/>
  <c r="N4" i="25"/>
  <c r="M4" i="25"/>
  <c r="L4" i="25"/>
  <c r="AM11" i="13"/>
  <c r="P14" i="1" s="1"/>
  <c r="AE11" i="13"/>
  <c r="T8" i="11"/>
  <c r="Z15" i="10"/>
  <c r="BG6" i="10"/>
  <c r="CO6" i="10" s="1"/>
  <c r="BG9" i="10"/>
  <c r="CO9" i="10" s="1"/>
  <c r="BG7" i="10"/>
  <c r="CO7" i="10" s="1"/>
  <c r="BG10" i="10"/>
  <c r="CO10" i="10" s="1"/>
  <c r="CO8" i="10"/>
  <c r="CN6" i="10"/>
  <c r="CN9" i="10"/>
  <c r="CN7" i="10"/>
  <c r="CN10" i="10"/>
  <c r="CN8" i="10"/>
  <c r="CN12" i="10"/>
  <c r="CM6" i="10"/>
  <c r="CM9" i="10"/>
  <c r="CM7" i="10"/>
  <c r="CM10" i="10"/>
  <c r="CM8" i="10"/>
  <c r="BG12" i="10"/>
  <c r="P9" i="1"/>
  <c r="AD11" i="8"/>
  <c r="P8" i="1" s="1"/>
  <c r="AH7" i="1" s="1"/>
  <c r="AB11" i="8"/>
  <c r="M8" i="1" s="1"/>
  <c r="X10" i="8"/>
  <c r="X9" i="8"/>
  <c r="I11" i="6"/>
  <c r="N11" i="6"/>
  <c r="O11" i="6"/>
  <c r="Q11" i="6"/>
  <c r="P7" i="1" s="1"/>
  <c r="P11" i="6"/>
  <c r="M7" i="1" s="1"/>
  <c r="AG6" i="1" s="1"/>
  <c r="W10" i="6"/>
  <c r="W6" i="6"/>
  <c r="W5" i="6"/>
  <c r="P6" i="1"/>
  <c r="AH5" i="1" s="1"/>
  <c r="M6" i="1"/>
  <c r="S17" i="4"/>
  <c r="R17" i="4"/>
  <c r="J17" i="4"/>
  <c r="H17" i="4"/>
  <c r="AF16" i="4"/>
  <c r="AF15" i="4"/>
  <c r="AF14" i="4"/>
  <c r="AF13" i="4"/>
  <c r="AF12" i="4"/>
  <c r="AF10" i="4"/>
  <c r="AF11" i="4"/>
  <c r="AF8" i="4"/>
  <c r="AF7" i="4"/>
  <c r="AF6" i="4"/>
  <c r="M9" i="1"/>
  <c r="AG8" i="1" s="1"/>
  <c r="R23" i="1"/>
  <c r="M14" i="1"/>
  <c r="AG12" i="1" s="1"/>
  <c r="M19" i="1"/>
  <c r="AG14" i="1" s="1"/>
  <c r="M24" i="1"/>
  <c r="AG18" i="1" s="1"/>
  <c r="P24" i="1"/>
  <c r="AH18" i="1" s="1"/>
  <c r="M25" i="1"/>
  <c r="AG19" i="1" s="1"/>
  <c r="M26" i="1"/>
  <c r="AG20" i="1" s="1"/>
  <c r="G33" i="1"/>
  <c r="D33" i="1"/>
  <c r="P29" i="1"/>
  <c r="AH23" i="1" s="1"/>
  <c r="P30" i="1"/>
  <c r="P25" i="1"/>
  <c r="AH19" i="1" s="1"/>
  <c r="P26" i="1"/>
  <c r="P27" i="1"/>
  <c r="P13" i="1"/>
  <c r="P19" i="1"/>
  <c r="N23" i="1"/>
  <c r="N28" i="1"/>
  <c r="M13" i="1"/>
  <c r="AG11" i="1" s="1"/>
  <c r="M22" i="1"/>
  <c r="AG16" i="1" s="1"/>
  <c r="M27" i="1"/>
  <c r="AG21" i="1" s="1"/>
  <c r="M29" i="1"/>
  <c r="M30" i="1"/>
  <c r="H11" i="1"/>
  <c r="H23" i="1"/>
  <c r="H28" i="1"/>
  <c r="I11" i="1"/>
  <c r="J11" i="1" s="1"/>
  <c r="I28" i="1"/>
  <c r="I23" i="1"/>
  <c r="J30" i="1"/>
  <c r="AF24" i="1" s="1"/>
  <c r="J29" i="1"/>
  <c r="AF23" i="1" s="1"/>
  <c r="L28" i="1"/>
  <c r="K28" i="1"/>
  <c r="J6" i="1"/>
  <c r="AF5" i="1" s="1"/>
  <c r="J7" i="1"/>
  <c r="AF6" i="1" s="1"/>
  <c r="J8" i="1"/>
  <c r="AF7" i="1" s="1"/>
  <c r="J9" i="1"/>
  <c r="AF8" i="1" s="1"/>
  <c r="J12" i="1"/>
  <c r="AF10" i="1" s="1"/>
  <c r="J13" i="1"/>
  <c r="AF11" i="1" s="1"/>
  <c r="J14" i="1"/>
  <c r="AF12" i="1" s="1"/>
  <c r="J15" i="1"/>
  <c r="AF13" i="1" s="1"/>
  <c r="J19" i="1"/>
  <c r="AF14" i="1"/>
  <c r="J21" i="1"/>
  <c r="AF15" i="1" s="1"/>
  <c r="J24" i="1"/>
  <c r="AF18" i="1"/>
  <c r="J25" i="1"/>
  <c r="AF19" i="1" s="1"/>
  <c r="J26" i="1"/>
  <c r="AF20" i="1" s="1"/>
  <c r="AF21" i="1"/>
  <c r="L23" i="1"/>
  <c r="K23" i="1"/>
  <c r="U30" i="1" l="1"/>
  <c r="AH24" i="1"/>
  <c r="U19" i="1"/>
  <c r="AH14" i="1"/>
  <c r="T30" i="1"/>
  <c r="AG24" i="1"/>
  <c r="U14" i="1"/>
  <c r="AH12" i="1"/>
  <c r="U26" i="1"/>
  <c r="AH20" i="1"/>
  <c r="T29" i="1"/>
  <c r="AG23" i="1"/>
  <c r="U27" i="1"/>
  <c r="AH21" i="1"/>
  <c r="U22" i="1"/>
  <c r="AH16" i="1"/>
  <c r="U7" i="1"/>
  <c r="AH6" i="1"/>
  <c r="U9" i="1"/>
  <c r="AH8" i="1"/>
  <c r="U15" i="1"/>
  <c r="AH13" i="1"/>
  <c r="U13" i="1"/>
  <c r="AH11" i="1"/>
  <c r="H32" i="1"/>
  <c r="T6" i="1"/>
  <c r="AG5" i="1"/>
  <c r="U6" i="1"/>
  <c r="I32" i="1"/>
  <c r="T15" i="1"/>
  <c r="AG13" i="1"/>
  <c r="T8" i="1"/>
  <c r="AG7" i="1"/>
  <c r="S8" i="1"/>
  <c r="U8" i="1" s="1"/>
  <c r="O26" i="1"/>
  <c r="T26" i="1"/>
  <c r="T13" i="1"/>
  <c r="O25" i="1"/>
  <c r="T25" i="1"/>
  <c r="O24" i="1"/>
  <c r="O28" i="1" s="1"/>
  <c r="U24" i="1"/>
  <c r="U25" i="1"/>
  <c r="T24" i="1"/>
  <c r="O7" i="1"/>
  <c r="T7" i="1"/>
  <c r="J31" i="1"/>
  <c r="O19" i="1"/>
  <c r="T19" i="1"/>
  <c r="Q23" i="1"/>
  <c r="S12" i="1"/>
  <c r="U29" i="1"/>
  <c r="O14" i="1"/>
  <c r="T14" i="1"/>
  <c r="T27" i="1"/>
  <c r="T22" i="1"/>
  <c r="O9" i="1"/>
  <c r="T9" i="1"/>
  <c r="F19" i="55"/>
  <c r="D21" i="55"/>
  <c r="G21" i="55" s="1"/>
  <c r="D9" i="55"/>
  <c r="D16" i="55"/>
  <c r="C9" i="55"/>
  <c r="E16" i="55"/>
  <c r="B22" i="55"/>
  <c r="E21" i="55" s="1"/>
  <c r="Q11" i="1"/>
  <c r="F21" i="55"/>
  <c r="F20" i="55"/>
  <c r="E7" i="55"/>
  <c r="E9" i="55" s="1"/>
  <c r="D19" i="55"/>
  <c r="G19" i="55" s="1"/>
  <c r="F6" i="55"/>
  <c r="F9" i="55" s="1"/>
  <c r="G6" i="55"/>
  <c r="G9" i="55" s="1"/>
  <c r="C22" i="55"/>
  <c r="D20" i="55"/>
  <c r="G20" i="55" s="1"/>
  <c r="R11" i="1"/>
  <c r="R32" i="1" s="1"/>
  <c r="J23" i="1"/>
  <c r="M31" i="1"/>
  <c r="T31" i="1" s="1"/>
  <c r="P31" i="1"/>
  <c r="J28" i="1"/>
  <c r="M28" i="1"/>
  <c r="AH25" i="1"/>
  <c r="N32" i="1"/>
  <c r="P28" i="1"/>
  <c r="O15" i="1"/>
  <c r="C12" i="45"/>
  <c r="D12" i="45"/>
  <c r="J7" i="33"/>
  <c r="K7" i="33" s="1"/>
  <c r="K8" i="33" s="1"/>
  <c r="Z17" i="10"/>
  <c r="F8" i="33"/>
  <c r="CM13" i="10"/>
  <c r="M12" i="1" s="1"/>
  <c r="AG10" i="1" s="1"/>
  <c r="G8" i="33"/>
  <c r="H8" i="33"/>
  <c r="P12" i="1"/>
  <c r="D8" i="33"/>
  <c r="J6" i="33"/>
  <c r="J5" i="33"/>
  <c r="J4" i="33"/>
  <c r="L6" i="1"/>
  <c r="D36" i="32"/>
  <c r="E36" i="32"/>
  <c r="F36" i="32"/>
  <c r="O6" i="1"/>
  <c r="G36" i="32"/>
  <c r="C36" i="32"/>
  <c r="O8" i="1"/>
  <c r="P11" i="1"/>
  <c r="L7" i="1"/>
  <c r="AF25" i="1"/>
  <c r="M11" i="1"/>
  <c r="AF17" i="1"/>
  <c r="AF9" i="1"/>
  <c r="AF22" i="1"/>
  <c r="U12" i="1" l="1"/>
  <c r="AH10" i="1"/>
  <c r="AH17" i="1" s="1"/>
  <c r="AG25" i="1"/>
  <c r="J32" i="1"/>
  <c r="U28" i="1"/>
  <c r="X8" i="1"/>
  <c r="U31" i="1"/>
  <c r="X9" i="1"/>
  <c r="AG22" i="1"/>
  <c r="AH22" i="1"/>
  <c r="T28" i="1"/>
  <c r="S11" i="1"/>
  <c r="U11" i="1" s="1"/>
  <c r="T11" i="1"/>
  <c r="AG17" i="1"/>
  <c r="T12" i="1"/>
  <c r="Q32" i="1"/>
  <c r="S32" i="1" s="1"/>
  <c r="S23" i="1"/>
  <c r="E19" i="55"/>
  <c r="D22" i="55"/>
  <c r="E20" i="55"/>
  <c r="M23" i="1"/>
  <c r="O12" i="1"/>
  <c r="O23" i="1" s="1"/>
  <c r="O32" i="1" s="1"/>
  <c r="N34" i="1" s="1"/>
  <c r="P23" i="1"/>
  <c r="X7" i="1" s="1"/>
  <c r="AG9" i="1"/>
  <c r="X6" i="1"/>
  <c r="AF26" i="1"/>
  <c r="AH9" i="1"/>
  <c r="M32" i="1" l="1"/>
  <c r="T23" i="1"/>
  <c r="T32" i="1" s="1"/>
  <c r="X10" i="1"/>
  <c r="U23" i="1"/>
  <c r="U32" i="1" s="1"/>
  <c r="AG26" i="1"/>
  <c r="P32" i="1"/>
  <c r="N41" i="1"/>
  <c r="N38" i="1"/>
  <c r="N36" i="1"/>
  <c r="AH26" i="1"/>
  <c r="Y6" i="1" l="1"/>
  <c r="Y8" i="1"/>
  <c r="Y7" i="1"/>
  <c r="Y9" i="1"/>
  <c r="Y10" i="1"/>
</calcChain>
</file>

<file path=xl/comments1.xml><?xml version="1.0" encoding="utf-8"?>
<comments xmlns="http://schemas.openxmlformats.org/spreadsheetml/2006/main">
  <authors>
    <author>Acheck</author>
  </authors>
  <commentList>
    <comment ref="W9" authorId="0">
      <text>
        <r>
          <rPr>
            <b/>
            <sz val="9"/>
            <rFont val="宋体"/>
            <family val="3"/>
            <charset val="134"/>
          </rPr>
          <t>Acheck:</t>
        </r>
        <r>
          <rPr>
            <sz val="9"/>
            <rFont val="宋体"/>
            <family val="3"/>
            <charset val="134"/>
          </rPr>
          <t xml:space="preserve">
十三五完成500万元</t>
        </r>
      </text>
    </comment>
  </commentList>
</comments>
</file>

<file path=xl/sharedStrings.xml><?xml version="1.0" encoding="utf-8"?>
<sst xmlns="http://schemas.openxmlformats.org/spreadsheetml/2006/main" count="4807" uniqueCount="1808">
  <si>
    <r>
      <rPr>
        <b/>
        <sz val="10"/>
        <color indexed="8"/>
        <rFont val="宋体"/>
        <family val="3"/>
        <charset val="134"/>
      </rPr>
      <t>项目类别</t>
    </r>
  </si>
  <si>
    <r>
      <rPr>
        <b/>
        <sz val="10"/>
        <color indexed="8"/>
        <rFont val="宋体"/>
        <family val="3"/>
        <charset val="134"/>
      </rPr>
      <t>附表</t>
    </r>
  </si>
  <si>
    <r>
      <rPr>
        <sz val="10"/>
        <color theme="1"/>
        <rFont val="宋体"/>
        <family val="3"/>
        <charset val="134"/>
      </rPr>
      <t>项目数量</t>
    </r>
  </si>
  <si>
    <r>
      <rPr>
        <sz val="10"/>
        <color theme="1"/>
        <rFont val="宋体"/>
        <family val="3"/>
        <charset val="134"/>
      </rPr>
      <t>工程规模</t>
    </r>
  </si>
  <si>
    <r>
      <rPr>
        <sz val="10"/>
        <color theme="1"/>
        <rFont val="宋体"/>
        <family val="3"/>
        <charset val="134"/>
      </rPr>
      <t>总投资（万元）</t>
    </r>
  </si>
  <si>
    <r>
      <rPr>
        <sz val="10"/>
        <rFont val="宋体"/>
        <family val="3"/>
        <charset val="134"/>
      </rPr>
      <t>工程规模</t>
    </r>
  </si>
  <si>
    <r>
      <rPr>
        <sz val="10"/>
        <color theme="1"/>
        <rFont val="宋体"/>
        <family val="3"/>
        <charset val="134"/>
      </rPr>
      <t>十四五规划</t>
    </r>
  </si>
  <si>
    <r>
      <rPr>
        <sz val="10"/>
        <rFont val="宋体"/>
        <family val="3"/>
        <charset val="134"/>
      </rPr>
      <t>续建</t>
    </r>
  </si>
  <si>
    <r>
      <rPr>
        <sz val="10"/>
        <rFont val="宋体"/>
        <family val="3"/>
        <charset val="134"/>
      </rPr>
      <t>合计</t>
    </r>
  </si>
  <si>
    <r>
      <rPr>
        <sz val="10"/>
        <rFont val="宋体"/>
        <family val="3"/>
        <charset val="134"/>
      </rPr>
      <t>十三五结转投资</t>
    </r>
  </si>
  <si>
    <r>
      <rPr>
        <sz val="10"/>
        <rFont val="宋体"/>
        <family val="3"/>
        <charset val="134"/>
      </rPr>
      <t>十四五期间投资（万元）</t>
    </r>
  </si>
  <si>
    <t>十四五期间投资（万元）</t>
  </si>
  <si>
    <t>十四五新建项目投资（万元）</t>
  </si>
  <si>
    <r>
      <rPr>
        <b/>
        <sz val="10"/>
        <color indexed="8"/>
        <rFont val="宋体"/>
        <family val="3"/>
        <charset val="134"/>
      </rPr>
      <t>防洪类</t>
    </r>
  </si>
  <si>
    <r>
      <rPr>
        <sz val="10"/>
        <color theme="1"/>
        <rFont val="宋体"/>
        <family val="3"/>
        <charset val="134"/>
      </rPr>
      <t>附表</t>
    </r>
    <r>
      <rPr>
        <sz val="10"/>
        <color theme="1"/>
        <rFont val="Times New Roman"/>
        <family val="1"/>
      </rPr>
      <t>1-1</t>
    </r>
  </si>
  <si>
    <r>
      <rPr>
        <sz val="10"/>
        <color theme="1"/>
        <rFont val="宋体"/>
        <family val="3"/>
        <charset val="134"/>
      </rPr>
      <t>大江大河（大湖）堤防建设项目表</t>
    </r>
  </si>
  <si>
    <t>附表</t>
  </si>
  <si>
    <r>
      <rPr>
        <sz val="10"/>
        <color theme="1"/>
        <rFont val="宋体"/>
        <family val="3"/>
        <charset val="134"/>
      </rPr>
      <t>附表</t>
    </r>
    <r>
      <rPr>
        <sz val="10"/>
        <color theme="1"/>
        <rFont val="Times New Roman"/>
        <family val="1"/>
      </rPr>
      <t>1-2</t>
    </r>
  </si>
  <si>
    <r>
      <rPr>
        <sz val="10"/>
        <color theme="1"/>
        <rFont val="宋体"/>
        <family val="3"/>
        <charset val="134"/>
      </rPr>
      <t>主要支流治理项目表（</t>
    </r>
    <r>
      <rPr>
        <sz val="10"/>
        <color theme="1"/>
        <rFont val="Times New Roman"/>
        <family val="1"/>
      </rPr>
      <t>3000km²</t>
    </r>
    <r>
      <rPr>
        <sz val="10"/>
        <color theme="1"/>
        <rFont val="宋体"/>
        <family val="3"/>
        <charset val="134"/>
      </rPr>
      <t>以上）</t>
    </r>
  </si>
  <si>
    <r>
      <rPr>
        <sz val="10"/>
        <rFont val="宋体"/>
        <family val="3"/>
        <charset val="134"/>
      </rPr>
      <t>十四五规划投资</t>
    </r>
  </si>
  <si>
    <r>
      <rPr>
        <sz val="10"/>
        <color theme="1"/>
        <rFont val="宋体"/>
        <family val="3"/>
        <charset val="134"/>
      </rPr>
      <t>项目类别</t>
    </r>
  </si>
  <si>
    <r>
      <rPr>
        <sz val="10"/>
        <color theme="1"/>
        <rFont val="宋体"/>
        <family val="3"/>
        <charset val="134"/>
      </rPr>
      <t>占比</t>
    </r>
  </si>
  <si>
    <r>
      <rPr>
        <sz val="10"/>
        <color theme="1"/>
        <rFont val="宋体"/>
        <family val="3"/>
        <charset val="134"/>
      </rPr>
      <t>附表</t>
    </r>
    <r>
      <rPr>
        <sz val="10"/>
        <color theme="1"/>
        <rFont val="Times New Roman"/>
        <family val="1"/>
      </rPr>
      <t>1-3</t>
    </r>
  </si>
  <si>
    <r>
      <rPr>
        <sz val="10"/>
        <color theme="1"/>
        <rFont val="宋体"/>
        <family val="3"/>
        <charset val="134"/>
      </rPr>
      <t>中小河流治理项目表（</t>
    </r>
    <r>
      <rPr>
        <sz val="10"/>
        <color theme="1"/>
        <rFont val="Times New Roman"/>
        <family val="1"/>
      </rPr>
      <t>3000km²</t>
    </r>
    <r>
      <rPr>
        <sz val="10"/>
        <color theme="1"/>
        <rFont val="宋体"/>
        <family val="3"/>
        <charset val="134"/>
      </rPr>
      <t>以下）</t>
    </r>
  </si>
  <si>
    <r>
      <rPr>
        <sz val="10"/>
        <color theme="1"/>
        <rFont val="宋体"/>
        <family val="3"/>
        <charset val="134"/>
      </rPr>
      <t>河道治理长度</t>
    </r>
  </si>
  <si>
    <r>
      <rPr>
        <sz val="10"/>
        <color theme="1"/>
        <rFont val="宋体"/>
        <family val="3"/>
        <charset val="134"/>
      </rPr>
      <t>防洪</t>
    </r>
  </si>
  <si>
    <r>
      <rPr>
        <sz val="10"/>
        <color theme="1"/>
        <rFont val="宋体"/>
        <family val="3"/>
        <charset val="134"/>
      </rPr>
      <t>附表</t>
    </r>
    <r>
      <rPr>
        <sz val="10"/>
        <color theme="1"/>
        <rFont val="Times New Roman"/>
        <family val="1"/>
      </rPr>
      <t>1-4</t>
    </r>
  </si>
  <si>
    <r>
      <rPr>
        <sz val="10"/>
        <color theme="1"/>
        <rFont val="宋体"/>
        <family val="3"/>
        <charset val="134"/>
      </rPr>
      <t>山洪沟治理</t>
    </r>
  </si>
  <si>
    <r>
      <rPr>
        <sz val="10"/>
        <color theme="1"/>
        <rFont val="宋体"/>
        <family val="3"/>
        <charset val="134"/>
      </rPr>
      <t>治理长度</t>
    </r>
  </si>
  <si>
    <r>
      <rPr>
        <sz val="10"/>
        <color theme="1"/>
        <rFont val="宋体"/>
        <family val="3"/>
        <charset val="134"/>
      </rPr>
      <t>供水</t>
    </r>
  </si>
  <si>
    <r>
      <rPr>
        <sz val="10"/>
        <color theme="1"/>
        <rFont val="宋体"/>
        <family val="3"/>
        <charset val="134"/>
      </rPr>
      <t>附表</t>
    </r>
    <r>
      <rPr>
        <sz val="10"/>
        <color theme="1"/>
        <rFont val="Times New Roman"/>
        <family val="1"/>
      </rPr>
      <t>1-5</t>
    </r>
  </si>
  <si>
    <r>
      <rPr>
        <sz val="10"/>
        <color theme="1"/>
        <rFont val="宋体"/>
        <family val="3"/>
        <charset val="134"/>
      </rPr>
      <t>病险水库（坝塘）除险加固项目表</t>
    </r>
  </si>
  <si>
    <r>
      <rPr>
        <sz val="10"/>
        <color theme="1"/>
        <rFont val="宋体"/>
        <family val="3"/>
        <charset val="134"/>
      </rPr>
      <t>水生态</t>
    </r>
  </si>
  <si>
    <r>
      <rPr>
        <sz val="10"/>
        <color theme="1"/>
        <rFont val="宋体"/>
        <family val="3"/>
        <charset val="134"/>
      </rPr>
      <t>附表</t>
    </r>
    <r>
      <rPr>
        <sz val="10"/>
        <color theme="1"/>
        <rFont val="Times New Roman"/>
        <family val="1"/>
      </rPr>
      <t>1-6</t>
    </r>
  </si>
  <si>
    <r>
      <rPr>
        <sz val="10"/>
        <color theme="1"/>
        <rFont val="宋体"/>
        <family val="3"/>
        <charset val="134"/>
      </rPr>
      <t>病险闸除险加固项目表</t>
    </r>
  </si>
  <si>
    <r>
      <rPr>
        <sz val="10"/>
        <color theme="1"/>
        <rFont val="宋体"/>
        <family val="3"/>
        <charset val="134"/>
      </rPr>
      <t>智慧水利</t>
    </r>
  </si>
  <si>
    <r>
      <rPr>
        <sz val="10"/>
        <color theme="1"/>
        <rFont val="宋体"/>
        <family val="3"/>
        <charset val="134"/>
      </rPr>
      <t>附表</t>
    </r>
    <r>
      <rPr>
        <sz val="10"/>
        <color theme="1"/>
        <rFont val="Times New Roman"/>
        <family val="1"/>
      </rPr>
      <t>1-7</t>
    </r>
  </si>
  <si>
    <t>重点城市防洪排涝提升工程建设项目</t>
  </si>
  <si>
    <r>
      <rPr>
        <sz val="10"/>
        <color theme="1"/>
        <rFont val="宋体"/>
        <family val="3"/>
        <charset val="134"/>
      </rPr>
      <t>合计</t>
    </r>
  </si>
  <si>
    <r>
      <rPr>
        <sz val="10"/>
        <color theme="1"/>
        <rFont val="宋体"/>
        <family val="3"/>
        <charset val="134"/>
      </rPr>
      <t>附表</t>
    </r>
    <r>
      <rPr>
        <sz val="10"/>
        <color theme="1"/>
        <rFont val="Times New Roman"/>
        <family val="1"/>
      </rPr>
      <t>2-1</t>
    </r>
  </si>
  <si>
    <r>
      <rPr>
        <sz val="10"/>
        <color theme="1"/>
        <rFont val="宋体"/>
        <family val="3"/>
        <charset val="134"/>
      </rPr>
      <t>附表</t>
    </r>
    <r>
      <rPr>
        <sz val="10"/>
        <color theme="1"/>
        <rFont val="Times New Roman"/>
        <family val="1"/>
      </rPr>
      <t>2-2</t>
    </r>
  </si>
  <si>
    <r>
      <rPr>
        <sz val="10"/>
        <color theme="1"/>
        <rFont val="宋体"/>
        <family val="3"/>
        <charset val="134"/>
      </rPr>
      <t>重点水系连通工程建设项目表</t>
    </r>
  </si>
  <si>
    <r>
      <rPr>
        <b/>
        <sz val="10"/>
        <color indexed="8"/>
        <rFont val="宋体"/>
        <family val="3"/>
        <charset val="134"/>
      </rPr>
      <t>供水类</t>
    </r>
  </si>
  <si>
    <r>
      <rPr>
        <sz val="10"/>
        <color theme="1"/>
        <rFont val="宋体"/>
        <family val="3"/>
        <charset val="134"/>
      </rPr>
      <t>重点水源工程建设项目表</t>
    </r>
  </si>
  <si>
    <r>
      <rPr>
        <sz val="10"/>
        <color theme="1"/>
        <rFont val="宋体"/>
        <family val="3"/>
        <charset val="134"/>
      </rPr>
      <t>总库容</t>
    </r>
  </si>
  <si>
    <r>
      <rPr>
        <sz val="10"/>
        <rFont val="宋体"/>
        <family val="3"/>
        <charset val="134"/>
      </rPr>
      <t>总库容</t>
    </r>
  </si>
  <si>
    <r>
      <rPr>
        <sz val="10"/>
        <color theme="1"/>
        <rFont val="宋体"/>
        <family val="3"/>
        <charset val="134"/>
      </rPr>
      <t>附表</t>
    </r>
    <r>
      <rPr>
        <sz val="10"/>
        <color theme="1"/>
        <rFont val="Times New Roman"/>
        <family val="1"/>
      </rPr>
      <t>2-3</t>
    </r>
  </si>
  <si>
    <r>
      <rPr>
        <sz val="10"/>
        <color theme="1"/>
        <rFont val="宋体"/>
        <family val="3"/>
        <charset val="134"/>
      </rPr>
      <t>附表</t>
    </r>
    <r>
      <rPr>
        <sz val="10"/>
        <color theme="1"/>
        <rFont val="Times New Roman"/>
        <family val="1"/>
      </rPr>
      <t>2-4</t>
    </r>
  </si>
  <si>
    <r>
      <rPr>
        <sz val="10"/>
        <color theme="1"/>
        <rFont val="宋体"/>
        <family val="3"/>
        <charset val="134"/>
      </rPr>
      <t>新建大中型灌区项目表</t>
    </r>
  </si>
  <si>
    <r>
      <rPr>
        <sz val="10"/>
        <color theme="1"/>
        <rFont val="宋体"/>
        <family val="3"/>
        <charset val="134"/>
      </rPr>
      <t>附表</t>
    </r>
    <r>
      <rPr>
        <sz val="10"/>
        <color theme="1"/>
        <rFont val="Times New Roman"/>
        <family val="1"/>
      </rPr>
      <t>2-8</t>
    </r>
  </si>
  <si>
    <r>
      <rPr>
        <sz val="10"/>
        <color theme="1"/>
        <rFont val="宋体"/>
        <family val="3"/>
        <charset val="134"/>
      </rPr>
      <t>乡镇抗旱水源工程建设项目表</t>
    </r>
  </si>
  <si>
    <r>
      <rPr>
        <sz val="10"/>
        <color theme="1"/>
        <rFont val="宋体"/>
        <family val="3"/>
        <charset val="134"/>
      </rPr>
      <t>附表</t>
    </r>
    <r>
      <rPr>
        <sz val="10"/>
        <color theme="1"/>
        <rFont val="Times New Roman"/>
        <family val="1"/>
      </rPr>
      <t>2-9</t>
    </r>
  </si>
  <si>
    <r>
      <rPr>
        <sz val="10"/>
        <color theme="1"/>
        <rFont val="宋体"/>
        <family val="3"/>
        <charset val="134"/>
      </rPr>
      <t>附表</t>
    </r>
    <r>
      <rPr>
        <sz val="10"/>
        <color theme="1"/>
        <rFont val="Times New Roman"/>
        <family val="1"/>
      </rPr>
      <t>2-5</t>
    </r>
  </si>
  <si>
    <r>
      <rPr>
        <sz val="10"/>
        <color theme="1"/>
        <rFont val="宋体"/>
        <family val="3"/>
        <charset val="134"/>
      </rPr>
      <t>城市备用水源工程建设项目表</t>
    </r>
  </si>
  <si>
    <r>
      <rPr>
        <sz val="10"/>
        <color theme="1"/>
        <rFont val="宋体"/>
        <family val="3"/>
        <charset val="134"/>
      </rPr>
      <t>附表</t>
    </r>
    <r>
      <rPr>
        <sz val="10"/>
        <color theme="1"/>
        <rFont val="Times New Roman"/>
        <family val="1"/>
      </rPr>
      <t>2-10</t>
    </r>
  </si>
  <si>
    <r>
      <rPr>
        <sz val="10"/>
        <rFont val="Times New Roman"/>
        <family val="1"/>
      </rPr>
      <t>“</t>
    </r>
    <r>
      <rPr>
        <sz val="10"/>
        <rFont val="宋体"/>
        <family val="3"/>
        <charset val="134"/>
      </rPr>
      <t>十四五</t>
    </r>
    <r>
      <rPr>
        <sz val="10"/>
        <rFont val="Times New Roman"/>
        <family val="1"/>
      </rPr>
      <t>”</t>
    </r>
    <r>
      <rPr>
        <sz val="10"/>
        <rFont val="宋体"/>
        <family val="3"/>
        <charset val="134"/>
      </rPr>
      <t>农村饮水安全巩固提升工程项目统计表</t>
    </r>
  </si>
  <si>
    <r>
      <rPr>
        <sz val="10"/>
        <color theme="1"/>
        <rFont val="宋体"/>
        <family val="3"/>
        <charset val="134"/>
      </rPr>
      <t>附表</t>
    </r>
    <r>
      <rPr>
        <sz val="10"/>
        <color theme="1"/>
        <rFont val="Times New Roman"/>
        <family val="1"/>
      </rPr>
      <t>2-6</t>
    </r>
  </si>
  <si>
    <r>
      <rPr>
        <sz val="10"/>
        <color theme="1"/>
        <rFont val="宋体"/>
        <family val="3"/>
        <charset val="134"/>
      </rPr>
      <t>滇中引水及配套工程建设项目表</t>
    </r>
  </si>
  <si>
    <r>
      <rPr>
        <sz val="10"/>
        <color theme="1"/>
        <rFont val="宋体"/>
        <family val="3"/>
        <charset val="134"/>
      </rPr>
      <t>附表</t>
    </r>
    <r>
      <rPr>
        <sz val="10"/>
        <color theme="1"/>
        <rFont val="Times New Roman"/>
        <family val="1"/>
      </rPr>
      <t>2-11</t>
    </r>
  </si>
  <si>
    <r>
      <rPr>
        <sz val="10"/>
        <color theme="1"/>
        <rFont val="宋体"/>
        <family val="3"/>
        <charset val="134"/>
      </rPr>
      <t>水库清淤增效工程项目</t>
    </r>
  </si>
  <si>
    <r>
      <rPr>
        <sz val="10"/>
        <color theme="1"/>
        <rFont val="宋体"/>
        <family val="3"/>
        <charset val="134"/>
      </rPr>
      <t>附表</t>
    </r>
    <r>
      <rPr>
        <sz val="10"/>
        <color theme="1"/>
        <rFont val="Times New Roman"/>
        <family val="1"/>
      </rPr>
      <t>2-7</t>
    </r>
  </si>
  <si>
    <r>
      <rPr>
        <sz val="10"/>
        <color theme="1"/>
        <rFont val="宋体"/>
        <family val="3"/>
        <charset val="134"/>
      </rPr>
      <t>大中型水电站综合利用工程</t>
    </r>
  </si>
  <si>
    <r>
      <rPr>
        <sz val="10"/>
        <color theme="1"/>
        <rFont val="宋体"/>
        <family val="3"/>
        <charset val="134"/>
      </rPr>
      <t>现代化及生态灌区建设项目</t>
    </r>
  </si>
  <si>
    <r>
      <rPr>
        <sz val="10"/>
        <color theme="1"/>
        <rFont val="宋体"/>
        <family val="3"/>
        <charset val="134"/>
      </rPr>
      <t>附表</t>
    </r>
    <r>
      <rPr>
        <sz val="10"/>
        <color theme="1"/>
        <rFont val="Times New Roman"/>
        <family val="1"/>
      </rPr>
      <t>3-1</t>
    </r>
  </si>
  <si>
    <r>
      <rPr>
        <sz val="10"/>
        <color theme="1"/>
        <rFont val="Times New Roman"/>
        <family val="1"/>
      </rPr>
      <t>405</t>
    </r>
    <r>
      <rPr>
        <sz val="10"/>
        <color theme="1"/>
        <rFont val="宋体"/>
        <family val="3"/>
        <charset val="134"/>
      </rPr>
      <t>件</t>
    </r>
  </si>
  <si>
    <r>
      <rPr>
        <sz val="10"/>
        <color theme="1"/>
        <rFont val="宋体"/>
        <family val="3"/>
        <charset val="134"/>
      </rPr>
      <t>附表</t>
    </r>
    <r>
      <rPr>
        <sz val="10"/>
        <color theme="1"/>
        <rFont val="Times New Roman"/>
        <family val="1"/>
      </rPr>
      <t>3-2</t>
    </r>
  </si>
  <si>
    <r>
      <rPr>
        <sz val="10"/>
        <rFont val="Times New Roman"/>
        <family val="1"/>
      </rPr>
      <t>11</t>
    </r>
    <r>
      <rPr>
        <sz val="10"/>
        <rFont val="宋体"/>
        <family val="3"/>
        <charset val="134"/>
      </rPr>
      <t>个乡镇</t>
    </r>
  </si>
  <si>
    <r>
      <rPr>
        <sz val="10"/>
        <rFont val="宋体"/>
        <family val="3"/>
        <charset val="134"/>
      </rPr>
      <t>水系连通及农村水系综合整治</t>
    </r>
  </si>
  <si>
    <r>
      <rPr>
        <sz val="10"/>
        <rFont val="宋体"/>
        <family val="3"/>
        <charset val="134"/>
      </rPr>
      <t>附表</t>
    </r>
    <r>
      <rPr>
        <sz val="10"/>
        <rFont val="Times New Roman"/>
        <family val="1"/>
      </rPr>
      <t>3-4</t>
    </r>
  </si>
  <si>
    <t>其他水生态修复</t>
  </si>
  <si>
    <r>
      <rPr>
        <b/>
        <sz val="10"/>
        <color indexed="8"/>
        <rFont val="宋体"/>
        <family val="3"/>
        <charset val="134"/>
      </rPr>
      <t>水生态类</t>
    </r>
  </si>
  <si>
    <r>
      <rPr>
        <sz val="10"/>
        <color theme="1"/>
        <rFont val="宋体"/>
        <family val="3"/>
        <charset val="134"/>
      </rPr>
      <t>水源涵养与水土保持项目</t>
    </r>
  </si>
  <si>
    <t>水利信息化（含新基建）</t>
  </si>
  <si>
    <r>
      <rPr>
        <sz val="10"/>
        <color theme="1"/>
        <rFont val="宋体"/>
        <family val="3"/>
        <charset val="134"/>
      </rPr>
      <t>重点河湖生态治理与修复项目</t>
    </r>
  </si>
  <si>
    <r>
      <rPr>
        <sz val="10"/>
        <color theme="1"/>
        <rFont val="宋体"/>
        <family val="3"/>
        <charset val="134"/>
      </rPr>
      <t>附表5</t>
    </r>
    <r>
      <rPr>
        <sz val="10"/>
        <color theme="1"/>
        <rFont val="Times New Roman"/>
        <family val="1"/>
      </rPr>
      <t>-2</t>
    </r>
  </si>
  <si>
    <t>信息化建设设施</t>
  </si>
  <si>
    <r>
      <rPr>
        <sz val="10"/>
        <rFont val="宋体"/>
        <family val="3"/>
        <charset val="134"/>
      </rPr>
      <t>附表</t>
    </r>
    <r>
      <rPr>
        <sz val="10"/>
        <rFont val="Times New Roman"/>
        <family val="1"/>
      </rPr>
      <t>3-3</t>
    </r>
  </si>
  <si>
    <t>其他河湖生态保护修复</t>
  </si>
  <si>
    <r>
      <rPr>
        <sz val="10"/>
        <color theme="1"/>
        <rFont val="宋体"/>
        <family val="3"/>
        <charset val="134"/>
      </rPr>
      <t>附表5</t>
    </r>
    <r>
      <rPr>
        <sz val="10"/>
        <color theme="1"/>
        <rFont val="Times New Roman"/>
        <family val="1"/>
      </rPr>
      <t>-1</t>
    </r>
  </si>
  <si>
    <t>信息化基础设施</t>
  </si>
  <si>
    <r>
      <rPr>
        <b/>
        <sz val="14"/>
        <color rgb="FF000000"/>
        <rFont val="宋体"/>
        <family val="3"/>
        <charset val="134"/>
      </rPr>
      <t>附表</t>
    </r>
    <r>
      <rPr>
        <b/>
        <sz val="14"/>
        <color rgb="FF000000"/>
        <rFont val="Times New Roman"/>
        <family val="1"/>
      </rPr>
      <t>1-1    ____</t>
    </r>
    <r>
      <rPr>
        <b/>
        <sz val="14"/>
        <color rgb="FF000000"/>
        <rFont val="宋体"/>
        <family val="3"/>
        <charset val="134"/>
      </rPr>
      <t>州（市）大江大河堤防建设项目表</t>
    </r>
  </si>
  <si>
    <t>序号</t>
  </si>
  <si>
    <t>项目名称</t>
  </si>
  <si>
    <t>所在地级行政区</t>
  </si>
  <si>
    <t>所在县级行政区</t>
  </si>
  <si>
    <t>所在江河</t>
  </si>
  <si>
    <t>前期工作</t>
  </si>
  <si>
    <t>建设性质</t>
  </si>
  <si>
    <r>
      <rPr>
        <b/>
        <sz val="10"/>
        <color rgb="FF000000"/>
        <rFont val="宋体"/>
        <family val="3"/>
        <charset val="134"/>
      </rPr>
      <t>现状堤防长度（</t>
    </r>
    <r>
      <rPr>
        <b/>
        <sz val="10"/>
        <color rgb="FF000000"/>
        <rFont val="Times New Roman"/>
        <family val="1"/>
      </rPr>
      <t>km</t>
    </r>
    <r>
      <rPr>
        <b/>
        <sz val="10"/>
        <color rgb="FF000000"/>
        <rFont val="宋体"/>
        <family val="3"/>
        <charset val="134"/>
      </rPr>
      <t>）</t>
    </r>
  </si>
  <si>
    <t>现状</t>
  </si>
  <si>
    <t>建设内容（项目、数量、规模）</t>
  </si>
  <si>
    <r>
      <rPr>
        <b/>
        <sz val="10"/>
        <color rgb="FF000000"/>
        <rFont val="宋体"/>
        <family val="3"/>
        <charset val="134"/>
      </rPr>
      <t>堤防建设长度（</t>
    </r>
    <r>
      <rPr>
        <b/>
        <sz val="10"/>
        <color rgb="FF000000"/>
        <rFont val="Times New Roman"/>
        <family val="1"/>
      </rPr>
      <t>km</t>
    </r>
    <r>
      <rPr>
        <b/>
        <sz val="10"/>
        <color rgb="FF000000"/>
        <rFont val="宋体"/>
        <family val="3"/>
        <charset val="134"/>
      </rPr>
      <t>）</t>
    </r>
  </si>
  <si>
    <t>保护人口（万人）</t>
  </si>
  <si>
    <t>保护耕地（万亩）</t>
  </si>
  <si>
    <t>实施后</t>
  </si>
  <si>
    <t>总投资（万元）</t>
  </si>
  <si>
    <t>其中移民占地（万元）</t>
  </si>
  <si>
    <t>备注</t>
  </si>
  <si>
    <t>阶段</t>
  </si>
  <si>
    <t>状态</t>
  </si>
  <si>
    <t>堤防级别</t>
  </si>
  <si>
    <t>防洪标准</t>
  </si>
  <si>
    <r>
      <rPr>
        <b/>
        <sz val="10"/>
        <color rgb="FF000000"/>
        <rFont val="宋体"/>
        <family val="3"/>
        <charset val="134"/>
      </rPr>
      <t>未达标堤防长度（</t>
    </r>
    <r>
      <rPr>
        <b/>
        <sz val="10"/>
        <color rgb="FF000000"/>
        <rFont val="Times New Roman"/>
        <family val="1"/>
      </rPr>
      <t>km</t>
    </r>
    <r>
      <rPr>
        <b/>
        <sz val="10"/>
        <color rgb="FF000000"/>
        <rFont val="宋体"/>
        <family val="3"/>
        <charset val="134"/>
      </rPr>
      <t>）</t>
    </r>
  </si>
  <si>
    <t>存在问题</t>
  </si>
  <si>
    <r>
      <rPr>
        <sz val="11"/>
        <color rgb="FF000000"/>
        <rFont val="Times New Roman"/>
        <family val="1"/>
      </rPr>
      <t>XX</t>
    </r>
    <r>
      <rPr>
        <sz val="11"/>
        <color rgb="FF000000"/>
        <rFont val="宋体"/>
        <family val="3"/>
        <charset val="134"/>
      </rPr>
      <t>河</t>
    </r>
    <r>
      <rPr>
        <sz val="11"/>
        <color rgb="FF000000"/>
        <rFont val="Times New Roman"/>
        <family val="1"/>
      </rPr>
      <t>XX</t>
    </r>
    <r>
      <rPr>
        <sz val="11"/>
        <color rgb="FF000000"/>
        <rFont val="宋体"/>
        <family val="3"/>
        <charset val="134"/>
      </rPr>
      <t>段堤防建设工程</t>
    </r>
  </si>
  <si>
    <r>
      <rPr>
        <sz val="11"/>
        <color rgb="FF000000"/>
        <rFont val="Times New Roman"/>
        <family val="1"/>
      </rPr>
      <t>XX</t>
    </r>
    <r>
      <rPr>
        <sz val="11"/>
        <color rgb="FF000000"/>
        <rFont val="宋体"/>
        <family val="3"/>
        <charset val="134"/>
      </rPr>
      <t>州（市）</t>
    </r>
  </si>
  <si>
    <r>
      <rPr>
        <sz val="11"/>
        <color rgb="FF000000"/>
        <rFont val="Times New Roman"/>
        <family val="1"/>
      </rPr>
      <t>XX</t>
    </r>
    <r>
      <rPr>
        <sz val="11"/>
        <color rgb="FF000000"/>
        <rFont val="宋体"/>
        <family val="3"/>
        <charset val="134"/>
      </rPr>
      <t>县</t>
    </r>
  </si>
  <si>
    <r>
      <rPr>
        <sz val="11"/>
        <color rgb="FF000000"/>
        <rFont val="Times New Roman"/>
        <family val="1"/>
      </rPr>
      <t>XX</t>
    </r>
    <r>
      <rPr>
        <sz val="11"/>
        <color rgb="FF000000"/>
        <rFont val="宋体"/>
        <family val="3"/>
        <charset val="134"/>
      </rPr>
      <t>河</t>
    </r>
  </si>
  <si>
    <r>
      <rPr>
        <sz val="11"/>
        <color rgb="FF000000"/>
        <rFont val="Times New Roman"/>
        <family val="1"/>
      </rPr>
      <t>xx</t>
    </r>
    <r>
      <rPr>
        <sz val="11"/>
        <color rgb="FF000000"/>
        <rFont val="宋体"/>
        <family val="3"/>
        <charset val="134"/>
      </rPr>
      <t>级</t>
    </r>
  </si>
  <si>
    <r>
      <rPr>
        <sz val="11"/>
        <color rgb="FF000000"/>
        <rFont val="Times New Roman"/>
        <family val="1"/>
      </rPr>
      <t>xx</t>
    </r>
    <r>
      <rPr>
        <sz val="11"/>
        <color rgb="FF000000"/>
        <rFont val="宋体"/>
        <family val="3"/>
        <charset val="134"/>
      </rPr>
      <t>年一遇</t>
    </r>
  </si>
  <si>
    <r>
      <rPr>
        <sz val="11"/>
        <color rgb="FF000000"/>
        <rFont val="宋体"/>
        <family val="3"/>
        <charset val="134"/>
      </rPr>
      <t>新建防洪堤</t>
    </r>
    <r>
      <rPr>
        <sz val="11"/>
        <color rgb="FF000000"/>
        <rFont val="Times New Roman"/>
        <family val="1"/>
      </rPr>
      <t>xxkm</t>
    </r>
    <r>
      <rPr>
        <sz val="11"/>
        <color rgb="FF000000"/>
        <rFont val="宋体"/>
        <family val="3"/>
        <charset val="134"/>
      </rPr>
      <t>、护岸</t>
    </r>
    <r>
      <rPr>
        <sz val="11"/>
        <color rgb="FF000000"/>
        <rFont val="Times New Roman"/>
        <family val="1"/>
      </rPr>
      <t>xxkm</t>
    </r>
    <r>
      <rPr>
        <sz val="11"/>
        <color rgb="FF000000"/>
        <rFont val="宋体"/>
        <family val="3"/>
        <charset val="134"/>
      </rPr>
      <t>，加固防洪堤</t>
    </r>
    <r>
      <rPr>
        <sz val="11"/>
        <color rgb="FF000000"/>
        <rFont val="Times New Roman"/>
        <family val="1"/>
      </rPr>
      <t>xxkm</t>
    </r>
    <r>
      <rPr>
        <sz val="11"/>
        <color rgb="FF000000"/>
        <rFont val="宋体"/>
        <family val="3"/>
        <charset val="134"/>
      </rPr>
      <t>、护岸</t>
    </r>
    <r>
      <rPr>
        <sz val="11"/>
        <color rgb="FF000000"/>
        <rFont val="Times New Roman"/>
        <family val="1"/>
      </rPr>
      <t>xxkm</t>
    </r>
  </si>
  <si>
    <t>xxkm</t>
  </si>
  <si>
    <t>…</t>
  </si>
  <si>
    <t>说明：</t>
  </si>
  <si>
    <r>
      <rPr>
        <sz val="11"/>
        <color rgb="FF000000"/>
        <rFont val="Times New Roman"/>
        <family val="1"/>
      </rPr>
      <t>1</t>
    </r>
    <r>
      <rPr>
        <sz val="11"/>
        <color rgb="FF000000"/>
        <rFont val="宋体"/>
        <family val="3"/>
        <charset val="134"/>
      </rPr>
      <t>、</t>
    </r>
    <r>
      <rPr>
        <sz val="11"/>
        <color rgb="FF000000"/>
        <rFont val="Times New Roman"/>
        <family val="1"/>
      </rPr>
      <t>“</t>
    </r>
    <r>
      <rPr>
        <sz val="11"/>
        <color rgb="FF000000"/>
        <rFont val="宋体"/>
        <family val="3"/>
        <charset val="134"/>
      </rPr>
      <t>所在江河</t>
    </r>
    <r>
      <rPr>
        <sz val="11"/>
        <color rgb="FF000000"/>
        <rFont val="Times New Roman"/>
        <family val="1"/>
      </rPr>
      <t>”</t>
    </r>
    <r>
      <rPr>
        <sz val="11"/>
        <color rgb="FF000000"/>
        <rFont val="宋体"/>
        <family val="3"/>
        <charset val="134"/>
      </rPr>
      <t>指我省“长江”、“珠江”、“澜沧江”、“红河”、“伊洛瓦底江”、“怒江”干流河段</t>
    </r>
  </si>
  <si>
    <r>
      <rPr>
        <sz val="11"/>
        <color rgb="FF000000"/>
        <rFont val="Times New Roman"/>
        <family val="1"/>
      </rPr>
      <t>2</t>
    </r>
    <r>
      <rPr>
        <sz val="11"/>
        <color rgb="FF000000"/>
        <rFont val="宋体"/>
        <family val="3"/>
        <charset val="134"/>
      </rPr>
      <t>、</t>
    </r>
    <r>
      <rPr>
        <sz val="11"/>
        <color rgb="FF000000"/>
        <rFont val="Times New Roman"/>
        <family val="1"/>
      </rPr>
      <t>“</t>
    </r>
    <r>
      <rPr>
        <sz val="11"/>
        <color rgb="FF000000"/>
        <rFont val="宋体"/>
        <family val="3"/>
        <charset val="134"/>
      </rPr>
      <t>前期工作阶段</t>
    </r>
    <r>
      <rPr>
        <sz val="11"/>
        <color rgb="FF000000"/>
        <rFont val="Times New Roman"/>
        <family val="1"/>
      </rPr>
      <t>”</t>
    </r>
    <r>
      <rPr>
        <sz val="11"/>
        <color rgb="FF000000"/>
        <rFont val="宋体"/>
        <family val="3"/>
        <charset val="134"/>
      </rPr>
      <t>填报规划、可研、初设。</t>
    </r>
    <r>
      <rPr>
        <sz val="11"/>
        <color rgb="FF000000"/>
        <rFont val="Times New Roman"/>
        <family val="1"/>
      </rPr>
      <t>“</t>
    </r>
    <r>
      <rPr>
        <sz val="11"/>
        <color rgb="FF000000"/>
        <rFont val="宋体"/>
        <family val="3"/>
        <charset val="134"/>
      </rPr>
      <t>前期工作状态</t>
    </r>
    <r>
      <rPr>
        <sz val="11"/>
        <color rgb="FF000000"/>
        <rFont val="Times New Roman"/>
        <family val="1"/>
      </rPr>
      <t>”</t>
    </r>
    <r>
      <rPr>
        <sz val="11"/>
        <color rgb="FF000000"/>
        <rFont val="宋体"/>
        <family val="3"/>
        <charset val="134"/>
      </rPr>
      <t>填报编制中、待审批、已审批。已批的项目还应填报审批文号。</t>
    </r>
  </si>
  <si>
    <r>
      <rPr>
        <sz val="11"/>
        <color rgb="FF000000"/>
        <rFont val="Times New Roman"/>
        <family val="1"/>
      </rPr>
      <t>3</t>
    </r>
    <r>
      <rPr>
        <sz val="11"/>
        <color rgb="FF000000"/>
        <rFont val="宋体"/>
        <family val="3"/>
        <charset val="134"/>
      </rPr>
      <t>、建设性质填写拟建、在建</t>
    </r>
  </si>
  <si>
    <r>
      <rPr>
        <sz val="11"/>
        <color rgb="FF000000"/>
        <rFont val="Times New Roman"/>
        <family val="1"/>
      </rPr>
      <t>4</t>
    </r>
    <r>
      <rPr>
        <sz val="11"/>
        <color rgb="FF000000"/>
        <rFont val="宋体"/>
        <family val="3"/>
        <charset val="134"/>
      </rPr>
      <t>、堤防级别填写</t>
    </r>
    <r>
      <rPr>
        <sz val="11"/>
        <color rgb="FF000000"/>
        <rFont val="Times New Roman"/>
        <family val="1"/>
      </rPr>
      <t>1</t>
    </r>
    <r>
      <rPr>
        <sz val="11"/>
        <color rgb="FF000000"/>
        <rFont val="宋体"/>
        <family val="3"/>
        <charset val="134"/>
      </rPr>
      <t>级、</t>
    </r>
    <r>
      <rPr>
        <sz val="11"/>
        <color rgb="FF000000"/>
        <rFont val="Times New Roman"/>
        <family val="1"/>
      </rPr>
      <t>2</t>
    </r>
    <r>
      <rPr>
        <sz val="11"/>
        <color rgb="FF000000"/>
        <rFont val="宋体"/>
        <family val="3"/>
        <charset val="134"/>
      </rPr>
      <t>级、</t>
    </r>
    <r>
      <rPr>
        <sz val="11"/>
        <color rgb="FF000000"/>
        <rFont val="Times New Roman"/>
        <family val="1"/>
      </rPr>
      <t>3</t>
    </r>
    <r>
      <rPr>
        <sz val="11"/>
        <color rgb="FF000000"/>
        <rFont val="宋体"/>
        <family val="3"/>
        <charset val="134"/>
      </rPr>
      <t>级、</t>
    </r>
    <r>
      <rPr>
        <sz val="11"/>
        <color rgb="FF000000"/>
        <rFont val="Times New Roman"/>
        <family val="1"/>
      </rPr>
      <t>4</t>
    </r>
    <r>
      <rPr>
        <sz val="11"/>
        <color rgb="FF000000"/>
        <rFont val="宋体"/>
        <family val="3"/>
        <charset val="134"/>
      </rPr>
      <t>级、</t>
    </r>
    <r>
      <rPr>
        <sz val="11"/>
        <color rgb="FF000000"/>
        <rFont val="Times New Roman"/>
        <family val="1"/>
      </rPr>
      <t>5</t>
    </r>
    <r>
      <rPr>
        <sz val="11"/>
        <color rgb="FF000000"/>
        <rFont val="宋体"/>
        <family val="3"/>
        <charset val="134"/>
      </rPr>
      <t>级</t>
    </r>
  </si>
  <si>
    <r>
      <rPr>
        <b/>
        <sz val="14"/>
        <color rgb="FF000000"/>
        <rFont val="宋体"/>
        <family val="3"/>
        <charset val="134"/>
      </rPr>
      <t>附表</t>
    </r>
    <r>
      <rPr>
        <b/>
        <sz val="14"/>
        <color rgb="FF000000"/>
        <rFont val="Times New Roman"/>
        <family val="1"/>
      </rPr>
      <t>1-2 ____</t>
    </r>
    <r>
      <rPr>
        <b/>
        <sz val="14"/>
        <color rgb="FF000000"/>
        <rFont val="宋体"/>
        <family val="3"/>
        <charset val="134"/>
      </rPr>
      <t>州（市）重要支流治理项目表（</t>
    </r>
    <r>
      <rPr>
        <b/>
        <sz val="14"/>
        <color rgb="FF000000"/>
        <rFont val="Times New Roman"/>
        <family val="1"/>
      </rPr>
      <t>3000km</t>
    </r>
    <r>
      <rPr>
        <b/>
        <vertAlign val="superscript"/>
        <sz val="14"/>
        <color rgb="FF000000"/>
        <rFont val="Times New Roman"/>
        <family val="1"/>
      </rPr>
      <t>2</t>
    </r>
    <r>
      <rPr>
        <b/>
        <sz val="14"/>
        <color rgb="FF000000"/>
        <rFont val="宋体"/>
        <family val="3"/>
        <charset val="134"/>
      </rPr>
      <t>以上）</t>
    </r>
  </si>
  <si>
    <t>所在流域</t>
  </si>
  <si>
    <r>
      <rPr>
        <b/>
        <sz val="9"/>
        <color rgb="FF000000"/>
        <rFont val="宋体"/>
        <family val="3"/>
        <charset val="134"/>
      </rPr>
      <t>河道长度（</t>
    </r>
    <r>
      <rPr>
        <b/>
        <sz val="9"/>
        <color rgb="FF000000"/>
        <rFont val="Times New Roman"/>
        <family val="1"/>
      </rPr>
      <t>km</t>
    </r>
    <r>
      <rPr>
        <b/>
        <sz val="9"/>
        <color rgb="FF000000"/>
        <rFont val="宋体"/>
        <family val="3"/>
        <charset val="134"/>
      </rPr>
      <t>）</t>
    </r>
  </si>
  <si>
    <r>
      <rPr>
        <b/>
        <sz val="9"/>
        <color rgb="FF000000"/>
        <rFont val="宋体"/>
        <family val="3"/>
        <charset val="134"/>
      </rPr>
      <t>流域面积（</t>
    </r>
    <r>
      <rPr>
        <b/>
        <sz val="9"/>
        <color rgb="FF000000"/>
        <rFont val="Times New Roman"/>
        <family val="1"/>
      </rPr>
      <t>km</t>
    </r>
    <r>
      <rPr>
        <b/>
        <vertAlign val="superscript"/>
        <sz val="9"/>
        <color rgb="FF000000"/>
        <rFont val="Times New Roman"/>
        <family val="1"/>
      </rPr>
      <t>2</t>
    </r>
    <r>
      <rPr>
        <b/>
        <sz val="9"/>
        <color rgb="FF000000"/>
        <rFont val="宋体"/>
        <family val="3"/>
        <charset val="134"/>
      </rPr>
      <t>）</t>
    </r>
  </si>
  <si>
    <r>
      <rPr>
        <b/>
        <sz val="9"/>
        <color rgb="FF000000"/>
        <rFont val="宋体"/>
        <family val="3"/>
        <charset val="134"/>
      </rPr>
      <t>有防洪任务河段长度（</t>
    </r>
    <r>
      <rPr>
        <b/>
        <sz val="9"/>
        <color rgb="FF000000"/>
        <rFont val="Times New Roman"/>
        <family val="1"/>
      </rPr>
      <t>km</t>
    </r>
    <r>
      <rPr>
        <b/>
        <sz val="9"/>
        <color rgb="FF000000"/>
        <rFont val="宋体"/>
        <family val="3"/>
        <charset val="134"/>
      </rPr>
      <t>）</t>
    </r>
  </si>
  <si>
    <r>
      <rPr>
        <b/>
        <sz val="9"/>
        <color rgb="FF000000"/>
        <rFont val="宋体"/>
        <family val="3"/>
        <charset val="134"/>
      </rPr>
      <t>已治理长度（</t>
    </r>
    <r>
      <rPr>
        <b/>
        <sz val="9"/>
        <color rgb="FF000000"/>
        <rFont val="Times New Roman"/>
        <family val="1"/>
      </rPr>
      <t>km</t>
    </r>
    <r>
      <rPr>
        <b/>
        <sz val="9"/>
        <color rgb="FF000000"/>
        <rFont val="宋体"/>
        <family val="3"/>
        <charset val="134"/>
      </rPr>
      <t>）</t>
    </r>
  </si>
  <si>
    <r>
      <rPr>
        <b/>
        <sz val="9"/>
        <color rgb="FF000000"/>
        <rFont val="宋体"/>
        <family val="3"/>
        <charset val="134"/>
      </rPr>
      <t>未达标段长度（</t>
    </r>
    <r>
      <rPr>
        <b/>
        <sz val="9"/>
        <color rgb="FF000000"/>
        <rFont val="Times New Roman"/>
        <family val="1"/>
      </rPr>
      <t>km</t>
    </r>
    <r>
      <rPr>
        <b/>
        <sz val="9"/>
        <color rgb="FF000000"/>
        <rFont val="宋体"/>
        <family val="3"/>
        <charset val="134"/>
      </rPr>
      <t>）</t>
    </r>
  </si>
  <si>
    <t>现状防洪标准</t>
  </si>
  <si>
    <t>设计防洪标准</t>
  </si>
  <si>
    <t>治理河段</t>
  </si>
  <si>
    <r>
      <rPr>
        <b/>
        <sz val="9"/>
        <color rgb="FF000000"/>
        <rFont val="宋体"/>
        <family val="3"/>
        <charset val="134"/>
      </rPr>
      <t>河道治理长度（</t>
    </r>
    <r>
      <rPr>
        <b/>
        <sz val="9"/>
        <color rgb="FF000000"/>
        <rFont val="Times New Roman"/>
        <family val="1"/>
      </rPr>
      <t>km</t>
    </r>
    <r>
      <rPr>
        <b/>
        <sz val="9"/>
        <color rgb="FF000000"/>
        <rFont val="宋体"/>
        <family val="3"/>
        <charset val="134"/>
      </rPr>
      <t>）</t>
    </r>
  </si>
  <si>
    <t>建设内容</t>
  </si>
  <si>
    <t>项目分类</t>
  </si>
  <si>
    <t>治理效益</t>
  </si>
  <si>
    <t>其中移民占地投资（万元）</t>
  </si>
  <si>
    <t>保护人口（人）</t>
  </si>
  <si>
    <t>排涝受益面积</t>
  </si>
  <si>
    <t>（万亩）</t>
  </si>
  <si>
    <r>
      <rPr>
        <sz val="11"/>
        <color rgb="FF000000"/>
        <rFont val="Times New Roman"/>
        <family val="1"/>
      </rPr>
      <t>xx</t>
    </r>
    <r>
      <rPr>
        <sz val="11"/>
        <color rgb="FF000000"/>
        <rFont val="宋体"/>
        <family val="3"/>
        <charset val="134"/>
      </rPr>
      <t>河治理工程</t>
    </r>
  </si>
  <si>
    <r>
      <rPr>
        <sz val="11"/>
        <color rgb="FF000000"/>
        <rFont val="Times New Roman"/>
        <family val="1"/>
      </rPr>
      <t>xx</t>
    </r>
    <r>
      <rPr>
        <sz val="11"/>
        <color rgb="FF000000"/>
        <rFont val="宋体"/>
        <family val="3"/>
        <charset val="134"/>
      </rPr>
      <t>县</t>
    </r>
  </si>
  <si>
    <r>
      <rPr>
        <sz val="11"/>
        <color rgb="FF000000"/>
        <rFont val="宋体"/>
        <family val="3"/>
        <charset val="134"/>
      </rPr>
      <t>不足</t>
    </r>
    <r>
      <rPr>
        <sz val="11"/>
        <color rgb="FF000000"/>
        <rFont val="Times New Roman"/>
        <family val="1"/>
      </rPr>
      <t>xx</t>
    </r>
    <r>
      <rPr>
        <sz val="11"/>
        <color rgb="FF000000"/>
        <rFont val="宋体"/>
        <family val="3"/>
        <charset val="134"/>
      </rPr>
      <t>年一遇</t>
    </r>
  </si>
  <si>
    <r>
      <rPr>
        <sz val="11"/>
        <color rgb="FF000000"/>
        <rFont val="Times New Roman"/>
        <family val="1"/>
      </rPr>
      <t>1</t>
    </r>
    <r>
      <rPr>
        <sz val="11"/>
        <color rgb="FF000000"/>
        <rFont val="宋体"/>
        <family val="3"/>
        <charset val="134"/>
      </rPr>
      <t>、所在流域填写</t>
    </r>
    <r>
      <rPr>
        <sz val="11"/>
        <color rgb="FF000000"/>
        <rFont val="Times New Roman"/>
        <family val="1"/>
      </rPr>
      <t>“</t>
    </r>
    <r>
      <rPr>
        <sz val="11"/>
        <color rgb="FF000000"/>
        <rFont val="宋体"/>
        <family val="3"/>
        <charset val="134"/>
      </rPr>
      <t>长江</t>
    </r>
    <r>
      <rPr>
        <sz val="11"/>
        <color rgb="FF000000"/>
        <rFont val="Times New Roman"/>
        <family val="1"/>
      </rPr>
      <t>”</t>
    </r>
    <r>
      <rPr>
        <sz val="11"/>
        <color rgb="FF000000"/>
        <rFont val="宋体"/>
        <family val="3"/>
        <charset val="134"/>
      </rPr>
      <t>、</t>
    </r>
    <r>
      <rPr>
        <sz val="11"/>
        <color rgb="FF000000"/>
        <rFont val="Times New Roman"/>
        <family val="1"/>
      </rPr>
      <t>“</t>
    </r>
    <r>
      <rPr>
        <sz val="11"/>
        <color rgb="FF000000"/>
        <rFont val="宋体"/>
        <family val="3"/>
        <charset val="134"/>
      </rPr>
      <t>珠江</t>
    </r>
    <r>
      <rPr>
        <sz val="11"/>
        <color rgb="FF000000"/>
        <rFont val="Times New Roman"/>
        <family val="1"/>
      </rPr>
      <t>”</t>
    </r>
    <r>
      <rPr>
        <sz val="11"/>
        <color rgb="FF000000"/>
        <rFont val="宋体"/>
        <family val="3"/>
        <charset val="134"/>
      </rPr>
      <t>、</t>
    </r>
    <r>
      <rPr>
        <sz val="11"/>
        <color rgb="FF000000"/>
        <rFont val="Times New Roman"/>
        <family val="1"/>
      </rPr>
      <t>“</t>
    </r>
    <r>
      <rPr>
        <sz val="11"/>
        <color rgb="FF000000"/>
        <rFont val="宋体"/>
        <family val="3"/>
        <charset val="134"/>
      </rPr>
      <t>澜沧江</t>
    </r>
    <r>
      <rPr>
        <sz val="11"/>
        <color rgb="FF000000"/>
        <rFont val="Times New Roman"/>
        <family val="1"/>
      </rPr>
      <t>”</t>
    </r>
    <r>
      <rPr>
        <sz val="11"/>
        <color rgb="FF000000"/>
        <rFont val="宋体"/>
        <family val="3"/>
        <charset val="134"/>
      </rPr>
      <t>、</t>
    </r>
    <r>
      <rPr>
        <sz val="11"/>
        <color rgb="FF000000"/>
        <rFont val="Times New Roman"/>
        <family val="1"/>
      </rPr>
      <t>“</t>
    </r>
    <r>
      <rPr>
        <sz val="11"/>
        <color rgb="FF000000"/>
        <rFont val="宋体"/>
        <family val="3"/>
        <charset val="134"/>
      </rPr>
      <t>红河</t>
    </r>
    <r>
      <rPr>
        <sz val="11"/>
        <color rgb="FF000000"/>
        <rFont val="Times New Roman"/>
        <family val="1"/>
      </rPr>
      <t>”</t>
    </r>
    <r>
      <rPr>
        <sz val="11"/>
        <color rgb="FF000000"/>
        <rFont val="宋体"/>
        <family val="3"/>
        <charset val="134"/>
      </rPr>
      <t>、</t>
    </r>
    <r>
      <rPr>
        <sz val="11"/>
        <color rgb="FF000000"/>
        <rFont val="Times New Roman"/>
        <family val="1"/>
      </rPr>
      <t>“</t>
    </r>
    <r>
      <rPr>
        <sz val="11"/>
        <color rgb="FF000000"/>
        <rFont val="宋体"/>
        <family val="3"/>
        <charset val="134"/>
      </rPr>
      <t>伊洛瓦底江</t>
    </r>
    <r>
      <rPr>
        <sz val="11"/>
        <color rgb="FF000000"/>
        <rFont val="Times New Roman"/>
        <family val="1"/>
      </rPr>
      <t>”</t>
    </r>
    <r>
      <rPr>
        <sz val="11"/>
        <color rgb="FF000000"/>
        <rFont val="宋体"/>
        <family val="3"/>
        <charset val="134"/>
      </rPr>
      <t>、</t>
    </r>
    <r>
      <rPr>
        <sz val="11"/>
        <color rgb="FF000000"/>
        <rFont val="Times New Roman"/>
        <family val="1"/>
      </rPr>
      <t>“</t>
    </r>
    <r>
      <rPr>
        <sz val="11"/>
        <color rgb="FF000000"/>
        <rFont val="宋体"/>
        <family val="3"/>
        <charset val="134"/>
      </rPr>
      <t>怒江</t>
    </r>
    <r>
      <rPr>
        <sz val="11"/>
        <color rgb="FF000000"/>
        <rFont val="Times New Roman"/>
        <family val="1"/>
      </rPr>
      <t>”</t>
    </r>
  </si>
  <si>
    <r>
      <rPr>
        <sz val="11"/>
        <color rgb="FF000000"/>
        <rFont val="Times New Roman"/>
        <family val="1"/>
      </rPr>
      <t>2</t>
    </r>
    <r>
      <rPr>
        <sz val="11"/>
        <color rgb="FF000000"/>
        <rFont val="宋体"/>
        <family val="3"/>
        <charset val="134"/>
      </rPr>
      <t>、考虑治理保护区内人口情况、经济集中程度、致灾损失程度及近年来洪涝灾害情况等综合确定优先治理的中小河流，并顺序填写。</t>
    </r>
  </si>
  <si>
    <r>
      <rPr>
        <sz val="11"/>
        <color rgb="FF000000"/>
        <rFont val="Times New Roman"/>
        <family val="1"/>
      </rPr>
      <t>3</t>
    </r>
    <r>
      <rPr>
        <sz val="11"/>
        <color rgb="FF000000"/>
        <rFont val="宋体"/>
        <family val="3"/>
        <charset val="134"/>
      </rPr>
      <t>、防洪标准按</t>
    </r>
    <r>
      <rPr>
        <sz val="11"/>
        <color rgb="FF000000"/>
        <rFont val="Times New Roman"/>
        <family val="1"/>
      </rPr>
      <t>XX</t>
    </r>
    <r>
      <rPr>
        <sz val="11"/>
        <color rgb="FF000000"/>
        <rFont val="宋体"/>
        <family val="3"/>
        <charset val="134"/>
      </rPr>
      <t>年一遇填写重现期。</t>
    </r>
  </si>
  <si>
    <r>
      <rPr>
        <sz val="11"/>
        <color rgb="FF000000"/>
        <rFont val="Times New Roman"/>
        <family val="1"/>
      </rPr>
      <t>4.</t>
    </r>
    <r>
      <rPr>
        <sz val="11"/>
        <color rgb="FF000000"/>
        <rFont val="宋体"/>
        <family val="3"/>
        <charset val="134"/>
      </rPr>
      <t>河道长度填写河流在州市域范围内的河道长度</t>
    </r>
  </si>
  <si>
    <r>
      <rPr>
        <sz val="11"/>
        <color rgb="FF000000"/>
        <rFont val="Times New Roman"/>
        <family val="1"/>
      </rPr>
      <t>5.</t>
    </r>
    <r>
      <rPr>
        <sz val="11"/>
        <color rgb="FF000000"/>
        <rFont val="宋体"/>
        <family val="3"/>
        <charset val="134"/>
      </rPr>
      <t>流域面积填写整条治理河流的流域面积</t>
    </r>
  </si>
  <si>
    <r>
      <rPr>
        <sz val="11"/>
        <color rgb="FF000000"/>
        <rFont val="Times New Roman"/>
        <family val="1"/>
      </rPr>
      <t>6.</t>
    </r>
    <r>
      <rPr>
        <sz val="11"/>
        <color rgb="FF000000"/>
        <rFont val="宋体"/>
        <family val="3"/>
        <charset val="134"/>
      </rPr>
      <t>项目分类填报城市防护、县城防护、乡镇防护、农田防护</t>
    </r>
  </si>
  <si>
    <r>
      <rPr>
        <b/>
        <sz val="14"/>
        <color rgb="FF000000"/>
        <rFont val="宋体"/>
        <family val="3"/>
        <charset val="134"/>
      </rPr>
      <t>附表</t>
    </r>
    <r>
      <rPr>
        <b/>
        <sz val="14"/>
        <color rgb="FF000000"/>
        <rFont val="Times New Roman"/>
        <family val="1"/>
      </rPr>
      <t xml:space="preserve">1-3   </t>
    </r>
    <r>
      <rPr>
        <b/>
        <sz val="14"/>
        <color rgb="FF000000"/>
        <rFont val="宋体"/>
        <family val="3"/>
        <charset val="134"/>
      </rPr>
      <t>勐海县中小河流治理项目表（</t>
    </r>
    <r>
      <rPr>
        <b/>
        <sz val="14"/>
        <color rgb="FF000000"/>
        <rFont val="Times New Roman"/>
        <family val="1"/>
      </rPr>
      <t>3000km</t>
    </r>
    <r>
      <rPr>
        <b/>
        <vertAlign val="superscript"/>
        <sz val="14"/>
        <color rgb="FF000000"/>
        <rFont val="Times New Roman"/>
        <family val="1"/>
      </rPr>
      <t>2</t>
    </r>
    <r>
      <rPr>
        <b/>
        <sz val="14"/>
        <color rgb="FF000000"/>
        <rFont val="宋体"/>
        <family val="3"/>
        <charset val="134"/>
      </rPr>
      <t>以下）</t>
    </r>
  </si>
  <si>
    <r>
      <rPr>
        <sz val="10.5"/>
        <color theme="1"/>
        <rFont val="宋体"/>
        <family val="3"/>
        <charset val="134"/>
      </rPr>
      <t>水务局</t>
    </r>
    <r>
      <rPr>
        <sz val="10.5"/>
        <color theme="1"/>
        <rFont val="Calibri"/>
        <family val="2"/>
      </rPr>
      <t>12</t>
    </r>
    <r>
      <rPr>
        <sz val="10.5"/>
        <color theme="1"/>
        <rFont val="宋体"/>
        <family val="3"/>
        <charset val="134"/>
      </rPr>
      <t>月</t>
    </r>
    <r>
      <rPr>
        <sz val="10.5"/>
        <color theme="1"/>
        <rFont val="Calibri"/>
        <family val="2"/>
      </rPr>
      <t>24</t>
    </r>
    <r>
      <rPr>
        <sz val="10.5"/>
        <color theme="1"/>
        <rFont val="宋体"/>
        <family val="3"/>
        <charset val="134"/>
      </rPr>
      <t>日提供</t>
    </r>
  </si>
  <si>
    <t>项目排序</t>
  </si>
  <si>
    <t>防洪标准(年一遇)</t>
  </si>
  <si>
    <t>堤防加固（公里）</t>
  </si>
  <si>
    <t>河道整治（公里）</t>
  </si>
  <si>
    <t>单公里投资</t>
  </si>
  <si>
    <r>
      <rPr>
        <b/>
        <sz val="9"/>
        <color rgb="FF000000"/>
        <rFont val="宋体"/>
        <family val="3"/>
        <charset val="134"/>
      </rPr>
      <t>一、</t>
    </r>
    <r>
      <rPr>
        <b/>
        <sz val="9"/>
        <color rgb="FF000000"/>
        <rFont val="Times New Roman"/>
        <family val="1"/>
      </rPr>
      <t>200~3000km</t>
    </r>
    <r>
      <rPr>
        <b/>
        <vertAlign val="superscript"/>
        <sz val="9"/>
        <color rgb="FF000000"/>
        <rFont val="Times New Roman"/>
        <family val="1"/>
      </rPr>
      <t>2</t>
    </r>
  </si>
  <si>
    <t>十四五完成投资</t>
  </si>
  <si>
    <t>版纳州</t>
  </si>
  <si>
    <t>勐海县</t>
  </si>
  <si>
    <t>澜沧江</t>
  </si>
  <si>
    <t>不满足防洪要求</t>
  </si>
  <si>
    <t>不足5年一遇</t>
  </si>
  <si>
    <r>
      <rPr>
        <sz val="10"/>
        <rFont val="Times New Roman"/>
        <family val="1"/>
      </rPr>
      <t>10</t>
    </r>
    <r>
      <rPr>
        <sz val="10"/>
        <rFont val="宋体"/>
        <family val="3"/>
        <charset val="134"/>
      </rPr>
      <t>年一遇</t>
    </r>
  </si>
  <si>
    <t>勐遮段</t>
  </si>
  <si>
    <t>对两岸河堤进行加固并疏通河道、清理淤泥</t>
  </si>
  <si>
    <t>乡镇、农田防护</t>
  </si>
  <si>
    <t>续建</t>
  </si>
  <si>
    <t>勐海县勐往乡勐往河防洪综合治理工程</t>
  </si>
  <si>
    <t>勐往段</t>
  </si>
  <si>
    <t>新建</t>
  </si>
  <si>
    <t>勐海县流沙河县城3公里段防洪综合治理工程</t>
  </si>
  <si>
    <t>勐海段</t>
  </si>
  <si>
    <t>勐海县流沙河县城8公里下游段防洪综合治理工程</t>
  </si>
  <si>
    <r>
      <rPr>
        <sz val="10"/>
        <rFont val="宋体"/>
        <family val="3"/>
        <charset val="134"/>
        <scheme val="minor"/>
      </rPr>
      <t>勐海县勐阿镇南阿</t>
    </r>
    <r>
      <rPr>
        <sz val="10"/>
        <rFont val="宋体"/>
        <family val="3"/>
        <charset val="134"/>
      </rPr>
      <t>河防洪综合治理工程</t>
    </r>
  </si>
  <si>
    <t>勐阿段</t>
  </si>
  <si>
    <t>勐海县勐满镇南满河防洪综合治理工程</t>
  </si>
  <si>
    <t>勐满段</t>
  </si>
  <si>
    <t>勐海县南果河防洪综合治理工程</t>
  </si>
  <si>
    <t>勐海县南披河防洪综合治理工程</t>
  </si>
  <si>
    <t>打洛段</t>
  </si>
  <si>
    <t>勐海县南佬河防洪综合治理工程</t>
  </si>
  <si>
    <t>勐海县南木介河防洪综合治理工程</t>
  </si>
  <si>
    <t>勐海县布朗山乡南洞河防洪综合治理工程</t>
  </si>
  <si>
    <t>合计</t>
  </si>
  <si>
    <t>项目排序说明：1类为在“十四五”期间完成建设或尽量动工建设；2类为力争在“十四五”期间开工建设或完成前期工作；3类为开展前期工作或作为储备项目。</t>
  </si>
  <si>
    <t>附表1-4  西双版纳州（市）山洪沟治理</t>
  </si>
  <si>
    <t>县级行政区代码</t>
  </si>
  <si>
    <t>山洪沟名称</t>
  </si>
  <si>
    <t>有防洪任务的山洪沟长度（km）</t>
  </si>
  <si>
    <r>
      <rPr>
        <b/>
        <sz val="10"/>
        <color indexed="8"/>
        <rFont val="宋体"/>
        <family val="3"/>
        <charset val="134"/>
      </rPr>
      <t>已达标治理的长度（</t>
    </r>
    <r>
      <rPr>
        <b/>
        <sz val="10"/>
        <color indexed="8"/>
        <rFont val="Times New Roman"/>
        <family val="1"/>
      </rPr>
      <t>km</t>
    </r>
    <r>
      <rPr>
        <b/>
        <sz val="10"/>
        <color indexed="8"/>
        <rFont val="宋体"/>
        <family val="3"/>
        <charset val="134"/>
      </rPr>
      <t>）</t>
    </r>
  </si>
  <si>
    <t>现状存在问题</t>
  </si>
  <si>
    <r>
      <rPr>
        <b/>
        <sz val="10"/>
        <color indexed="8"/>
        <rFont val="宋体"/>
        <family val="3"/>
        <charset val="134"/>
      </rPr>
      <t>治理段总长度（</t>
    </r>
    <r>
      <rPr>
        <b/>
        <sz val="10"/>
        <color indexed="8"/>
        <rFont val="Times New Roman"/>
        <family val="1"/>
      </rPr>
      <t>km</t>
    </r>
    <r>
      <rPr>
        <b/>
        <sz val="10"/>
        <color indexed="8"/>
        <rFont val="宋体"/>
        <family val="3"/>
        <charset val="134"/>
      </rPr>
      <t>）</t>
    </r>
  </si>
  <si>
    <t>治理标准（xx年一遇）</t>
  </si>
  <si>
    <r>
      <rPr>
        <b/>
        <sz val="10"/>
        <color indexed="8"/>
        <rFont val="宋体"/>
        <family val="3"/>
        <charset val="134"/>
      </rPr>
      <t>新建护岸及堤防长度（k</t>
    </r>
    <r>
      <rPr>
        <b/>
        <sz val="10"/>
        <color indexed="8"/>
        <rFont val="宋体"/>
        <family val="3"/>
        <charset val="134"/>
      </rPr>
      <t>m）</t>
    </r>
  </si>
  <si>
    <t>排洪渠长度（km）</t>
  </si>
  <si>
    <t>沟道疏浚量（万m³）</t>
  </si>
  <si>
    <t>建设时间</t>
  </si>
  <si>
    <t>万亩</t>
  </si>
  <si>
    <t>保护农田（万亩）</t>
  </si>
  <si>
    <t>西双版纳州</t>
  </si>
  <si>
    <t>532822</t>
  </si>
  <si>
    <t>勐阿镇南吕河山洪沟综合治理工程</t>
  </si>
  <si>
    <t>10年一遇</t>
  </si>
  <si>
    <t>2025~2027</t>
  </si>
  <si>
    <t>打洛镇南涧河山洪沟综合治理工程</t>
  </si>
  <si>
    <t>勐阿镇曼贺河山洪沟综合治理工程</t>
  </si>
  <si>
    <t>2024~2026</t>
  </si>
  <si>
    <t>勐满镇付腊河山洪沟综合治理工程</t>
  </si>
  <si>
    <t>勐阿镇南给河山洪沟综合治理工程</t>
  </si>
  <si>
    <t>勐宋乡曼方河山洪沟综合治理工程</t>
  </si>
  <si>
    <t xml:space="preserve">说明： </t>
  </si>
  <si>
    <r>
      <rPr>
        <sz val="11"/>
        <color indexed="8"/>
        <rFont val="Times New Roman"/>
        <family val="1"/>
      </rPr>
      <t>1</t>
    </r>
    <r>
      <rPr>
        <sz val="11"/>
        <color indexed="8"/>
        <rFont val="宋体"/>
        <family val="3"/>
        <charset val="134"/>
      </rPr>
      <t>、</t>
    </r>
    <r>
      <rPr>
        <sz val="11"/>
        <color indexed="8"/>
        <rFont val="Times New Roman"/>
        <family val="1"/>
      </rPr>
      <t>“</t>
    </r>
    <r>
      <rPr>
        <sz val="11"/>
        <color indexed="8"/>
        <rFont val="宋体"/>
        <family val="3"/>
        <charset val="134"/>
      </rPr>
      <t>县级行政区代码</t>
    </r>
    <r>
      <rPr>
        <sz val="11"/>
        <color indexed="8"/>
        <rFont val="Times New Roman"/>
        <family val="1"/>
      </rPr>
      <t>”</t>
    </r>
    <r>
      <rPr>
        <sz val="11"/>
        <color indexed="8"/>
        <rFont val="宋体"/>
        <family val="3"/>
        <charset val="134"/>
      </rPr>
      <t>以中华人民共和国民政部</t>
    </r>
    <r>
      <rPr>
        <sz val="11"/>
        <color indexed="8"/>
        <rFont val="Times New Roman"/>
        <family val="1"/>
      </rPr>
      <t>2018</t>
    </r>
    <r>
      <rPr>
        <sz val="11"/>
        <color indexed="8"/>
        <rFont val="宋体"/>
        <family val="3"/>
        <charset val="134"/>
      </rPr>
      <t>年</t>
    </r>
    <r>
      <rPr>
        <sz val="11"/>
        <color indexed="8"/>
        <rFont val="Times New Roman"/>
        <family val="1"/>
      </rPr>
      <t>8</t>
    </r>
    <r>
      <rPr>
        <sz val="11"/>
        <color indexed="8"/>
        <rFont val="宋体"/>
        <family val="3"/>
        <charset val="134"/>
      </rPr>
      <t>月公布版本为准。</t>
    </r>
  </si>
  <si>
    <r>
      <rPr>
        <sz val="11"/>
        <color indexed="8"/>
        <rFont val="Times New Roman"/>
        <family val="1"/>
      </rPr>
      <t>2</t>
    </r>
    <r>
      <rPr>
        <sz val="11"/>
        <color indexed="8"/>
        <rFont val="宋体"/>
        <family val="3"/>
        <charset val="134"/>
      </rPr>
      <t>、所治理的重点山洪沟应符合下列条件：①山洪灾害频发，影响严重；②流域面积一般介于</t>
    </r>
    <r>
      <rPr>
        <sz val="11"/>
        <color indexed="8"/>
        <rFont val="Times New Roman"/>
        <family val="1"/>
      </rPr>
      <t xml:space="preserve"> 20-50km2</t>
    </r>
    <r>
      <rPr>
        <sz val="11"/>
        <color indexed="8"/>
        <rFont val="宋体"/>
        <family val="3"/>
        <charset val="134"/>
      </rPr>
      <t>。</t>
    </r>
  </si>
  <si>
    <r>
      <rPr>
        <b/>
        <sz val="16"/>
        <rFont val="宋体"/>
        <family val="3"/>
        <charset val="134"/>
      </rPr>
      <t>附表1-5</t>
    </r>
    <r>
      <rPr>
        <b/>
        <sz val="16"/>
        <rFont val="Times New Roman"/>
        <family val="1"/>
      </rPr>
      <t xml:space="preserve">    ___</t>
    </r>
    <r>
      <rPr>
        <b/>
        <sz val="16"/>
        <rFont val="宋体"/>
        <family val="3"/>
        <charset val="134"/>
      </rPr>
      <t>西双版纳</t>
    </r>
    <r>
      <rPr>
        <b/>
        <sz val="16"/>
        <rFont val="Times New Roman"/>
        <family val="1"/>
      </rPr>
      <t>_</t>
    </r>
    <r>
      <rPr>
        <b/>
        <sz val="16"/>
        <rFont val="宋体"/>
        <family val="3"/>
        <charset val="134"/>
      </rPr>
      <t>州（市）病险水库除险加固项目表</t>
    </r>
  </si>
  <si>
    <t>名称</t>
  </si>
  <si>
    <t>工程所在位置</t>
  </si>
  <si>
    <t>工程规模</t>
  </si>
  <si>
    <t>总库容
(万方)</t>
  </si>
  <si>
    <t>主坝坝型</t>
  </si>
  <si>
    <t>最大坝高
(m)</t>
  </si>
  <si>
    <t>建成年份</t>
  </si>
  <si>
    <t>注册登记号</t>
  </si>
  <si>
    <t>除险加固情况</t>
  </si>
  <si>
    <t>安全鉴定或认定情况</t>
  </si>
  <si>
    <t>除险加固措施</t>
  </si>
  <si>
    <t>除险加固效益</t>
  </si>
  <si>
    <t>总投资
(万元)</t>
  </si>
  <si>
    <t>东经</t>
  </si>
  <si>
    <t>北纬</t>
  </si>
  <si>
    <t>是否安全鉴定</t>
  </si>
  <si>
    <t>未安全鉴定水库是否经有关部门认定</t>
  </si>
  <si>
    <t>认定部门(单位)</t>
  </si>
  <si>
    <t>安全类别</t>
  </si>
  <si>
    <t>恢复和新增</t>
  </si>
  <si>
    <t>解除下游威胁</t>
  </si>
  <si>
    <t>调洪库容(万方)</t>
  </si>
  <si>
    <t>兴利库容(万方)</t>
  </si>
  <si>
    <t>灌溉面积(万亩)</t>
  </si>
  <si>
    <t>城镇年供水量
(万方)</t>
  </si>
  <si>
    <t>供水人口(万人)</t>
  </si>
  <si>
    <t>人口
(万人)</t>
  </si>
  <si>
    <t>耕地
(万亩)</t>
  </si>
  <si>
    <t>那达勐水库</t>
  </si>
  <si>
    <t>100°29′15′</t>
  </si>
  <si>
    <t xml:space="preserve">21°46′48＂  </t>
  </si>
  <si>
    <t>中型</t>
  </si>
  <si>
    <t>粘土心墙坝</t>
  </si>
  <si>
    <t>53280030005-A3</t>
  </si>
  <si>
    <t>2004年11月进行设计修改，2006年11月设计修改工程竣工验收</t>
  </si>
  <si>
    <t>坝体渗漏、溢洪道过流能力不足，涵洞闸门损坏</t>
  </si>
  <si>
    <t>是</t>
  </si>
  <si>
    <t>西双版纳州水利局</t>
  </si>
  <si>
    <t>三类坝</t>
  </si>
  <si>
    <t>大坝培厚，金属结构更换，输水隧洞和溢洪道裂缝处理</t>
  </si>
  <si>
    <t>正在编制实施方案</t>
  </si>
  <si>
    <t>规划</t>
  </si>
  <si>
    <t>批龙水库除险加固工程</t>
  </si>
  <si>
    <t>勐混镇</t>
  </si>
  <si>
    <t>勐混村</t>
  </si>
  <si>
    <t>勐冈村民小组</t>
  </si>
  <si>
    <t>水库坝体防渗，输水洞、溢洪道加固</t>
  </si>
  <si>
    <t>大坝培厚，更换金属结构</t>
  </si>
  <si>
    <t>十三五已完成投资250万元</t>
  </si>
  <si>
    <t>小型病险水库除险加固工程</t>
  </si>
  <si>
    <t>对30座水库坝体防渗，输水洞、溢洪道加固</t>
  </si>
  <si>
    <t>霸体渗漏、输水洞、溢洪道不稳固</t>
  </si>
  <si>
    <t>改建</t>
  </si>
  <si>
    <t>坝塘除险加固工程</t>
  </si>
  <si>
    <t>对全县30座坝塘进行防渗加固处理，更换放水涵洞闸阀等设施。</t>
  </si>
  <si>
    <t>存在渗漏、水涵洞闸阀等设施老化问题</t>
  </si>
  <si>
    <t>1.所在流域填写金沙江、珠江、红河、澜沧江、怒江、伊洛瓦底江</t>
  </si>
  <si>
    <t>2.出险加固情况填写未进行出险加固、xx年进行除险加固</t>
  </si>
  <si>
    <t>3.安全类别填写一类、二类、三类</t>
  </si>
  <si>
    <t>附表1-6    __西双版纳__州（市）病险闸除险加固项目表</t>
  </si>
  <si>
    <t>所在水系</t>
  </si>
  <si>
    <r>
      <rPr>
        <b/>
        <sz val="10"/>
        <color indexed="8"/>
        <rFont val="宋体"/>
        <family val="3"/>
        <charset val="134"/>
      </rPr>
      <t>最大过闸流量（</t>
    </r>
    <r>
      <rPr>
        <b/>
        <sz val="10"/>
        <color indexed="8"/>
        <rFont val="Times New Roman"/>
        <family val="1"/>
      </rPr>
      <t>m</t>
    </r>
    <r>
      <rPr>
        <b/>
        <vertAlign val="superscript"/>
        <sz val="10"/>
        <color indexed="8"/>
        <rFont val="Times New Roman"/>
        <family val="1"/>
      </rPr>
      <t>3</t>
    </r>
    <r>
      <rPr>
        <b/>
        <sz val="10"/>
        <color indexed="8"/>
        <rFont val="Times New Roman"/>
        <family val="1"/>
      </rPr>
      <t>/s</t>
    </r>
    <r>
      <rPr>
        <b/>
        <sz val="10"/>
        <color indexed="8"/>
        <rFont val="宋体"/>
        <family val="3"/>
        <charset val="134"/>
      </rPr>
      <t>）</t>
    </r>
  </si>
  <si>
    <r>
      <rPr>
        <b/>
        <sz val="10"/>
        <color indexed="8"/>
        <rFont val="宋体"/>
        <family val="3"/>
        <charset val="134"/>
      </rPr>
      <t>总投资</t>
    </r>
    <r>
      <rPr>
        <b/>
        <sz val="10"/>
        <color indexed="8"/>
        <rFont val="Times New Roman"/>
        <family val="1"/>
      </rPr>
      <t>(</t>
    </r>
    <r>
      <rPr>
        <b/>
        <sz val="10"/>
        <color indexed="8"/>
        <rFont val="宋体"/>
        <family val="3"/>
        <charset val="134"/>
      </rPr>
      <t>万元</t>
    </r>
    <r>
      <rPr>
        <b/>
        <sz val="10"/>
        <color indexed="8"/>
        <rFont val="Times New Roman"/>
        <family val="1"/>
      </rPr>
      <t>)</t>
    </r>
  </si>
  <si>
    <t>十四五投资</t>
  </si>
  <si>
    <t>建设年限</t>
  </si>
  <si>
    <t>未安全鉴定闸是否经有关部门认定</t>
  </si>
  <si>
    <r>
      <rPr>
        <b/>
        <sz val="10"/>
        <color indexed="8"/>
        <rFont val="宋体"/>
        <family val="3"/>
        <charset val="134"/>
      </rPr>
      <t>认定部门</t>
    </r>
    <r>
      <rPr>
        <b/>
        <sz val="10"/>
        <color indexed="8"/>
        <rFont val="Times New Roman"/>
        <family val="1"/>
      </rPr>
      <t>(</t>
    </r>
    <r>
      <rPr>
        <b/>
        <sz val="10"/>
        <color indexed="8"/>
        <rFont val="宋体"/>
        <family val="3"/>
        <charset val="134"/>
      </rPr>
      <t>单位</t>
    </r>
    <r>
      <rPr>
        <b/>
        <sz val="10"/>
        <color indexed="8"/>
        <rFont val="Times New Roman"/>
        <family val="1"/>
      </rPr>
      <t>)</t>
    </r>
  </si>
  <si>
    <t>恢复排涝面积
（万亩）</t>
  </si>
  <si>
    <t>新增防洪治涝效益（万元）</t>
  </si>
  <si>
    <t>十二公里水闸</t>
  </si>
  <si>
    <t>省水利厅</t>
  </si>
  <si>
    <t>四类水闸</t>
  </si>
  <si>
    <t>重建</t>
  </si>
  <si>
    <t>2022~2025</t>
  </si>
  <si>
    <t>三公里水闸</t>
  </si>
  <si>
    <t>否</t>
  </si>
  <si>
    <t>建筑物及金属结构老化，整体抗滑稳定不满足要求，抗洪能力不满足要求</t>
  </si>
  <si>
    <t>底板处理，更换闸门</t>
  </si>
  <si>
    <t>2024~2027</t>
  </si>
  <si>
    <t>曼贺龙水闸</t>
  </si>
  <si>
    <t>思茅市水利水电设计院</t>
  </si>
  <si>
    <t>三类水闸</t>
  </si>
  <si>
    <t>八公里水闸</t>
  </si>
  <si>
    <t>小型</t>
  </si>
  <si>
    <t>曼贺勐水闸</t>
  </si>
  <si>
    <t>2010年</t>
  </si>
  <si>
    <t>左岸坍塌，底板处理，更换闸门</t>
  </si>
  <si>
    <t>曼赛水闸</t>
  </si>
  <si>
    <t>2011年</t>
  </si>
  <si>
    <t>曼丙水闸</t>
  </si>
  <si>
    <t>曼燕水闸</t>
  </si>
  <si>
    <t>曼拉水闸</t>
  </si>
  <si>
    <t>2004年</t>
  </si>
  <si>
    <t>曼弄罕水闸</t>
  </si>
  <si>
    <t>曼国水闸1号</t>
  </si>
  <si>
    <t>曼国水闸2号</t>
  </si>
  <si>
    <t>右岸边墙坍塌，底板处理，更换闸门</t>
  </si>
  <si>
    <t>曼国水闸3号</t>
  </si>
  <si>
    <t>曼宰龙水闸</t>
  </si>
  <si>
    <t>2017~2018</t>
  </si>
  <si>
    <t>曼宛水闸</t>
  </si>
  <si>
    <t>2018~2019</t>
  </si>
  <si>
    <t>2、流域机构直管工程单独填报。</t>
  </si>
  <si>
    <r>
      <rPr>
        <sz val="11"/>
        <color theme="1"/>
        <rFont val="宋体"/>
        <family val="3"/>
        <charset val="134"/>
        <scheme val="minor"/>
      </rPr>
      <t>3、在建项目应在备注中注明开工时间以及</t>
    </r>
    <r>
      <rPr>
        <sz val="11"/>
        <color theme="1"/>
        <rFont val="宋体"/>
        <family val="3"/>
        <charset val="134"/>
        <scheme val="minor"/>
      </rPr>
      <t>20</t>
    </r>
    <r>
      <rPr>
        <sz val="11"/>
        <color theme="1"/>
        <rFont val="宋体"/>
        <family val="3"/>
        <charset val="134"/>
        <scheme val="minor"/>
      </rPr>
      <t>年前已投资金额。</t>
    </r>
  </si>
  <si>
    <t>4.所在水系填写金沙江、珠江、红河、澜沧江、怒江、伊洛瓦底江</t>
  </si>
  <si>
    <t>附表1-7  重点城市防洪排涝提升工程建设项目表</t>
  </si>
  <si>
    <t>城市名称</t>
  </si>
  <si>
    <t>城市类别</t>
  </si>
  <si>
    <t>所属河系</t>
  </si>
  <si>
    <t>所在省级行政区</t>
  </si>
  <si>
    <t>县区总人口
（万人）</t>
  </si>
  <si>
    <t>防外洪的河流名称</t>
  </si>
  <si>
    <t>防洪体系</t>
  </si>
  <si>
    <t>防洪标准（年一遇）</t>
  </si>
  <si>
    <t>城区排水标准（年一遇）</t>
  </si>
  <si>
    <t>近三年建设安排</t>
  </si>
  <si>
    <t>投资
（万元）</t>
  </si>
  <si>
    <t>勐海县城</t>
  </si>
  <si>
    <t>县城</t>
  </si>
  <si>
    <t>流沙河</t>
  </si>
  <si>
    <t>云南省</t>
  </si>
  <si>
    <t>干流——流沙河；支流——曼丹河、回贡河、南短河、帕宫河；雨水排水管</t>
  </si>
  <si>
    <t>勐海县城区河道未治理河段现状防洪能力基本在2年一遇左右，部分河段如流沙河干流未治理段仅达到5年一遇，防洪能力不满足县城发展的要求，河道急需进行防洪治理。</t>
  </si>
  <si>
    <t>2~5</t>
  </si>
  <si>
    <t>20</t>
  </si>
  <si>
    <t>5</t>
  </si>
  <si>
    <t>提高勐海县城规划区内流沙河防洪标准，新建支流（曼丹河、回贡河、南短河、帕宫河等）防洪工程，新建生态堤防及护岸20km，修复河滨带600亩；完善县城排水系统</t>
  </si>
  <si>
    <t>删除     与城区水环境治理内容重复</t>
  </si>
  <si>
    <t>删除</t>
  </si>
  <si>
    <r>
      <rPr>
        <b/>
        <sz val="14"/>
        <rFont val="宋体"/>
        <family val="3"/>
        <charset val="134"/>
      </rPr>
      <t xml:space="preserve">附表2-1  </t>
    </r>
    <r>
      <rPr>
        <b/>
        <sz val="14"/>
        <rFont val="宋体"/>
        <family val="3"/>
        <charset val="134"/>
      </rPr>
      <t xml:space="preserve">  ____</t>
    </r>
    <r>
      <rPr>
        <b/>
        <sz val="14"/>
        <rFont val="宋体"/>
        <family val="3"/>
        <charset val="134"/>
      </rPr>
      <t>州（市）重点水源工程建设项目表</t>
    </r>
  </si>
  <si>
    <r>
      <rPr>
        <b/>
        <sz val="9"/>
        <rFont val="宋体"/>
        <family val="3"/>
        <charset val="134"/>
      </rPr>
      <t>序号</t>
    </r>
  </si>
  <si>
    <r>
      <rPr>
        <b/>
        <sz val="9"/>
        <rFont val="宋体"/>
        <family val="3"/>
        <charset val="134"/>
      </rPr>
      <t>项目名称</t>
    </r>
  </si>
  <si>
    <r>
      <rPr>
        <b/>
        <sz val="9"/>
        <rFont val="宋体"/>
        <family val="3"/>
        <charset val="134"/>
      </rPr>
      <t>建设性质</t>
    </r>
  </si>
  <si>
    <r>
      <rPr>
        <b/>
        <sz val="9"/>
        <rFont val="宋体"/>
        <family val="3"/>
        <charset val="134"/>
      </rPr>
      <t>建设地点</t>
    </r>
  </si>
  <si>
    <r>
      <rPr>
        <b/>
        <sz val="9"/>
        <rFont val="宋体"/>
        <family val="3"/>
        <charset val="134"/>
      </rPr>
      <t>水系河流</t>
    </r>
  </si>
  <si>
    <r>
      <rPr>
        <b/>
        <sz val="9"/>
        <rFont val="宋体"/>
        <family val="3"/>
        <charset val="134"/>
      </rPr>
      <t>水库特性</t>
    </r>
  </si>
  <si>
    <r>
      <rPr>
        <b/>
        <sz val="9"/>
        <rFont val="宋体"/>
        <family val="3"/>
        <charset val="134"/>
      </rPr>
      <t>规划依据</t>
    </r>
  </si>
  <si>
    <r>
      <rPr>
        <b/>
        <sz val="9"/>
        <rFont val="宋体"/>
        <family val="3"/>
        <charset val="134"/>
      </rPr>
      <t>前期工作</t>
    </r>
  </si>
  <si>
    <r>
      <rPr>
        <b/>
        <sz val="9"/>
        <rFont val="宋体"/>
        <family val="3"/>
        <charset val="134"/>
      </rPr>
      <t>水库特征指标</t>
    </r>
  </si>
  <si>
    <t>输水配套工程指标</t>
  </si>
  <si>
    <t>工期</t>
  </si>
  <si>
    <t>投资情况</t>
  </si>
  <si>
    <r>
      <rPr>
        <b/>
        <sz val="9"/>
        <rFont val="宋体"/>
        <family val="3"/>
        <charset val="134"/>
      </rPr>
      <t>效益指标</t>
    </r>
  </si>
  <si>
    <r>
      <rPr>
        <b/>
        <sz val="9"/>
        <rFont val="宋体"/>
        <family val="3"/>
        <charset val="134"/>
      </rPr>
      <t>淹没占地指标</t>
    </r>
  </si>
  <si>
    <r>
      <rPr>
        <b/>
        <sz val="9"/>
        <rFont val="宋体"/>
        <family val="3"/>
        <charset val="134"/>
      </rPr>
      <t>位置坐标</t>
    </r>
  </si>
  <si>
    <t>是否纳入水利基础设施空间布局规划</t>
  </si>
  <si>
    <t>涉及生态红线面积（亩）</t>
  </si>
  <si>
    <t xml:space="preserve">涉及基本农田面积（亩） </t>
  </si>
  <si>
    <r>
      <rPr>
        <b/>
        <sz val="9"/>
        <rFont val="宋体"/>
        <family val="3"/>
        <charset val="134"/>
      </rPr>
      <t>备注</t>
    </r>
  </si>
  <si>
    <t>总投资</t>
  </si>
  <si>
    <t>十三五完成</t>
  </si>
  <si>
    <t>所属流域机构</t>
  </si>
  <si>
    <t>所在乡镇</t>
  </si>
  <si>
    <r>
      <rPr>
        <b/>
        <sz val="9"/>
        <rFont val="宋体"/>
        <family val="3"/>
        <charset val="134"/>
      </rPr>
      <t>所在水资源一级区</t>
    </r>
  </si>
  <si>
    <r>
      <rPr>
        <b/>
        <sz val="9"/>
        <rFont val="宋体"/>
        <family val="3"/>
        <charset val="134"/>
      </rPr>
      <t>所在水系</t>
    </r>
  </si>
  <si>
    <r>
      <rPr>
        <b/>
        <sz val="9"/>
        <rFont val="宋体"/>
        <family val="3"/>
        <charset val="134"/>
      </rPr>
      <t>所在河流</t>
    </r>
  </si>
  <si>
    <t>工程任务</t>
  </si>
  <si>
    <t>专门用途</t>
  </si>
  <si>
    <t>是否已列入现有水库规划</t>
  </si>
  <si>
    <r>
      <rPr>
        <b/>
        <sz val="9"/>
        <rFont val="宋体"/>
        <family val="3"/>
        <charset val="134"/>
      </rPr>
      <t>规划名称</t>
    </r>
  </si>
  <si>
    <r>
      <rPr>
        <b/>
        <sz val="9"/>
        <rFont val="宋体"/>
        <family val="3"/>
        <charset val="134"/>
      </rPr>
      <t>规划审批情况</t>
    </r>
  </si>
  <si>
    <t>批复文号</t>
  </si>
  <si>
    <t>设计阶段</t>
  </si>
  <si>
    <t>进展情况</t>
  </si>
  <si>
    <t>审批文号</t>
  </si>
  <si>
    <r>
      <rPr>
        <b/>
        <sz val="9"/>
        <rFont val="宋体"/>
        <family val="3"/>
        <charset val="134"/>
      </rPr>
      <t>所在河流流域面积</t>
    </r>
    <r>
      <rPr>
        <b/>
        <sz val="9"/>
        <rFont val="Times New Roman"/>
        <family val="1"/>
      </rPr>
      <t>(km</t>
    </r>
    <r>
      <rPr>
        <b/>
        <vertAlign val="superscript"/>
        <sz val="9"/>
        <rFont val="Times New Roman"/>
        <family val="1"/>
      </rPr>
      <t>2</t>
    </r>
    <r>
      <rPr>
        <b/>
        <sz val="9"/>
        <rFont val="Times New Roman"/>
        <family val="1"/>
      </rPr>
      <t>)</t>
    </r>
  </si>
  <si>
    <r>
      <rPr>
        <b/>
        <sz val="9"/>
        <rFont val="宋体"/>
        <family val="3"/>
        <charset val="134"/>
      </rPr>
      <t>坝址处控制流域面积</t>
    </r>
    <r>
      <rPr>
        <b/>
        <sz val="9"/>
        <rFont val="Times New Roman"/>
        <family val="1"/>
      </rPr>
      <t>(km</t>
    </r>
    <r>
      <rPr>
        <b/>
        <vertAlign val="superscript"/>
        <sz val="9"/>
        <rFont val="Times New Roman"/>
        <family val="1"/>
      </rPr>
      <t>2</t>
    </r>
    <r>
      <rPr>
        <b/>
        <sz val="9"/>
        <rFont val="Times New Roman"/>
        <family val="1"/>
      </rPr>
      <t>)</t>
    </r>
  </si>
  <si>
    <r>
      <rPr>
        <b/>
        <sz val="9"/>
        <rFont val="宋体"/>
        <family val="3"/>
        <charset val="134"/>
      </rPr>
      <t>坝址处多年平均径流量</t>
    </r>
    <r>
      <rPr>
        <b/>
        <sz val="9"/>
        <rFont val="Times New Roman"/>
        <family val="1"/>
      </rPr>
      <t>(</t>
    </r>
    <r>
      <rPr>
        <b/>
        <sz val="9"/>
        <rFont val="宋体"/>
        <family val="3"/>
        <charset val="134"/>
      </rPr>
      <t>亿</t>
    </r>
    <r>
      <rPr>
        <b/>
        <sz val="9"/>
        <rFont val="Times New Roman"/>
        <family val="1"/>
      </rPr>
      <t>m</t>
    </r>
    <r>
      <rPr>
        <b/>
        <vertAlign val="superscript"/>
        <sz val="9"/>
        <rFont val="Times New Roman"/>
        <family val="1"/>
      </rPr>
      <t>3</t>
    </r>
    <r>
      <rPr>
        <b/>
        <sz val="9"/>
        <rFont val="Times New Roman"/>
        <family val="1"/>
      </rPr>
      <t>)</t>
    </r>
  </si>
  <si>
    <r>
      <rPr>
        <b/>
        <sz val="9"/>
        <rFont val="宋体"/>
        <family val="3"/>
        <charset val="134"/>
      </rPr>
      <t>最大坝高</t>
    </r>
    <r>
      <rPr>
        <b/>
        <sz val="9"/>
        <rFont val="Times New Roman"/>
        <family val="1"/>
      </rPr>
      <t>(m)</t>
    </r>
  </si>
  <si>
    <r>
      <rPr>
        <b/>
        <sz val="9"/>
        <rFont val="宋体"/>
        <family val="3"/>
        <charset val="134"/>
      </rPr>
      <t>增加坝高</t>
    </r>
    <r>
      <rPr>
        <b/>
        <sz val="9"/>
        <rFont val="Times New Roman"/>
        <family val="1"/>
      </rPr>
      <t>(m)</t>
    </r>
  </si>
  <si>
    <r>
      <rPr>
        <b/>
        <sz val="9"/>
        <rFont val="宋体"/>
        <family val="3"/>
        <charset val="134"/>
      </rPr>
      <t xml:space="preserve">总库容
</t>
    </r>
    <r>
      <rPr>
        <b/>
        <sz val="9"/>
        <rFont val="Times New Roman"/>
        <family val="1"/>
      </rPr>
      <t>(</t>
    </r>
    <r>
      <rPr>
        <b/>
        <sz val="9"/>
        <rFont val="宋体"/>
        <family val="3"/>
        <charset val="134"/>
      </rPr>
      <t>亿</t>
    </r>
    <r>
      <rPr>
        <b/>
        <sz val="9"/>
        <rFont val="Times New Roman"/>
        <family val="1"/>
      </rPr>
      <t>m</t>
    </r>
    <r>
      <rPr>
        <b/>
        <vertAlign val="superscript"/>
        <sz val="9"/>
        <rFont val="Times New Roman"/>
        <family val="1"/>
      </rPr>
      <t>3</t>
    </r>
    <r>
      <rPr>
        <b/>
        <sz val="9"/>
        <rFont val="Times New Roman"/>
        <family val="1"/>
      </rPr>
      <t>)</t>
    </r>
  </si>
  <si>
    <r>
      <rPr>
        <b/>
        <sz val="9"/>
        <rFont val="宋体"/>
        <family val="3"/>
        <charset val="134"/>
      </rPr>
      <t>增加库容</t>
    </r>
    <r>
      <rPr>
        <b/>
        <sz val="9"/>
        <rFont val="Times New Roman"/>
        <family val="1"/>
      </rPr>
      <t>(</t>
    </r>
    <r>
      <rPr>
        <b/>
        <sz val="9"/>
        <rFont val="宋体"/>
        <family val="3"/>
        <charset val="134"/>
      </rPr>
      <t>亿</t>
    </r>
    <r>
      <rPr>
        <b/>
        <sz val="9"/>
        <rFont val="Times New Roman"/>
        <family val="1"/>
      </rPr>
      <t>m</t>
    </r>
    <r>
      <rPr>
        <b/>
        <vertAlign val="superscript"/>
        <sz val="9"/>
        <rFont val="Times New Roman"/>
        <family val="1"/>
      </rPr>
      <t>3</t>
    </r>
    <r>
      <rPr>
        <b/>
        <sz val="9"/>
        <rFont val="Times New Roman"/>
        <family val="1"/>
      </rPr>
      <t>)</t>
    </r>
  </si>
  <si>
    <r>
      <rPr>
        <b/>
        <sz val="9"/>
        <rFont val="宋体"/>
        <family val="3"/>
        <charset val="134"/>
      </rPr>
      <t>防洪库容</t>
    </r>
    <r>
      <rPr>
        <b/>
        <sz val="9"/>
        <rFont val="Times New Roman"/>
        <family val="1"/>
      </rPr>
      <t>(</t>
    </r>
    <r>
      <rPr>
        <b/>
        <sz val="9"/>
        <rFont val="宋体"/>
        <family val="3"/>
        <charset val="134"/>
      </rPr>
      <t>亿</t>
    </r>
    <r>
      <rPr>
        <b/>
        <sz val="9"/>
        <rFont val="Times New Roman"/>
        <family val="1"/>
      </rPr>
      <t>m</t>
    </r>
    <r>
      <rPr>
        <b/>
        <vertAlign val="superscript"/>
        <sz val="9"/>
        <rFont val="Times New Roman"/>
        <family val="1"/>
      </rPr>
      <t>3</t>
    </r>
    <r>
      <rPr>
        <b/>
        <sz val="9"/>
        <rFont val="Times New Roman"/>
        <family val="1"/>
      </rPr>
      <t>)</t>
    </r>
  </si>
  <si>
    <r>
      <rPr>
        <b/>
        <sz val="9"/>
        <rFont val="宋体"/>
        <family val="3"/>
        <charset val="134"/>
      </rPr>
      <t>兴利库容</t>
    </r>
    <r>
      <rPr>
        <b/>
        <sz val="9"/>
        <rFont val="Times New Roman"/>
        <family val="1"/>
      </rPr>
      <t>(</t>
    </r>
    <r>
      <rPr>
        <b/>
        <sz val="9"/>
        <rFont val="宋体"/>
        <family val="3"/>
        <charset val="134"/>
      </rPr>
      <t>亿</t>
    </r>
    <r>
      <rPr>
        <b/>
        <sz val="9"/>
        <rFont val="Times New Roman"/>
        <family val="1"/>
      </rPr>
      <t>m</t>
    </r>
    <r>
      <rPr>
        <b/>
        <vertAlign val="superscript"/>
        <sz val="9"/>
        <rFont val="Times New Roman"/>
        <family val="1"/>
      </rPr>
      <t>3</t>
    </r>
    <r>
      <rPr>
        <b/>
        <sz val="9"/>
        <rFont val="Times New Roman"/>
        <family val="1"/>
      </rPr>
      <t>)</t>
    </r>
  </si>
  <si>
    <r>
      <rPr>
        <b/>
        <sz val="9"/>
        <rFont val="宋体"/>
        <family val="3"/>
        <charset val="134"/>
      </rPr>
      <t>死库容
（万</t>
    </r>
    <r>
      <rPr>
        <b/>
        <sz val="9"/>
        <rFont val="Times New Roman"/>
        <family val="1"/>
      </rPr>
      <t>m</t>
    </r>
    <r>
      <rPr>
        <b/>
        <vertAlign val="superscript"/>
        <sz val="9"/>
        <rFont val="Times New Roman"/>
        <family val="1"/>
      </rPr>
      <t>3</t>
    </r>
    <r>
      <rPr>
        <b/>
        <sz val="9"/>
        <rFont val="宋体"/>
        <family val="3"/>
        <charset val="134"/>
      </rPr>
      <t>）</t>
    </r>
  </si>
  <si>
    <t>调节特性</t>
  </si>
  <si>
    <r>
      <rPr>
        <b/>
        <sz val="9"/>
        <rFont val="宋体"/>
        <family val="3"/>
        <charset val="134"/>
      </rPr>
      <t xml:space="preserve">总供水量
</t>
    </r>
    <r>
      <rPr>
        <b/>
        <sz val="9"/>
        <rFont val="Times New Roman"/>
        <family val="1"/>
      </rPr>
      <t>(</t>
    </r>
    <r>
      <rPr>
        <b/>
        <sz val="9"/>
        <rFont val="宋体"/>
        <family val="3"/>
        <charset val="134"/>
      </rPr>
      <t>万</t>
    </r>
    <r>
      <rPr>
        <b/>
        <sz val="9"/>
        <rFont val="Times New Roman"/>
        <family val="1"/>
      </rPr>
      <t>m</t>
    </r>
    <r>
      <rPr>
        <b/>
        <vertAlign val="superscript"/>
        <sz val="9"/>
        <rFont val="Times New Roman"/>
        <family val="1"/>
      </rPr>
      <t>3</t>
    </r>
    <r>
      <rPr>
        <b/>
        <sz val="9"/>
        <rFont val="Times New Roman"/>
        <family val="1"/>
      </rPr>
      <t>)</t>
    </r>
  </si>
  <si>
    <r>
      <rPr>
        <b/>
        <sz val="9"/>
        <rFont val="宋体"/>
        <family val="3"/>
        <charset val="134"/>
      </rPr>
      <t>城镇年供水量</t>
    </r>
    <r>
      <rPr>
        <b/>
        <sz val="9"/>
        <rFont val="Times New Roman"/>
        <family val="1"/>
      </rPr>
      <t>(</t>
    </r>
    <r>
      <rPr>
        <b/>
        <sz val="9"/>
        <rFont val="宋体"/>
        <family val="3"/>
        <charset val="134"/>
      </rPr>
      <t>万</t>
    </r>
    <r>
      <rPr>
        <b/>
        <sz val="9"/>
        <rFont val="Times New Roman"/>
        <family val="1"/>
      </rPr>
      <t>m</t>
    </r>
    <r>
      <rPr>
        <b/>
        <vertAlign val="superscript"/>
        <sz val="9"/>
        <rFont val="Times New Roman"/>
        <family val="1"/>
      </rPr>
      <t>3</t>
    </r>
    <r>
      <rPr>
        <b/>
        <sz val="9"/>
        <rFont val="Times New Roman"/>
        <family val="1"/>
      </rPr>
      <t>)</t>
    </r>
  </si>
  <si>
    <r>
      <rPr>
        <b/>
        <sz val="9"/>
        <rFont val="宋体"/>
        <family val="3"/>
        <charset val="134"/>
      </rPr>
      <t>农村年供水量</t>
    </r>
    <r>
      <rPr>
        <b/>
        <sz val="9"/>
        <rFont val="Times New Roman"/>
        <family val="1"/>
      </rPr>
      <t>(</t>
    </r>
    <r>
      <rPr>
        <b/>
        <sz val="9"/>
        <rFont val="宋体"/>
        <family val="3"/>
        <charset val="134"/>
      </rPr>
      <t>万</t>
    </r>
    <r>
      <rPr>
        <b/>
        <sz val="9"/>
        <rFont val="Times New Roman"/>
        <family val="1"/>
      </rPr>
      <t>m</t>
    </r>
    <r>
      <rPr>
        <b/>
        <vertAlign val="superscript"/>
        <sz val="9"/>
        <rFont val="Times New Roman"/>
        <family val="1"/>
      </rPr>
      <t>2)</t>
    </r>
  </si>
  <si>
    <r>
      <rPr>
        <b/>
        <sz val="9"/>
        <rFont val="宋体"/>
        <family val="3"/>
        <charset val="134"/>
      </rPr>
      <t>灌溉年供水量</t>
    </r>
    <r>
      <rPr>
        <b/>
        <sz val="9"/>
        <rFont val="Times New Roman"/>
        <family val="1"/>
      </rPr>
      <t>(</t>
    </r>
    <r>
      <rPr>
        <b/>
        <sz val="9"/>
        <rFont val="宋体"/>
        <family val="3"/>
        <charset val="134"/>
      </rPr>
      <t>万</t>
    </r>
    <r>
      <rPr>
        <b/>
        <sz val="9"/>
        <rFont val="Times New Roman"/>
        <family val="1"/>
      </rPr>
      <t>m</t>
    </r>
    <r>
      <rPr>
        <b/>
        <vertAlign val="superscript"/>
        <sz val="9"/>
        <rFont val="Times New Roman"/>
        <family val="1"/>
      </rPr>
      <t>3</t>
    </r>
    <r>
      <rPr>
        <b/>
        <sz val="9"/>
        <rFont val="Times New Roman"/>
        <family val="1"/>
      </rPr>
      <t>)</t>
    </r>
  </si>
  <si>
    <r>
      <rPr>
        <b/>
        <sz val="9"/>
        <rFont val="宋体"/>
        <family val="3"/>
        <charset val="134"/>
      </rPr>
      <t>增加城镇年供水量</t>
    </r>
    <r>
      <rPr>
        <b/>
        <sz val="9"/>
        <rFont val="Times New Roman"/>
        <family val="1"/>
      </rPr>
      <t>(</t>
    </r>
    <r>
      <rPr>
        <b/>
        <sz val="9"/>
        <rFont val="宋体"/>
        <family val="3"/>
        <charset val="134"/>
      </rPr>
      <t>万</t>
    </r>
    <r>
      <rPr>
        <b/>
        <sz val="9"/>
        <rFont val="Times New Roman"/>
        <family val="1"/>
      </rPr>
      <t>m</t>
    </r>
    <r>
      <rPr>
        <b/>
        <vertAlign val="superscript"/>
        <sz val="9"/>
        <rFont val="Times New Roman"/>
        <family val="1"/>
      </rPr>
      <t>3</t>
    </r>
    <r>
      <rPr>
        <b/>
        <sz val="9"/>
        <rFont val="Times New Roman"/>
        <family val="1"/>
      </rPr>
      <t>)</t>
    </r>
  </si>
  <si>
    <r>
      <rPr>
        <b/>
        <sz val="9"/>
        <rFont val="宋体"/>
        <family val="3"/>
        <charset val="134"/>
      </rPr>
      <t>增加农村年供水量</t>
    </r>
    <r>
      <rPr>
        <b/>
        <sz val="9"/>
        <rFont val="Times New Roman"/>
        <family val="1"/>
      </rPr>
      <t>(</t>
    </r>
    <r>
      <rPr>
        <b/>
        <sz val="9"/>
        <rFont val="宋体"/>
        <family val="3"/>
        <charset val="134"/>
      </rPr>
      <t>万</t>
    </r>
    <r>
      <rPr>
        <b/>
        <sz val="9"/>
        <rFont val="Times New Roman"/>
        <family val="1"/>
      </rPr>
      <t>m</t>
    </r>
    <r>
      <rPr>
        <b/>
        <vertAlign val="superscript"/>
        <sz val="9"/>
        <rFont val="Times New Roman"/>
        <family val="1"/>
      </rPr>
      <t>2)</t>
    </r>
  </si>
  <si>
    <r>
      <rPr>
        <b/>
        <sz val="9"/>
        <rFont val="宋体"/>
        <family val="3"/>
        <charset val="134"/>
      </rPr>
      <t>增加灌溉年供水量</t>
    </r>
    <r>
      <rPr>
        <b/>
        <sz val="9"/>
        <rFont val="Times New Roman"/>
        <family val="1"/>
      </rPr>
      <t>(</t>
    </r>
    <r>
      <rPr>
        <b/>
        <sz val="9"/>
        <rFont val="宋体"/>
        <family val="3"/>
        <charset val="134"/>
      </rPr>
      <t>万</t>
    </r>
    <r>
      <rPr>
        <b/>
        <sz val="9"/>
        <rFont val="Times New Roman"/>
        <family val="1"/>
      </rPr>
      <t>m</t>
    </r>
    <r>
      <rPr>
        <b/>
        <vertAlign val="superscript"/>
        <sz val="9"/>
        <rFont val="Times New Roman"/>
        <family val="1"/>
      </rPr>
      <t>3</t>
    </r>
    <r>
      <rPr>
        <b/>
        <sz val="9"/>
        <rFont val="Times New Roman"/>
        <family val="1"/>
      </rPr>
      <t>)</t>
    </r>
  </si>
  <si>
    <t>灌溉渠道/供水管道</t>
  </si>
  <si>
    <r>
      <rPr>
        <b/>
        <sz val="9"/>
        <rFont val="宋体"/>
        <family val="3"/>
        <charset val="134"/>
      </rPr>
      <t>人饮供水管道</t>
    </r>
  </si>
  <si>
    <t>总工期（年）</t>
  </si>
  <si>
    <t>开工时间（xx年）</t>
  </si>
  <si>
    <t>项目总投资（亿元）</t>
  </si>
  <si>
    <t>其中水库淹没处理补偿费（亿元）</t>
  </si>
  <si>
    <t>其中配套工程投资（亿元）</t>
  </si>
  <si>
    <t>已完成投资（亿元）</t>
  </si>
  <si>
    <t>十四五投资（亿元）</t>
  </si>
  <si>
    <r>
      <rPr>
        <b/>
        <sz val="9"/>
        <rFont val="宋体"/>
        <family val="3"/>
        <charset val="134"/>
      </rPr>
      <t>防洪保护</t>
    </r>
  </si>
  <si>
    <r>
      <rPr>
        <b/>
        <sz val="9"/>
        <rFont val="宋体"/>
        <family val="3"/>
        <charset val="134"/>
      </rPr>
      <t>城镇供水</t>
    </r>
  </si>
  <si>
    <r>
      <rPr>
        <b/>
        <sz val="9"/>
        <rFont val="宋体"/>
        <family val="3"/>
        <charset val="134"/>
      </rPr>
      <t>农村人饮</t>
    </r>
  </si>
  <si>
    <r>
      <rPr>
        <b/>
        <sz val="9"/>
        <rFont val="宋体"/>
        <family val="3"/>
        <charset val="134"/>
      </rPr>
      <t>灌溉</t>
    </r>
  </si>
  <si>
    <r>
      <rPr>
        <b/>
        <sz val="9"/>
        <rFont val="宋体"/>
        <family val="3"/>
        <charset val="134"/>
      </rPr>
      <t>耕地（亩）</t>
    </r>
  </si>
  <si>
    <r>
      <rPr>
        <b/>
        <sz val="9"/>
        <rFont val="宋体"/>
        <family val="3"/>
        <charset val="134"/>
      </rPr>
      <t>园地（亩）</t>
    </r>
  </si>
  <si>
    <r>
      <rPr>
        <b/>
        <sz val="9"/>
        <rFont val="宋体"/>
        <family val="3"/>
        <charset val="134"/>
      </rPr>
      <t>林地（亩）</t>
    </r>
  </si>
  <si>
    <r>
      <rPr>
        <b/>
        <sz val="9"/>
        <rFont val="宋体"/>
        <family val="3"/>
        <charset val="134"/>
      </rPr>
      <t>其它（亩）</t>
    </r>
  </si>
  <si>
    <r>
      <rPr>
        <b/>
        <sz val="9"/>
        <rFont val="宋体"/>
        <family val="3"/>
        <charset val="134"/>
      </rPr>
      <t>人口（人）</t>
    </r>
  </si>
  <si>
    <r>
      <rPr>
        <b/>
        <sz val="9"/>
        <rFont val="宋体"/>
        <family val="3"/>
        <charset val="134"/>
      </rPr>
      <t>房屋（</t>
    </r>
    <r>
      <rPr>
        <b/>
        <sz val="9"/>
        <rFont val="Times New Roman"/>
        <family val="1"/>
      </rPr>
      <t>m</t>
    </r>
    <r>
      <rPr>
        <b/>
        <vertAlign val="superscript"/>
        <sz val="9"/>
        <rFont val="Times New Roman"/>
        <family val="1"/>
      </rPr>
      <t>2</t>
    </r>
    <r>
      <rPr>
        <b/>
        <sz val="9"/>
        <rFont val="宋体"/>
        <family val="3"/>
        <charset val="134"/>
      </rPr>
      <t>）</t>
    </r>
  </si>
  <si>
    <r>
      <rPr>
        <b/>
        <sz val="9"/>
        <rFont val="宋体"/>
        <family val="3"/>
        <charset val="134"/>
      </rPr>
      <t>东经</t>
    </r>
    <r>
      <rPr>
        <b/>
        <sz val="9"/>
        <rFont val="Times New Roman"/>
        <family val="1"/>
      </rPr>
      <t xml:space="preserve">  </t>
    </r>
    <r>
      <rPr>
        <b/>
        <sz val="9"/>
        <rFont val="宋体"/>
        <family val="3"/>
        <charset val="134"/>
      </rPr>
      <t>（度分秒）</t>
    </r>
  </si>
  <si>
    <r>
      <rPr>
        <b/>
        <sz val="9"/>
        <rFont val="宋体"/>
        <family val="3"/>
        <charset val="134"/>
      </rPr>
      <t>北纬（度分秒）</t>
    </r>
  </si>
  <si>
    <t>亿元</t>
  </si>
  <si>
    <r>
      <rPr>
        <b/>
        <sz val="9"/>
        <rFont val="宋体"/>
        <family val="3"/>
        <charset val="134"/>
      </rPr>
      <t>其中工业供水量（万m</t>
    </r>
    <r>
      <rPr>
        <b/>
        <vertAlign val="superscript"/>
        <sz val="9"/>
        <rFont val="宋体"/>
        <family val="3"/>
        <charset val="134"/>
      </rPr>
      <t>3</t>
    </r>
    <r>
      <rPr>
        <b/>
        <sz val="9"/>
        <rFont val="宋体"/>
        <family val="3"/>
        <charset val="134"/>
      </rPr>
      <t>）</t>
    </r>
  </si>
  <si>
    <t>干渠长度(km)</t>
  </si>
  <si>
    <r>
      <rPr>
        <b/>
        <sz val="9"/>
        <rFont val="宋体"/>
        <family val="3"/>
        <charset val="134"/>
      </rPr>
      <t>管道长度</t>
    </r>
    <r>
      <rPr>
        <b/>
        <sz val="9"/>
        <rFont val="Times New Roman"/>
        <family val="1"/>
      </rPr>
      <t>(km)</t>
    </r>
  </si>
  <si>
    <r>
      <rPr>
        <b/>
        <sz val="9"/>
        <rFont val="宋体"/>
        <family val="3"/>
        <charset val="134"/>
      </rPr>
      <t>设计流量</t>
    </r>
    <r>
      <rPr>
        <b/>
        <sz val="9"/>
        <rFont val="Times New Roman"/>
        <family val="1"/>
      </rPr>
      <t>(m</t>
    </r>
    <r>
      <rPr>
        <b/>
        <vertAlign val="superscript"/>
        <sz val="9"/>
        <rFont val="Times New Roman"/>
        <family val="1"/>
      </rPr>
      <t>3</t>
    </r>
    <r>
      <rPr>
        <b/>
        <sz val="9"/>
        <rFont val="Times New Roman"/>
        <family val="1"/>
      </rPr>
      <t>/s)</t>
    </r>
  </si>
  <si>
    <t>干网长度(km)</t>
  </si>
  <si>
    <r>
      <rPr>
        <b/>
        <sz val="9"/>
        <rFont val="宋体"/>
        <family val="3"/>
        <charset val="134"/>
      </rPr>
      <t>供水规模</t>
    </r>
    <r>
      <rPr>
        <b/>
        <sz val="9"/>
        <rFont val="Times New Roman"/>
        <family val="1"/>
      </rPr>
      <t>(m</t>
    </r>
    <r>
      <rPr>
        <b/>
        <vertAlign val="superscript"/>
        <sz val="9"/>
        <rFont val="Times New Roman"/>
        <family val="1"/>
      </rPr>
      <t>3</t>
    </r>
    <r>
      <rPr>
        <b/>
        <sz val="9"/>
        <rFont val="Times New Roman"/>
        <family val="1"/>
      </rPr>
      <t>/d)</t>
    </r>
  </si>
  <si>
    <r>
      <rPr>
        <b/>
        <sz val="9"/>
        <rFont val="宋体"/>
        <family val="3"/>
        <charset val="134"/>
      </rPr>
      <t>总投资</t>
    </r>
  </si>
  <si>
    <t>中央财政</t>
  </si>
  <si>
    <t>地方财政</t>
  </si>
  <si>
    <t>银行贷款</t>
  </si>
  <si>
    <t>社会资本</t>
  </si>
  <si>
    <t>已完成投资</t>
  </si>
  <si>
    <r>
      <rPr>
        <b/>
        <sz val="9"/>
        <rFont val="宋体"/>
        <family val="3"/>
        <charset val="134"/>
      </rPr>
      <t>人口</t>
    </r>
    <r>
      <rPr>
        <b/>
        <sz val="9"/>
        <rFont val="Times New Roman"/>
        <family val="1"/>
      </rPr>
      <t xml:space="preserve">  (</t>
    </r>
    <r>
      <rPr>
        <b/>
        <sz val="9"/>
        <rFont val="宋体"/>
        <family val="3"/>
        <charset val="134"/>
      </rPr>
      <t>万人</t>
    </r>
    <r>
      <rPr>
        <b/>
        <sz val="9"/>
        <rFont val="Times New Roman"/>
        <family val="1"/>
      </rPr>
      <t>)</t>
    </r>
  </si>
  <si>
    <r>
      <rPr>
        <b/>
        <sz val="9"/>
        <rFont val="宋体"/>
        <family val="3"/>
        <charset val="134"/>
      </rPr>
      <t>耕地</t>
    </r>
    <r>
      <rPr>
        <b/>
        <sz val="9"/>
        <rFont val="Times New Roman"/>
        <family val="1"/>
      </rPr>
      <t xml:space="preserve">  (</t>
    </r>
    <r>
      <rPr>
        <b/>
        <sz val="9"/>
        <rFont val="宋体"/>
        <family val="3"/>
        <charset val="134"/>
      </rPr>
      <t>万亩</t>
    </r>
    <r>
      <rPr>
        <b/>
        <sz val="9"/>
        <rFont val="Times New Roman"/>
        <family val="1"/>
      </rPr>
      <t>)</t>
    </r>
  </si>
  <si>
    <r>
      <rPr>
        <b/>
        <sz val="9"/>
        <rFont val="宋体"/>
        <family val="3"/>
        <charset val="134"/>
      </rPr>
      <t>城镇名称</t>
    </r>
  </si>
  <si>
    <r>
      <rPr>
        <b/>
        <sz val="9"/>
        <rFont val="宋体"/>
        <family val="3"/>
        <charset val="134"/>
      </rPr>
      <t>村寨名称</t>
    </r>
  </si>
  <si>
    <r>
      <rPr>
        <b/>
        <sz val="9"/>
        <rFont val="宋体"/>
        <family val="3"/>
        <charset val="134"/>
      </rPr>
      <t>牲畜</t>
    </r>
    <r>
      <rPr>
        <b/>
        <sz val="9"/>
        <rFont val="Times New Roman"/>
        <family val="1"/>
      </rPr>
      <t xml:space="preserve">  (</t>
    </r>
    <r>
      <rPr>
        <b/>
        <sz val="9"/>
        <rFont val="宋体"/>
        <family val="3"/>
        <charset val="134"/>
      </rPr>
      <t>万头</t>
    </r>
    <r>
      <rPr>
        <b/>
        <sz val="9"/>
        <rFont val="Times New Roman"/>
        <family val="1"/>
      </rPr>
      <t>)</t>
    </r>
  </si>
  <si>
    <t>规划灌区涉及乡镇（个）</t>
  </si>
  <si>
    <r>
      <rPr>
        <b/>
        <sz val="9"/>
        <rFont val="宋体"/>
        <family val="3"/>
        <charset val="134"/>
      </rPr>
      <t>新增</t>
    </r>
    <r>
      <rPr>
        <b/>
        <sz val="9"/>
        <rFont val="Times New Roman"/>
        <family val="1"/>
      </rPr>
      <t xml:space="preserve">  (</t>
    </r>
    <r>
      <rPr>
        <b/>
        <sz val="9"/>
        <rFont val="宋体"/>
        <family val="3"/>
        <charset val="134"/>
      </rPr>
      <t>万亩</t>
    </r>
    <r>
      <rPr>
        <b/>
        <sz val="9"/>
        <rFont val="Times New Roman"/>
        <family val="1"/>
      </rPr>
      <t>)</t>
    </r>
  </si>
  <si>
    <r>
      <rPr>
        <b/>
        <sz val="9"/>
        <rFont val="宋体"/>
        <family val="3"/>
        <charset val="134"/>
      </rPr>
      <t>改善</t>
    </r>
    <r>
      <rPr>
        <b/>
        <sz val="9"/>
        <rFont val="Times New Roman"/>
        <family val="1"/>
      </rPr>
      <t xml:space="preserve">  (</t>
    </r>
    <r>
      <rPr>
        <b/>
        <sz val="9"/>
        <rFont val="宋体"/>
        <family val="3"/>
        <charset val="134"/>
      </rPr>
      <t>万亩</t>
    </r>
    <r>
      <rPr>
        <b/>
        <sz val="9"/>
        <rFont val="Times New Roman"/>
        <family val="1"/>
      </rPr>
      <t>)</t>
    </r>
  </si>
  <si>
    <r>
      <rPr>
        <b/>
        <sz val="9"/>
        <rFont val="宋体"/>
        <family val="3"/>
        <charset val="134"/>
      </rPr>
      <t>水田</t>
    </r>
  </si>
  <si>
    <r>
      <rPr>
        <b/>
        <sz val="9"/>
        <rFont val="宋体"/>
        <family val="3"/>
        <charset val="134"/>
      </rPr>
      <t>旱地</t>
    </r>
  </si>
  <si>
    <r>
      <rPr>
        <b/>
        <sz val="9"/>
        <rFont val="宋体"/>
        <family val="3"/>
        <charset val="134"/>
      </rPr>
      <t>搬迁</t>
    </r>
  </si>
  <si>
    <r>
      <rPr>
        <b/>
        <sz val="9"/>
        <rFont val="宋体"/>
        <family val="3"/>
        <charset val="134"/>
      </rPr>
      <t>生产安置</t>
    </r>
  </si>
  <si>
    <t>勐阿水库</t>
  </si>
  <si>
    <t>长江委</t>
  </si>
  <si>
    <t>勐阿镇</t>
  </si>
  <si>
    <t>西南诸河</t>
  </si>
  <si>
    <t>猴子河</t>
  </si>
  <si>
    <t>以农村生
活、工业供水和农业灌溉为主，兼顾防洪等综合利用</t>
  </si>
  <si>
    <t>无</t>
  </si>
  <si>
    <t>勐海县勐阿坝区水资源利用规划报告</t>
  </si>
  <si>
    <t>已审批</t>
  </si>
  <si>
    <t>海政复 【2018】166号</t>
  </si>
  <si>
    <t>可研</t>
  </si>
  <si>
    <t>待审批</t>
  </si>
  <si>
    <t>典型年调节</t>
  </si>
  <si>
    <t>拟开工时间2020年</t>
  </si>
  <si>
    <t>南朗河</t>
  </si>
  <si>
    <t>100°27′1455"</t>
  </si>
  <si>
    <t>22°19'865"</t>
  </si>
  <si>
    <t>曼先水库</t>
  </si>
  <si>
    <t>勐海镇</t>
  </si>
  <si>
    <t>帕宫河</t>
  </si>
  <si>
    <t>解决灌区5860亩农业灌溉缺水情况，提高灌溉保证率</t>
  </si>
  <si>
    <t>勐海县城区水环境综合治理总体规划</t>
  </si>
  <si>
    <t>海政复 【2019】76号</t>
  </si>
  <si>
    <t>100°28′26.4"～100°30′30.6"</t>
  </si>
  <si>
    <t>21°54'14.2"～21°55′47.7"</t>
  </si>
  <si>
    <t>曼彦水库</t>
  </si>
  <si>
    <t>打洛镇</t>
  </si>
  <si>
    <t>南庄河</t>
  </si>
  <si>
    <t>灌溉、农村人畜生活用水及集镇供水</t>
  </si>
  <si>
    <t>勐海县打洛坝区水资源利用规划</t>
  </si>
  <si>
    <t>海政复 【2018】1号</t>
  </si>
  <si>
    <t>初设</t>
  </si>
  <si>
    <t>2020年</t>
  </si>
  <si>
    <t>打洛村</t>
  </si>
  <si>
    <t>100°02′20"～100°05′52"</t>
  </si>
  <si>
    <t>21°43'28"～21°48′06"</t>
  </si>
  <si>
    <t>曼桂水库</t>
  </si>
  <si>
    <t>西定乡</t>
  </si>
  <si>
    <t>南遮河</t>
  </si>
  <si>
    <t>十三五规划</t>
  </si>
  <si>
    <r>
      <rPr>
        <sz val="11"/>
        <color theme="1"/>
        <rFont val="宋体"/>
        <family val="3"/>
        <charset val="134"/>
        <scheme val="minor"/>
      </rPr>
      <t>2</t>
    </r>
    <r>
      <rPr>
        <sz val="11"/>
        <color theme="1"/>
        <rFont val="宋体"/>
        <family val="3"/>
        <charset val="134"/>
        <scheme val="minor"/>
      </rPr>
      <t>017年</t>
    </r>
  </si>
  <si>
    <t>南卡龙水库</t>
  </si>
  <si>
    <t>南卡河</t>
  </si>
  <si>
    <t xml:space="preserve">无 </t>
  </si>
  <si>
    <t>规划编制中</t>
  </si>
  <si>
    <t>拟开工时间2021年</t>
  </si>
  <si>
    <t>100°25′06"</t>
  </si>
  <si>
    <t>21°43'34"</t>
  </si>
  <si>
    <t>规划编制中2023-2027</t>
  </si>
  <si>
    <t>曼老水库改扩建工程</t>
  </si>
  <si>
    <t>改扩建</t>
  </si>
  <si>
    <t>勐遮镇</t>
  </si>
  <si>
    <t>拟开工时间2025年</t>
  </si>
  <si>
    <t>布朗山水库</t>
  </si>
  <si>
    <t>布朗山乡</t>
  </si>
  <si>
    <t>南啊河支流</t>
  </si>
  <si>
    <t>新增蓄水库容</t>
  </si>
  <si>
    <t>新增供水</t>
  </si>
  <si>
    <r>
      <rPr>
        <b/>
        <sz val="14"/>
        <color rgb="FF000000"/>
        <rFont val="宋体"/>
        <family val="3"/>
        <charset val="134"/>
      </rPr>
      <t>附表2</t>
    </r>
    <r>
      <rPr>
        <b/>
        <sz val="14"/>
        <color rgb="FF000000"/>
        <rFont val="Times New Roman"/>
        <family val="1"/>
      </rPr>
      <t xml:space="preserve">-2   </t>
    </r>
    <r>
      <rPr>
        <b/>
        <sz val="14"/>
        <color rgb="FF000000"/>
        <rFont val="宋体"/>
        <family val="3"/>
        <charset val="134"/>
      </rPr>
      <t>重点水系连通工程建设项目表</t>
    </r>
  </si>
  <si>
    <t>工程名称</t>
  </si>
  <si>
    <t>建设地点及所在水系</t>
  </si>
  <si>
    <t>工程特性指标</t>
  </si>
  <si>
    <t>效益指标</t>
  </si>
  <si>
    <t>开工年份</t>
  </si>
  <si>
    <t>涉及基本农田面积（亩）</t>
  </si>
  <si>
    <t>所在县级行政区代码</t>
  </si>
  <si>
    <t>所在水资源三级区</t>
  </si>
  <si>
    <t>取水口河流名称</t>
  </si>
  <si>
    <r>
      <rPr>
        <b/>
        <sz val="9"/>
        <color indexed="8"/>
        <rFont val="宋体"/>
        <family val="3"/>
        <charset val="134"/>
      </rPr>
      <t>取水口断面年径流量
（万</t>
    </r>
    <r>
      <rPr>
        <b/>
        <sz val="9"/>
        <color indexed="8"/>
        <rFont val="Times New Roman"/>
        <family val="1"/>
      </rPr>
      <t>m</t>
    </r>
    <r>
      <rPr>
        <b/>
        <vertAlign val="superscript"/>
        <sz val="9"/>
        <color indexed="8"/>
        <rFont val="Times New Roman"/>
        <family val="1"/>
      </rPr>
      <t>3</t>
    </r>
    <r>
      <rPr>
        <b/>
        <sz val="9"/>
        <color indexed="8"/>
        <rFont val="宋体"/>
        <family val="3"/>
        <charset val="134"/>
      </rPr>
      <t>）</t>
    </r>
  </si>
  <si>
    <r>
      <rPr>
        <b/>
        <sz val="9"/>
        <color indexed="8"/>
        <rFont val="宋体"/>
        <family val="3"/>
        <charset val="134"/>
      </rPr>
      <t>取水流量（</t>
    </r>
    <r>
      <rPr>
        <b/>
        <sz val="9"/>
        <color indexed="8"/>
        <rFont val="Times New Roman"/>
        <family val="1"/>
      </rPr>
      <t>m</t>
    </r>
    <r>
      <rPr>
        <b/>
        <vertAlign val="superscript"/>
        <sz val="9"/>
        <color indexed="8"/>
        <rFont val="Times New Roman"/>
        <family val="1"/>
      </rPr>
      <t>3</t>
    </r>
    <r>
      <rPr>
        <b/>
        <sz val="9"/>
        <color indexed="8"/>
        <rFont val="Times New Roman"/>
        <family val="1"/>
      </rPr>
      <t>/s</t>
    </r>
    <r>
      <rPr>
        <b/>
        <sz val="9"/>
        <color indexed="8"/>
        <rFont val="宋体"/>
        <family val="3"/>
        <charset val="134"/>
      </rPr>
      <t>）</t>
    </r>
  </si>
  <si>
    <r>
      <rPr>
        <b/>
        <sz val="9"/>
        <color indexed="8"/>
        <rFont val="宋体"/>
        <family val="3"/>
        <charset val="134"/>
      </rPr>
      <t>供水线路长度（</t>
    </r>
    <r>
      <rPr>
        <b/>
        <sz val="9"/>
        <color indexed="8"/>
        <rFont val="Times New Roman"/>
        <family val="1"/>
      </rPr>
      <t>km</t>
    </r>
    <r>
      <rPr>
        <b/>
        <sz val="9"/>
        <color indexed="8"/>
        <rFont val="宋体"/>
        <family val="3"/>
        <charset val="134"/>
      </rPr>
      <t>）</t>
    </r>
  </si>
  <si>
    <r>
      <rPr>
        <b/>
        <sz val="9"/>
        <color indexed="8"/>
        <rFont val="宋体"/>
        <family val="3"/>
        <charset val="134"/>
      </rPr>
      <t>总供水量（万</t>
    </r>
    <r>
      <rPr>
        <b/>
        <sz val="9"/>
        <color indexed="8"/>
        <rFont val="Times New Roman"/>
        <family val="1"/>
      </rPr>
      <t>m</t>
    </r>
    <r>
      <rPr>
        <b/>
        <vertAlign val="superscript"/>
        <sz val="9"/>
        <color indexed="8"/>
        <rFont val="Times New Roman"/>
        <family val="1"/>
      </rPr>
      <t>3</t>
    </r>
    <r>
      <rPr>
        <b/>
        <sz val="9"/>
        <color indexed="8"/>
        <rFont val="宋体"/>
        <family val="3"/>
        <charset val="134"/>
      </rPr>
      <t>）</t>
    </r>
  </si>
  <si>
    <r>
      <rPr>
        <b/>
        <sz val="9"/>
        <color indexed="8"/>
        <rFont val="宋体"/>
        <family val="3"/>
        <charset val="134"/>
      </rPr>
      <t>其中城镇供水量（万</t>
    </r>
    <r>
      <rPr>
        <b/>
        <sz val="9"/>
        <color indexed="8"/>
        <rFont val="Times New Roman"/>
        <family val="1"/>
      </rPr>
      <t>m</t>
    </r>
    <r>
      <rPr>
        <b/>
        <vertAlign val="superscript"/>
        <sz val="9"/>
        <color indexed="8"/>
        <rFont val="Times New Roman"/>
        <family val="1"/>
      </rPr>
      <t>3</t>
    </r>
    <r>
      <rPr>
        <b/>
        <sz val="9"/>
        <color indexed="8"/>
        <rFont val="宋体"/>
        <family val="3"/>
        <charset val="134"/>
      </rPr>
      <t>）</t>
    </r>
  </si>
  <si>
    <t>供水范围</t>
  </si>
  <si>
    <t>供水人口（万人）</t>
  </si>
  <si>
    <t>新增灌溉面积
（万亩）</t>
  </si>
  <si>
    <t>改善灌溉面积
（万亩）</t>
  </si>
  <si>
    <t>十四五投资（万元）</t>
  </si>
  <si>
    <t>南录河水库至勐遮坝区水系连通工程</t>
  </si>
  <si>
    <t>南录河</t>
  </si>
  <si>
    <t>规划中</t>
  </si>
  <si>
    <t>2025-2028</t>
  </si>
  <si>
    <t>南卡龙水库至那达勐水库连通工程</t>
  </si>
  <si>
    <t>532824</t>
  </si>
  <si>
    <t>勐混镇，勐海镇</t>
  </si>
  <si>
    <t>2023-2030</t>
  </si>
  <si>
    <t>布朗山水库和连通工程</t>
  </si>
  <si>
    <t>532823</t>
  </si>
  <si>
    <t>布朗山乡、勐混镇</t>
  </si>
  <si>
    <t>2025-2029</t>
  </si>
  <si>
    <t>1、以项目为单元进行填报。</t>
  </si>
  <si>
    <r>
      <rPr>
        <sz val="11"/>
        <color theme="1"/>
        <rFont val="宋体"/>
        <family val="3"/>
        <charset val="134"/>
        <scheme val="minor"/>
      </rPr>
      <t>2、“建设性质”为续建、新建、改扩建</t>
    </r>
    <r>
      <rPr>
        <sz val="11"/>
        <color theme="1"/>
        <rFont val="宋体"/>
        <family val="3"/>
        <charset val="134"/>
        <scheme val="minor"/>
      </rPr>
      <t>3</t>
    </r>
    <r>
      <rPr>
        <sz val="11"/>
        <color theme="1"/>
        <rFont val="宋体"/>
        <family val="3"/>
        <charset val="134"/>
        <scheme val="minor"/>
      </rPr>
      <t>类。</t>
    </r>
  </si>
  <si>
    <t>3、“供水范围”填报时,供水对象为区域的应明确到县级行政区；供水对象为灌区或城市的应明确到具体名称。</t>
  </si>
  <si>
    <t>4、“前期工作阶段”填报规划、可研、初设。“前期工作状态”填报编制中、待审批、已审批。已批的项目还应填报审批文号。</t>
  </si>
  <si>
    <t>5、总投资不包含占地移民投资。</t>
  </si>
  <si>
    <t>6、其他需要说明的情况在备注中注明。</t>
  </si>
  <si>
    <r>
      <rPr>
        <b/>
        <sz val="14"/>
        <rFont val="宋体"/>
        <family val="3"/>
        <charset val="134"/>
      </rPr>
      <t>附表2-3  _</t>
    </r>
    <r>
      <rPr>
        <sz val="14"/>
        <rFont val="宋体"/>
        <family val="3"/>
        <charset val="134"/>
      </rPr>
      <t>西双版纳</t>
    </r>
    <r>
      <rPr>
        <b/>
        <sz val="14"/>
        <rFont val="宋体"/>
        <family val="3"/>
        <charset val="134"/>
      </rPr>
      <t>___州（市）新建大中型灌区项目表</t>
    </r>
  </si>
  <si>
    <t>灌区名称</t>
  </si>
  <si>
    <t>所在地区和水资源区</t>
  </si>
  <si>
    <t>水源名称</t>
  </si>
  <si>
    <r>
      <rPr>
        <b/>
        <sz val="9"/>
        <rFont val="宋体"/>
        <family val="3"/>
        <charset val="134"/>
      </rPr>
      <t>灌溉取水量（万m</t>
    </r>
    <r>
      <rPr>
        <b/>
        <vertAlign val="superscript"/>
        <sz val="9"/>
        <rFont val="宋体"/>
        <family val="3"/>
        <charset val="134"/>
      </rPr>
      <t>3</t>
    </r>
    <r>
      <rPr>
        <b/>
        <sz val="9"/>
        <rFont val="宋体"/>
        <family val="3"/>
        <charset val="134"/>
      </rPr>
      <t>）</t>
    </r>
  </si>
  <si>
    <t>设计灌溉面积（万亩）</t>
  </si>
  <si>
    <t>续建配套渠系任务</t>
  </si>
  <si>
    <t>新建渠系任务</t>
  </si>
  <si>
    <t>总投资
（万元）</t>
  </si>
  <si>
    <t>骨干工程</t>
  </si>
  <si>
    <t>田间工程</t>
  </si>
  <si>
    <t>排水除涝</t>
  </si>
  <si>
    <t>渠道长度（km）</t>
  </si>
  <si>
    <t>建筑物处数（处）</t>
  </si>
  <si>
    <t>投资（万元）</t>
  </si>
  <si>
    <t>渠道防渗（万亩）</t>
  </si>
  <si>
    <t>管道灌溉（万亩）</t>
  </si>
  <si>
    <t>喷灌（万亩）</t>
  </si>
  <si>
    <t>微灌（万亩）</t>
  </si>
  <si>
    <t>面积（万亩）</t>
  </si>
  <si>
    <t>新建渠道长度（km）</t>
  </si>
  <si>
    <t>勐阿中型灌区</t>
  </si>
  <si>
    <t>项建</t>
  </si>
  <si>
    <t>勐往中型灌区</t>
  </si>
  <si>
    <t>水库、堰闸</t>
  </si>
  <si>
    <t>填报</t>
  </si>
  <si>
    <t>打洛南拉河中型灌区节水灌溉工程</t>
  </si>
  <si>
    <t>勐满中型灌区</t>
  </si>
  <si>
    <t>打洛南闷河中型灌区节水灌溉工程</t>
  </si>
  <si>
    <t>堰闸、水库</t>
  </si>
  <si>
    <t>1、以项目为单元进行填报。跨县灌区分县填报相关指标，并在备注中说明。</t>
  </si>
  <si>
    <t>2、“前期工作阶段”填报规划、项建、可研、初设。“前期工作状态”填报编制中、待审批、已审批。已批的项目还应填报审批文号。</t>
  </si>
  <si>
    <t>3、其他需要说明的情况在备注中注明。</t>
  </si>
  <si>
    <r>
      <rPr>
        <b/>
        <sz val="14"/>
        <color theme="1"/>
        <rFont val="宋体"/>
        <family val="3"/>
        <charset val="134"/>
      </rPr>
      <t>附表2-6 滇中引水及配套</t>
    </r>
    <r>
      <rPr>
        <b/>
        <sz val="14"/>
        <color indexed="8"/>
        <rFont val="宋体"/>
        <family val="3"/>
        <charset val="134"/>
      </rPr>
      <t>工程建设项目表</t>
    </r>
  </si>
  <si>
    <t>已完成投资（万元）</t>
  </si>
  <si>
    <r>
      <rPr>
        <b/>
        <sz val="9"/>
        <color rgb="FF000000"/>
        <rFont val="宋体"/>
        <family val="3"/>
        <charset val="134"/>
      </rPr>
      <t>取水口断面年径流量
（万</t>
    </r>
    <r>
      <rPr>
        <b/>
        <sz val="9"/>
        <color indexed="8"/>
        <rFont val="Times New Roman"/>
        <family val="1"/>
      </rPr>
      <t>m</t>
    </r>
    <r>
      <rPr>
        <b/>
        <vertAlign val="superscript"/>
        <sz val="9"/>
        <color indexed="8"/>
        <rFont val="Times New Roman"/>
        <family val="1"/>
      </rPr>
      <t>3</t>
    </r>
    <r>
      <rPr>
        <b/>
        <sz val="9"/>
        <color indexed="8"/>
        <rFont val="宋体"/>
        <family val="3"/>
        <charset val="134"/>
      </rPr>
      <t>）</t>
    </r>
  </si>
  <si>
    <r>
      <rPr>
        <b/>
        <sz val="9"/>
        <color rgb="FF000000"/>
        <rFont val="宋体"/>
        <family val="3"/>
        <charset val="134"/>
      </rPr>
      <t>取水流量（</t>
    </r>
    <r>
      <rPr>
        <b/>
        <sz val="9"/>
        <color indexed="8"/>
        <rFont val="Times New Roman"/>
        <family val="1"/>
      </rPr>
      <t>m</t>
    </r>
    <r>
      <rPr>
        <b/>
        <vertAlign val="superscript"/>
        <sz val="9"/>
        <color indexed="8"/>
        <rFont val="Times New Roman"/>
        <family val="1"/>
      </rPr>
      <t>3</t>
    </r>
    <r>
      <rPr>
        <b/>
        <sz val="9"/>
        <color indexed="8"/>
        <rFont val="Times New Roman"/>
        <family val="1"/>
      </rPr>
      <t>/s</t>
    </r>
    <r>
      <rPr>
        <b/>
        <sz val="9"/>
        <color indexed="8"/>
        <rFont val="宋体"/>
        <family val="3"/>
        <charset val="134"/>
      </rPr>
      <t>）</t>
    </r>
  </si>
  <si>
    <r>
      <rPr>
        <b/>
        <sz val="9"/>
        <color rgb="FF000000"/>
        <rFont val="宋体"/>
        <family val="3"/>
        <charset val="134"/>
      </rPr>
      <t>供水线路长度（</t>
    </r>
    <r>
      <rPr>
        <b/>
        <sz val="9"/>
        <color indexed="8"/>
        <rFont val="Times New Roman"/>
        <family val="1"/>
      </rPr>
      <t>km</t>
    </r>
    <r>
      <rPr>
        <b/>
        <sz val="9"/>
        <color indexed="8"/>
        <rFont val="宋体"/>
        <family val="3"/>
        <charset val="134"/>
      </rPr>
      <t>）</t>
    </r>
  </si>
  <si>
    <r>
      <rPr>
        <b/>
        <sz val="9"/>
        <color rgb="FF000000"/>
        <rFont val="宋体"/>
        <family val="3"/>
        <charset val="134"/>
      </rPr>
      <t>总供水量（万</t>
    </r>
    <r>
      <rPr>
        <b/>
        <sz val="9"/>
        <color indexed="8"/>
        <rFont val="Times New Roman"/>
        <family val="1"/>
      </rPr>
      <t>m</t>
    </r>
    <r>
      <rPr>
        <b/>
        <vertAlign val="superscript"/>
        <sz val="9"/>
        <color indexed="8"/>
        <rFont val="Times New Roman"/>
        <family val="1"/>
      </rPr>
      <t>3</t>
    </r>
    <r>
      <rPr>
        <b/>
        <sz val="9"/>
        <color indexed="8"/>
        <rFont val="宋体"/>
        <family val="3"/>
        <charset val="134"/>
      </rPr>
      <t>）</t>
    </r>
  </si>
  <si>
    <r>
      <rPr>
        <b/>
        <sz val="9"/>
        <color rgb="FF000000"/>
        <rFont val="宋体"/>
        <family val="3"/>
        <charset val="134"/>
      </rPr>
      <t>其中城镇供水量（万</t>
    </r>
    <r>
      <rPr>
        <b/>
        <sz val="9"/>
        <color indexed="8"/>
        <rFont val="Times New Roman"/>
        <family val="1"/>
      </rPr>
      <t>m</t>
    </r>
    <r>
      <rPr>
        <b/>
        <vertAlign val="superscript"/>
        <sz val="9"/>
        <color indexed="8"/>
        <rFont val="Times New Roman"/>
        <family val="1"/>
      </rPr>
      <t>3</t>
    </r>
    <r>
      <rPr>
        <b/>
        <sz val="9"/>
        <color indexed="8"/>
        <rFont val="宋体"/>
        <family val="3"/>
        <charset val="134"/>
      </rPr>
      <t>）</t>
    </r>
  </si>
  <si>
    <t>云南省合计</t>
  </si>
  <si>
    <t>附表2-7  _西双版纳___州（市）大中型水电站水资源综合利用工程项目表</t>
  </si>
  <si>
    <t>供水方式</t>
  </si>
  <si>
    <t>设计
流量</t>
  </si>
  <si>
    <t>提水
扬程</t>
  </si>
  <si>
    <t>装机
容量</t>
  </si>
  <si>
    <t>线路
长度</t>
  </si>
  <si>
    <t>其中
隧洞</t>
  </si>
  <si>
    <t>渠道/管道</t>
  </si>
  <si>
    <t>年提水
耗电量</t>
  </si>
  <si>
    <t>灌溉面积</t>
  </si>
  <si>
    <t>投资匡算</t>
  </si>
  <si>
    <r>
      <rPr>
        <b/>
        <sz val="10"/>
        <rFont val="宋体"/>
        <family val="3"/>
        <charset val="134"/>
      </rPr>
      <t>供水量(万m</t>
    </r>
    <r>
      <rPr>
        <b/>
        <vertAlign val="superscript"/>
        <sz val="10"/>
        <rFont val="宋体"/>
        <family val="3"/>
        <charset val="134"/>
      </rPr>
      <t>3</t>
    </r>
    <r>
      <rPr>
        <b/>
        <sz val="10"/>
        <rFont val="宋体"/>
        <family val="3"/>
        <charset val="134"/>
      </rPr>
      <t>)</t>
    </r>
  </si>
  <si>
    <r>
      <rPr>
        <b/>
        <sz val="10"/>
        <rFont val="宋体"/>
        <family val="3"/>
        <charset val="134"/>
      </rPr>
      <t>m</t>
    </r>
    <r>
      <rPr>
        <b/>
        <vertAlign val="superscript"/>
        <sz val="10"/>
        <rFont val="宋体"/>
        <family val="3"/>
        <charset val="134"/>
      </rPr>
      <t>3</t>
    </r>
    <r>
      <rPr>
        <b/>
        <sz val="10"/>
        <rFont val="宋体"/>
        <family val="3"/>
        <charset val="134"/>
      </rPr>
      <t>/s</t>
    </r>
  </si>
  <si>
    <t>m</t>
  </si>
  <si>
    <t>万kW</t>
  </si>
  <si>
    <t>km</t>
  </si>
  <si>
    <t>万kW.h</t>
  </si>
  <si>
    <t>万元</t>
  </si>
  <si>
    <t>城镇和
工业</t>
  </si>
  <si>
    <t>灌溉</t>
  </si>
  <si>
    <t>生态</t>
  </si>
  <si>
    <t>景洪电站水资源综合利用工程</t>
  </si>
  <si>
    <t>景洪市</t>
  </si>
  <si>
    <t>勐罕镇、勐养镇</t>
  </si>
  <si>
    <t>提水</t>
  </si>
  <si>
    <t>编制中</t>
  </si>
  <si>
    <t>1、所在流域选填金沙江、珠江、红河、澜沧江、怒江、伊洛瓦底江</t>
  </si>
  <si>
    <t>2、供水方式选填提水、自流</t>
  </si>
  <si>
    <t>3、“供水范围”填报时,供水对象为区域的应明确到乡镇级行政区；供水对象为灌区或城市的应明确到具体名称。</t>
  </si>
  <si>
    <t>4、“前期工作阶段”填报规划.项建.可研.初设。“前期工作状态”填报编制中.待审批.已审批。已批的项目还应填报审批文号。</t>
  </si>
  <si>
    <r>
      <rPr>
        <b/>
        <sz val="14"/>
        <color rgb="FF000000"/>
        <rFont val="宋体"/>
        <family val="3"/>
        <charset val="134"/>
      </rPr>
      <t>附表2</t>
    </r>
    <r>
      <rPr>
        <b/>
        <sz val="14"/>
        <color rgb="FF000000"/>
        <rFont val="Times New Roman"/>
        <family val="1"/>
      </rPr>
      <t>-5  _</t>
    </r>
    <r>
      <rPr>
        <b/>
        <sz val="14"/>
        <color rgb="FF000000"/>
        <rFont val="宋体"/>
        <family val="3"/>
        <charset val="134"/>
      </rPr>
      <t>西双版纳州（市）乡镇抗旱水源工程建设项目表</t>
    </r>
  </si>
  <si>
    <r>
      <rPr>
        <b/>
        <sz val="9"/>
        <color indexed="8"/>
        <rFont val="宋体"/>
        <family val="3"/>
        <charset val="134"/>
      </rPr>
      <t>序号</t>
    </r>
  </si>
  <si>
    <r>
      <rPr>
        <b/>
        <sz val="9"/>
        <color indexed="8"/>
        <rFont val="宋体"/>
        <family val="3"/>
        <charset val="134"/>
      </rPr>
      <t>所在县级行政区</t>
    </r>
  </si>
  <si>
    <r>
      <rPr>
        <b/>
        <sz val="9"/>
        <color indexed="8"/>
        <rFont val="宋体"/>
        <family val="3"/>
        <charset val="134"/>
      </rPr>
      <t>县级行政区代码</t>
    </r>
  </si>
  <si>
    <t>所在行政村</t>
  </si>
  <si>
    <r>
      <rPr>
        <b/>
        <sz val="9"/>
        <color indexed="8"/>
        <rFont val="宋体"/>
        <family val="3"/>
        <charset val="134"/>
      </rPr>
      <t>建设时段</t>
    </r>
  </si>
  <si>
    <r>
      <rPr>
        <b/>
        <sz val="9"/>
        <color indexed="8"/>
        <rFont val="宋体"/>
        <family val="3"/>
        <charset val="134"/>
      </rPr>
      <t>抗旱效益</t>
    </r>
  </si>
  <si>
    <r>
      <rPr>
        <b/>
        <sz val="9"/>
        <color indexed="8"/>
        <rFont val="宋体"/>
        <family val="3"/>
        <charset val="134"/>
      </rPr>
      <t>总投资（万元）</t>
    </r>
  </si>
  <si>
    <r>
      <rPr>
        <b/>
        <sz val="9"/>
        <color indexed="8"/>
        <rFont val="宋体"/>
        <family val="3"/>
        <charset val="134"/>
      </rPr>
      <t>小型水库工程</t>
    </r>
  </si>
  <si>
    <r>
      <rPr>
        <b/>
        <sz val="9"/>
        <color indexed="8"/>
        <rFont val="宋体"/>
        <family val="3"/>
        <charset val="134"/>
      </rPr>
      <t>机井工程</t>
    </r>
  </si>
  <si>
    <r>
      <rPr>
        <b/>
        <sz val="9"/>
        <color indexed="8"/>
        <rFont val="宋体"/>
        <family val="3"/>
        <charset val="134"/>
      </rPr>
      <t>引调提水工程</t>
    </r>
  </si>
  <si>
    <r>
      <rPr>
        <b/>
        <sz val="9"/>
        <color indexed="8"/>
        <rFont val="宋体"/>
        <family val="3"/>
        <charset val="134"/>
      </rPr>
      <t>涉及乡镇（个）</t>
    </r>
  </si>
  <si>
    <t>保障乡镇居民</t>
  </si>
  <si>
    <t>保障基本口粮田</t>
  </si>
  <si>
    <r>
      <rPr>
        <b/>
        <sz val="9"/>
        <color indexed="8"/>
        <rFont val="宋体"/>
        <family val="3"/>
        <charset val="134"/>
      </rPr>
      <t>小（</t>
    </r>
    <r>
      <rPr>
        <b/>
        <sz val="9"/>
        <color indexed="8"/>
        <rFont val="Times New Roman"/>
        <family val="1"/>
      </rPr>
      <t>1</t>
    </r>
    <r>
      <rPr>
        <b/>
        <sz val="9"/>
        <color indexed="8"/>
        <rFont val="宋体"/>
        <family val="3"/>
        <charset val="134"/>
      </rPr>
      <t>）型</t>
    </r>
  </si>
  <si>
    <r>
      <rPr>
        <b/>
        <sz val="9"/>
        <color indexed="8"/>
        <rFont val="宋体"/>
        <family val="3"/>
        <charset val="134"/>
      </rPr>
      <t>小（</t>
    </r>
    <r>
      <rPr>
        <b/>
        <sz val="9"/>
        <color indexed="8"/>
        <rFont val="Times New Roman"/>
        <family val="1"/>
      </rPr>
      <t>2</t>
    </r>
    <r>
      <rPr>
        <b/>
        <sz val="9"/>
        <color indexed="8"/>
        <rFont val="宋体"/>
        <family val="3"/>
        <charset val="134"/>
      </rPr>
      <t>）型</t>
    </r>
  </si>
  <si>
    <r>
      <rPr>
        <b/>
        <sz val="9"/>
        <color indexed="8"/>
        <rFont val="宋体"/>
        <family val="3"/>
        <charset val="134"/>
      </rPr>
      <t>连通工程</t>
    </r>
  </si>
  <si>
    <t>其他配套工程</t>
  </si>
  <si>
    <r>
      <rPr>
        <b/>
        <sz val="9"/>
        <color indexed="8"/>
        <rFont val="宋体"/>
        <family val="3"/>
        <charset val="134"/>
      </rPr>
      <t>名称</t>
    </r>
  </si>
  <si>
    <r>
      <rPr>
        <b/>
        <sz val="9"/>
        <color indexed="8"/>
        <rFont val="宋体"/>
        <family val="3"/>
        <charset val="134"/>
      </rPr>
      <t>所在乡镇</t>
    </r>
  </si>
  <si>
    <t>供水乡镇</t>
  </si>
  <si>
    <r>
      <rPr>
        <b/>
        <sz val="9"/>
        <color indexed="8"/>
        <rFont val="宋体"/>
        <family val="3"/>
        <charset val="134"/>
      </rPr>
      <t>总库容（万</t>
    </r>
    <r>
      <rPr>
        <b/>
        <sz val="9"/>
        <color indexed="8"/>
        <rFont val="Times New Roman"/>
        <family val="1"/>
      </rPr>
      <t>m</t>
    </r>
    <r>
      <rPr>
        <b/>
        <vertAlign val="superscript"/>
        <sz val="9"/>
        <color indexed="8"/>
        <rFont val="Times New Roman"/>
        <family val="1"/>
      </rPr>
      <t>3</t>
    </r>
    <r>
      <rPr>
        <b/>
        <sz val="9"/>
        <color indexed="8"/>
        <rFont val="宋体"/>
        <family val="3"/>
        <charset val="134"/>
      </rPr>
      <t>）</t>
    </r>
  </si>
  <si>
    <r>
      <rPr>
        <b/>
        <sz val="9"/>
        <color indexed="8"/>
        <rFont val="宋体"/>
        <family val="3"/>
        <charset val="134"/>
      </rPr>
      <t>输水线路长度（</t>
    </r>
    <r>
      <rPr>
        <b/>
        <sz val="9"/>
        <color indexed="8"/>
        <rFont val="Times New Roman"/>
        <family val="1"/>
      </rPr>
      <t>km</t>
    </r>
    <r>
      <rPr>
        <b/>
        <sz val="9"/>
        <color indexed="8"/>
        <rFont val="宋体"/>
        <family val="3"/>
        <charset val="134"/>
      </rPr>
      <t>）</t>
    </r>
  </si>
  <si>
    <r>
      <rPr>
        <b/>
        <sz val="9"/>
        <color indexed="8"/>
        <rFont val="宋体"/>
        <family val="3"/>
        <charset val="134"/>
      </rPr>
      <t>连通长度（</t>
    </r>
    <r>
      <rPr>
        <b/>
        <sz val="9"/>
        <color indexed="8"/>
        <rFont val="Times New Roman"/>
        <family val="1"/>
      </rPr>
      <t>km</t>
    </r>
    <r>
      <rPr>
        <b/>
        <sz val="9"/>
        <color indexed="8"/>
        <rFont val="宋体"/>
        <family val="3"/>
        <charset val="134"/>
      </rPr>
      <t>）</t>
    </r>
  </si>
  <si>
    <r>
      <rPr>
        <b/>
        <sz val="9"/>
        <color indexed="8"/>
        <rFont val="宋体"/>
        <family val="3"/>
        <charset val="134"/>
      </rPr>
      <t>人数
（万人）</t>
    </r>
  </si>
  <si>
    <r>
      <rPr>
        <b/>
        <sz val="9"/>
        <color indexed="8"/>
        <rFont val="宋体"/>
        <family val="3"/>
        <charset val="134"/>
      </rPr>
      <t>抗旱供水量
（万</t>
    </r>
    <r>
      <rPr>
        <b/>
        <sz val="9"/>
        <color indexed="8"/>
        <rFont val="Times New Roman"/>
        <family val="1"/>
      </rPr>
      <t>m</t>
    </r>
    <r>
      <rPr>
        <b/>
        <vertAlign val="superscript"/>
        <sz val="9"/>
        <color indexed="8"/>
        <rFont val="Times New Roman"/>
        <family val="1"/>
      </rPr>
      <t>3</t>
    </r>
    <r>
      <rPr>
        <b/>
        <sz val="9"/>
        <color indexed="8"/>
        <rFont val="宋体"/>
        <family val="3"/>
        <charset val="134"/>
      </rPr>
      <t>）</t>
    </r>
  </si>
  <si>
    <r>
      <rPr>
        <b/>
        <sz val="9"/>
        <color indexed="8"/>
        <rFont val="宋体"/>
        <family val="3"/>
        <charset val="134"/>
      </rPr>
      <t>面积
（万亩）</t>
    </r>
  </si>
  <si>
    <t>大渡岗乡</t>
  </si>
  <si>
    <t>2021-2025</t>
  </si>
  <si>
    <t>小荒田水库</t>
  </si>
  <si>
    <t>基诺族乡</t>
  </si>
  <si>
    <t>巴来</t>
  </si>
  <si>
    <t>巴来下寨水库</t>
  </si>
  <si>
    <t>景讷乡</t>
  </si>
  <si>
    <t>大窝铺水库</t>
  </si>
  <si>
    <t>班章</t>
  </si>
  <si>
    <t>老曼峨水库</t>
  </si>
  <si>
    <t>布朗山乡集镇供水工程</t>
  </si>
  <si>
    <t>曼马</t>
  </si>
  <si>
    <t>曼马村光伏提水工程</t>
  </si>
  <si>
    <t>旧过</t>
  </si>
  <si>
    <t>旧过村光伏能提水工程</t>
  </si>
  <si>
    <t>格朗和乡</t>
  </si>
  <si>
    <t>帕宫</t>
  </si>
  <si>
    <t>阿鲁水库</t>
  </si>
  <si>
    <t>帕宫村集中供水工程</t>
  </si>
  <si>
    <t>章家</t>
  </si>
  <si>
    <t>章家村光伏提水工程</t>
  </si>
  <si>
    <t>西定</t>
  </si>
  <si>
    <t>西定乡光伏提水工程</t>
  </si>
  <si>
    <t>南糯山</t>
  </si>
  <si>
    <t>南糯山水库</t>
  </si>
  <si>
    <t>南糯山集中供水工程</t>
  </si>
  <si>
    <t>老班章水库</t>
  </si>
  <si>
    <t>老班章供水工程</t>
  </si>
  <si>
    <t>曼尾</t>
  </si>
  <si>
    <t>曼尾水库</t>
  </si>
  <si>
    <t>曼尾村集中供水工程</t>
  </si>
  <si>
    <t>班章、老曼峨、贺开</t>
  </si>
  <si>
    <t>班章、老曼峨、贺开片区茶山灌溉提水工程</t>
  </si>
  <si>
    <t>勐混镇、布朗山乡</t>
  </si>
  <si>
    <t>2、“县级行政区代码”以中华人民共和国民政部2018年8月公布版本为准。</t>
  </si>
  <si>
    <t>3、“受旱县类型”填写“严重”、“主要”、“一般”、等三种类型。</t>
  </si>
  <si>
    <t>4、“建设内容”根据实际情况填写，对于不涉及的建设内容，不用填报。</t>
  </si>
  <si>
    <t>5、其他需要说明的事项可在备注中注明。</t>
  </si>
  <si>
    <r>
      <rPr>
        <b/>
        <sz val="14"/>
        <color rgb="FF000000"/>
        <rFont val="宋体"/>
        <family val="3"/>
        <charset val="134"/>
      </rPr>
      <t>附表2</t>
    </r>
    <r>
      <rPr>
        <b/>
        <sz val="14"/>
        <color rgb="FF000000"/>
        <rFont val="Times New Roman"/>
        <family val="1"/>
      </rPr>
      <t>-5__</t>
    </r>
    <r>
      <rPr>
        <b/>
        <sz val="14"/>
        <color rgb="FF000000"/>
        <rFont val="宋体"/>
        <family val="3"/>
        <charset val="134"/>
      </rPr>
      <t>西双版纳</t>
    </r>
    <r>
      <rPr>
        <b/>
        <sz val="14"/>
        <color rgb="FF000000"/>
        <rFont val="Times New Roman"/>
        <family val="1"/>
      </rPr>
      <t>__</t>
    </r>
    <r>
      <rPr>
        <b/>
        <sz val="14"/>
        <color rgb="FF000000"/>
        <rFont val="宋体"/>
        <family val="3"/>
        <charset val="134"/>
      </rPr>
      <t>州（市）</t>
    </r>
    <r>
      <rPr>
        <b/>
        <sz val="14"/>
        <color rgb="FF000000"/>
        <rFont val="Times New Roman"/>
        <family val="1"/>
      </rPr>
      <t xml:space="preserve"> </t>
    </r>
    <r>
      <rPr>
        <b/>
        <sz val="14"/>
        <color rgb="FF000000"/>
        <rFont val="宋体"/>
        <family val="3"/>
        <charset val="134"/>
      </rPr>
      <t>城市备用水源工程建设项目表</t>
    </r>
  </si>
  <si>
    <t>建制城市和县级行政区所在城镇</t>
  </si>
  <si>
    <t>水源情况</t>
  </si>
  <si>
    <t>主要指标</t>
  </si>
  <si>
    <t>城市性质</t>
  </si>
  <si>
    <t>行政区代码</t>
  </si>
  <si>
    <t>水源类型</t>
  </si>
  <si>
    <t>水质合格情况</t>
  </si>
  <si>
    <t>供水能力（m3/d）</t>
  </si>
  <si>
    <t>保障人口（万人）</t>
  </si>
  <si>
    <t>连续供水天数（天）</t>
  </si>
  <si>
    <t>地级</t>
  </si>
  <si>
    <t>曼点水库工程</t>
  </si>
  <si>
    <t>曼点河</t>
  </si>
  <si>
    <t>河道</t>
  </si>
  <si>
    <t>合格</t>
  </si>
  <si>
    <r>
      <rPr>
        <sz val="11"/>
        <color indexed="8"/>
        <rFont val="宋体"/>
        <family val="3"/>
        <charset val="134"/>
      </rPr>
      <t>1</t>
    </r>
    <r>
      <rPr>
        <sz val="11"/>
        <color indexed="8"/>
        <rFont val="宋体"/>
        <family val="3"/>
        <charset val="134"/>
      </rPr>
      <t>.原则上使用水质达标的现有水源，采用连通、配套等措施，作为城市备用水源</t>
    </r>
  </si>
  <si>
    <t>2.填入本表的项目不能与“附表2-1重点水源工程建设项目表”中的项目有重复，已填入附表2-1的项目本表不再填报</t>
  </si>
  <si>
    <t>3.城市性质选填地级及以上或县所在城镇</t>
  </si>
  <si>
    <t>4.水源类型选填河道、水库、地下水、龙潭</t>
  </si>
  <si>
    <r>
      <rPr>
        <sz val="11"/>
        <color indexed="8"/>
        <rFont val="宋体"/>
        <family val="3"/>
        <charset val="134"/>
      </rPr>
      <t>5.</t>
    </r>
    <r>
      <rPr>
        <sz val="11"/>
        <color indexed="8"/>
        <rFont val="宋体"/>
        <family val="3"/>
        <charset val="134"/>
      </rPr>
      <t>“前期工作阶段”填报规划、可研、初设。“前期工作状态”填报编制中、待审批、已审批。已批的项目还应填报审批文号。</t>
    </r>
  </si>
  <si>
    <r>
      <rPr>
        <sz val="11"/>
        <color indexed="8"/>
        <rFont val="宋体"/>
        <family val="3"/>
        <charset val="134"/>
      </rPr>
      <t>6.</t>
    </r>
    <r>
      <rPr>
        <sz val="11"/>
        <color indexed="8"/>
        <rFont val="宋体"/>
        <family val="3"/>
        <charset val="134"/>
      </rPr>
      <t>建设性质填写新建、现有水源转换、与xx水库互为备用水源</t>
    </r>
  </si>
  <si>
    <t>附表2-8  ___西双版纳_州（市）现代化及生态灌区建设项目表</t>
  </si>
  <si>
    <r>
      <rPr>
        <b/>
        <sz val="9"/>
        <rFont val="宋体"/>
        <family val="3"/>
        <charset val="134"/>
      </rPr>
      <t>年总用水量（万m</t>
    </r>
    <r>
      <rPr>
        <b/>
        <vertAlign val="superscript"/>
        <sz val="9"/>
        <rFont val="宋体"/>
        <family val="3"/>
        <charset val="134"/>
      </rPr>
      <t>3</t>
    </r>
    <r>
      <rPr>
        <b/>
        <sz val="9"/>
        <rFont val="宋体"/>
        <family val="3"/>
        <charset val="134"/>
      </rPr>
      <t>）</t>
    </r>
  </si>
  <si>
    <t>渠系任务</t>
  </si>
  <si>
    <t>生态、水文化建设投资（万元）</t>
  </si>
  <si>
    <t>灌溉试验站建设投资（万元）</t>
  </si>
  <si>
    <t>管理设施（万元）</t>
  </si>
  <si>
    <r>
      <rPr>
        <b/>
        <sz val="9"/>
        <rFont val="宋体"/>
        <family val="3"/>
        <charset val="134"/>
      </rPr>
      <t>新增城市及工业、生态用水量（万m</t>
    </r>
    <r>
      <rPr>
        <b/>
        <vertAlign val="superscript"/>
        <sz val="9"/>
        <rFont val="宋体"/>
        <family val="3"/>
        <charset val="134"/>
      </rPr>
      <t>3</t>
    </r>
    <r>
      <rPr>
        <b/>
        <sz val="9"/>
        <rFont val="宋体"/>
        <family val="3"/>
        <charset val="134"/>
      </rPr>
      <t>）</t>
    </r>
  </si>
  <si>
    <r>
      <rPr>
        <b/>
        <sz val="9"/>
        <rFont val="宋体"/>
        <family val="3"/>
        <charset val="134"/>
      </rPr>
      <t>年节水量（万m</t>
    </r>
    <r>
      <rPr>
        <b/>
        <vertAlign val="superscript"/>
        <sz val="9"/>
        <rFont val="宋体"/>
        <family val="3"/>
        <charset val="134"/>
      </rPr>
      <t>3</t>
    </r>
    <r>
      <rPr>
        <b/>
        <sz val="9"/>
        <rFont val="宋体"/>
        <family val="3"/>
        <charset val="134"/>
      </rPr>
      <t>）</t>
    </r>
  </si>
  <si>
    <r>
      <rPr>
        <b/>
        <sz val="9"/>
        <rFont val="宋体"/>
        <family val="3"/>
        <charset val="134"/>
      </rPr>
      <t>新增粮食生产能力（亿k</t>
    </r>
    <r>
      <rPr>
        <b/>
        <sz val="9"/>
        <rFont val="宋体"/>
        <family val="3"/>
        <charset val="134"/>
      </rPr>
      <t>g）</t>
    </r>
  </si>
  <si>
    <r>
      <rPr>
        <b/>
        <sz val="9"/>
        <rFont val="宋体"/>
        <family val="3"/>
        <charset val="134"/>
      </rPr>
      <t>灌溉用水量（万m</t>
    </r>
    <r>
      <rPr>
        <b/>
        <vertAlign val="superscript"/>
        <sz val="9"/>
        <rFont val="宋体"/>
        <family val="3"/>
        <charset val="134"/>
      </rPr>
      <t>3</t>
    </r>
    <r>
      <rPr>
        <b/>
        <sz val="9"/>
        <rFont val="宋体"/>
        <family val="3"/>
        <charset val="134"/>
      </rPr>
      <t>）</t>
    </r>
  </si>
  <si>
    <r>
      <rPr>
        <b/>
        <sz val="9"/>
        <rFont val="宋体"/>
        <family val="3"/>
        <charset val="134"/>
      </rPr>
      <t>城市及工业用水量（万m</t>
    </r>
    <r>
      <rPr>
        <b/>
        <vertAlign val="superscript"/>
        <sz val="9"/>
        <rFont val="宋体"/>
        <family val="3"/>
        <charset val="134"/>
      </rPr>
      <t>3</t>
    </r>
    <r>
      <rPr>
        <b/>
        <sz val="9"/>
        <rFont val="宋体"/>
        <family val="3"/>
        <charset val="134"/>
      </rPr>
      <t>）</t>
    </r>
  </si>
  <si>
    <r>
      <rPr>
        <b/>
        <sz val="9"/>
        <rFont val="宋体"/>
        <family val="3"/>
        <charset val="134"/>
      </rPr>
      <t>生态用水量（万m</t>
    </r>
    <r>
      <rPr>
        <b/>
        <vertAlign val="superscript"/>
        <sz val="9"/>
        <rFont val="宋体"/>
        <family val="3"/>
        <charset val="134"/>
      </rPr>
      <t>3</t>
    </r>
    <r>
      <rPr>
        <b/>
        <sz val="9"/>
        <rFont val="宋体"/>
        <family val="3"/>
        <charset val="134"/>
      </rPr>
      <t>）</t>
    </r>
  </si>
  <si>
    <t>排水沟</t>
  </si>
  <si>
    <t>新建、改造渠道数量（条）</t>
  </si>
  <si>
    <t>新建、改造渠道长度（km）</t>
  </si>
  <si>
    <t>新建、改造排水沟数量（条）</t>
  </si>
  <si>
    <t>新建、改造排水沟长度（km）</t>
  </si>
  <si>
    <t>勐海县大型灌区</t>
  </si>
  <si>
    <t>0691</t>
  </si>
  <si>
    <t>流沙河干支流、4座中型、9件小（一）型水库、44座小（二）型水库、9座拦河闸、坝塘及小型引水工程供水</t>
  </si>
  <si>
    <t>填报编制中</t>
  </si>
  <si>
    <r>
      <rPr>
        <b/>
        <sz val="9"/>
        <color rgb="FF000000"/>
        <rFont val="宋体"/>
        <family val="3"/>
        <charset val="134"/>
      </rPr>
      <t>勐海县</t>
    </r>
    <r>
      <rPr>
        <b/>
        <sz val="9"/>
        <color rgb="FF000000"/>
        <rFont val="Times New Roman"/>
        <family val="1"/>
      </rPr>
      <t>“</t>
    </r>
    <r>
      <rPr>
        <b/>
        <sz val="9"/>
        <color rgb="FF000000"/>
        <rFont val="宋体"/>
        <family val="3"/>
        <charset val="134"/>
      </rPr>
      <t>十四五</t>
    </r>
    <r>
      <rPr>
        <b/>
        <sz val="9"/>
        <color rgb="FF000000"/>
        <rFont val="Times New Roman"/>
        <family val="1"/>
      </rPr>
      <t>”</t>
    </r>
    <r>
      <rPr>
        <b/>
        <sz val="9"/>
        <color rgb="FF000000"/>
        <rFont val="宋体"/>
        <family val="3"/>
        <charset val="134"/>
      </rPr>
      <t>农村供水保障规划投资估算表（单位：万元）</t>
    </r>
  </si>
  <si>
    <t>工程类型</t>
  </si>
  <si>
    <t>其中，水源工程投资</t>
  </si>
  <si>
    <t>其中，水厂投资</t>
  </si>
  <si>
    <t>其中，输配水管网投资</t>
  </si>
  <si>
    <t>计量设备投资</t>
  </si>
  <si>
    <t>能力建设投资</t>
  </si>
  <si>
    <t>勐海县“十四五”城乡供水保障工程项目表</t>
  </si>
  <si>
    <t>建设投资</t>
  </si>
  <si>
    <t>划、立、治投资</t>
  </si>
  <si>
    <t>水厂投资</t>
  </si>
  <si>
    <t>其中，水质净化和消毒设施设备投资</t>
  </si>
  <si>
    <t>小计</t>
  </si>
  <si>
    <t>村级以上管网</t>
  </si>
  <si>
    <t>村内管网（不含入户管网）</t>
  </si>
  <si>
    <t>进、出水厂计量装置</t>
  </si>
  <si>
    <t>入户水表</t>
  </si>
  <si>
    <t>规模化水厂水质化验室建设</t>
  </si>
  <si>
    <t>规模化水厂自动化监控系统建设</t>
  </si>
  <si>
    <t>数量（件）</t>
  </si>
  <si>
    <t>十四五计划
完成投资
（万元）</t>
  </si>
  <si>
    <t>净化设施设备</t>
  </si>
  <si>
    <t>消毒设备</t>
  </si>
  <si>
    <t>规模化工程</t>
  </si>
  <si>
    <t>城乡一体化工程（农村部分）</t>
  </si>
  <si>
    <t>小型供水工程</t>
  </si>
  <si>
    <t>千人工程</t>
  </si>
  <si>
    <t>万人工程</t>
  </si>
  <si>
    <t>千人以下集中工程</t>
  </si>
  <si>
    <t>供水小站</t>
  </si>
  <si>
    <t>老旧供水工程和管网更新改造</t>
  </si>
  <si>
    <t>城乡一体化工程（集镇部分）</t>
  </si>
  <si>
    <t>勐海县合计</t>
  </si>
  <si>
    <t>县城三水厂</t>
  </si>
  <si>
    <r>
      <rPr>
        <sz val="9"/>
        <color theme="1"/>
        <rFont val="宋体"/>
        <family val="3"/>
        <charset val="134"/>
      </rPr>
      <t>十三五完成</t>
    </r>
  </si>
  <si>
    <r>
      <rPr>
        <sz val="11"/>
        <color theme="1"/>
        <rFont val="宋体"/>
        <family val="3"/>
        <charset val="134"/>
      </rPr>
      <t>剩余投资</t>
    </r>
  </si>
  <si>
    <r>
      <rPr>
        <sz val="10"/>
        <rFont val="宋体"/>
        <family val="3"/>
        <charset val="134"/>
      </rPr>
      <t>项目排序说明：</t>
    </r>
    <r>
      <rPr>
        <sz val="10"/>
        <rFont val="Times New Roman"/>
        <family val="1"/>
      </rPr>
      <t>1</t>
    </r>
    <r>
      <rPr>
        <sz val="10"/>
        <rFont val="宋体"/>
        <family val="3"/>
        <charset val="134"/>
      </rPr>
      <t>类为在</t>
    </r>
    <r>
      <rPr>
        <sz val="10"/>
        <rFont val="Times New Roman"/>
        <family val="1"/>
      </rPr>
      <t>“</t>
    </r>
    <r>
      <rPr>
        <sz val="10"/>
        <rFont val="宋体"/>
        <family val="3"/>
        <charset val="134"/>
      </rPr>
      <t>十四五</t>
    </r>
    <r>
      <rPr>
        <sz val="10"/>
        <rFont val="Times New Roman"/>
        <family val="1"/>
      </rPr>
      <t>”</t>
    </r>
    <r>
      <rPr>
        <sz val="10"/>
        <rFont val="宋体"/>
        <family val="3"/>
        <charset val="134"/>
      </rPr>
      <t>期间完成建设或尽量动工建设；</t>
    </r>
    <r>
      <rPr>
        <sz val="10"/>
        <rFont val="Times New Roman"/>
        <family val="1"/>
      </rPr>
      <t>2</t>
    </r>
    <r>
      <rPr>
        <sz val="10"/>
        <rFont val="宋体"/>
        <family val="3"/>
        <charset val="134"/>
      </rPr>
      <t>类为力争在</t>
    </r>
    <r>
      <rPr>
        <sz val="10"/>
        <rFont val="Times New Roman"/>
        <family val="1"/>
      </rPr>
      <t>“</t>
    </r>
    <r>
      <rPr>
        <sz val="10"/>
        <rFont val="宋体"/>
        <family val="3"/>
        <charset val="134"/>
      </rPr>
      <t>十四五</t>
    </r>
    <r>
      <rPr>
        <sz val="10"/>
        <rFont val="Times New Roman"/>
        <family val="1"/>
      </rPr>
      <t>”</t>
    </r>
    <r>
      <rPr>
        <sz val="10"/>
        <rFont val="宋体"/>
        <family val="3"/>
        <charset val="134"/>
      </rPr>
      <t>期间开工建设或完成前期工作；</t>
    </r>
    <r>
      <rPr>
        <sz val="10"/>
        <rFont val="Times New Roman"/>
        <family val="1"/>
      </rPr>
      <t>3</t>
    </r>
    <r>
      <rPr>
        <sz val="10"/>
        <rFont val="宋体"/>
        <family val="3"/>
        <charset val="134"/>
      </rPr>
      <t>类为开展前期工作或作为储备项目。</t>
    </r>
  </si>
  <si>
    <t>附表2-10   “十四五”农村饮水安全巩固提升工程项目统计表</t>
  </si>
  <si>
    <t>项目投资（万元）</t>
  </si>
  <si>
    <t>工程主要技术及效益指标</t>
  </si>
  <si>
    <t>设计供水规模(万m³/d)</t>
  </si>
  <si>
    <t>受益人口（万人）</t>
  </si>
  <si>
    <r>
      <rPr>
        <sz val="9"/>
        <rFont val="宋体"/>
        <family val="3"/>
        <charset val="134"/>
      </rPr>
      <t>勐海县农村饮水安全保障工程</t>
    </r>
  </si>
  <si>
    <r>
      <rPr>
        <sz val="9"/>
        <rFont val="宋体"/>
        <family val="3"/>
        <charset val="134"/>
      </rPr>
      <t>对全县</t>
    </r>
    <r>
      <rPr>
        <sz val="9"/>
        <rFont val="Times New Roman"/>
        <family val="1"/>
      </rPr>
      <t>11</t>
    </r>
    <r>
      <rPr>
        <sz val="9"/>
        <rFont val="宋体"/>
        <family val="3"/>
        <charset val="134"/>
      </rPr>
      <t>个乡镇农村供水工程进行改造提升，完善取水、蓄水、供水及净水等设施，提高供水保障能力。</t>
    </r>
  </si>
  <si>
    <t>水库清淤增效工程项目表</t>
  </si>
  <si>
    <t>水库名称</t>
  </si>
  <si>
    <t>项目建设地点</t>
  </si>
  <si>
    <r>
      <rPr>
        <sz val="10"/>
        <color indexed="8"/>
        <rFont val="宋体"/>
        <family val="3"/>
        <charset val="134"/>
      </rPr>
      <t>坝址处控制流域面积（km</t>
    </r>
    <r>
      <rPr>
        <vertAlign val="superscript"/>
        <sz val="10"/>
        <color indexed="8"/>
        <rFont val="宋体"/>
        <family val="3"/>
        <charset val="134"/>
      </rPr>
      <t>2</t>
    </r>
    <r>
      <rPr>
        <sz val="10"/>
        <color indexed="8"/>
        <rFont val="宋体"/>
        <family val="3"/>
        <charset val="134"/>
      </rPr>
      <t>）</t>
    </r>
  </si>
  <si>
    <r>
      <rPr>
        <sz val="10"/>
        <color indexed="8"/>
        <rFont val="宋体"/>
        <family val="3"/>
        <charset val="134"/>
      </rPr>
      <t>坝址处多年平均径流量            (万m</t>
    </r>
    <r>
      <rPr>
        <vertAlign val="superscript"/>
        <sz val="10"/>
        <color indexed="8"/>
        <rFont val="宋体"/>
        <family val="3"/>
        <charset val="134"/>
      </rPr>
      <t>3</t>
    </r>
    <r>
      <rPr>
        <sz val="10"/>
        <color indexed="8"/>
        <rFont val="宋体"/>
        <family val="3"/>
        <charset val="134"/>
      </rPr>
      <t>)</t>
    </r>
  </si>
  <si>
    <t xml:space="preserve">建设年份   </t>
  </si>
  <si>
    <t>供水范围及对象</t>
  </si>
  <si>
    <t>工程设计规模及效益</t>
  </si>
  <si>
    <t>工程现状规模及效益</t>
  </si>
  <si>
    <t>淤积量</t>
  </si>
  <si>
    <t>清淤增效规划</t>
  </si>
  <si>
    <t>投资   （万元）</t>
  </si>
  <si>
    <t>地级行政区</t>
  </si>
  <si>
    <t>所在乡镇及村庄</t>
  </si>
  <si>
    <t>所在河流</t>
  </si>
  <si>
    <t>所属流域</t>
  </si>
  <si>
    <r>
      <rPr>
        <sz val="10"/>
        <color indexed="8"/>
        <rFont val="宋体"/>
        <family val="3"/>
        <charset val="134"/>
      </rPr>
      <t>总库容（万m</t>
    </r>
    <r>
      <rPr>
        <vertAlign val="superscript"/>
        <sz val="10"/>
        <color indexed="8"/>
        <rFont val="宋体"/>
        <family val="3"/>
        <charset val="134"/>
      </rPr>
      <t>3</t>
    </r>
    <r>
      <rPr>
        <sz val="10"/>
        <color indexed="8"/>
        <rFont val="宋体"/>
        <family val="3"/>
        <charset val="134"/>
      </rPr>
      <t>）</t>
    </r>
  </si>
  <si>
    <r>
      <rPr>
        <sz val="10"/>
        <color indexed="8"/>
        <rFont val="宋体"/>
        <family val="3"/>
        <charset val="134"/>
      </rPr>
      <t>兴利库容（万m</t>
    </r>
    <r>
      <rPr>
        <vertAlign val="superscript"/>
        <sz val="10"/>
        <color indexed="8"/>
        <rFont val="宋体"/>
        <family val="3"/>
        <charset val="134"/>
      </rPr>
      <t>3</t>
    </r>
    <r>
      <rPr>
        <sz val="10"/>
        <color indexed="8"/>
        <rFont val="宋体"/>
        <family val="3"/>
        <charset val="134"/>
      </rPr>
      <t>）</t>
    </r>
  </si>
  <si>
    <r>
      <rPr>
        <sz val="10"/>
        <color indexed="8"/>
        <rFont val="宋体"/>
        <family val="3"/>
        <charset val="134"/>
      </rPr>
      <t>死库容（万m</t>
    </r>
    <r>
      <rPr>
        <vertAlign val="superscript"/>
        <sz val="10"/>
        <color indexed="8"/>
        <rFont val="宋体"/>
        <family val="3"/>
        <charset val="134"/>
      </rPr>
      <t>3</t>
    </r>
    <r>
      <rPr>
        <sz val="10"/>
        <color indexed="8"/>
        <rFont val="宋体"/>
        <family val="3"/>
        <charset val="134"/>
      </rPr>
      <t>）</t>
    </r>
  </si>
  <si>
    <r>
      <rPr>
        <sz val="10"/>
        <color indexed="8"/>
        <rFont val="宋体"/>
        <family val="3"/>
        <charset val="134"/>
      </rPr>
      <t>供水量 （万m</t>
    </r>
    <r>
      <rPr>
        <vertAlign val="superscript"/>
        <sz val="10"/>
        <color indexed="8"/>
        <rFont val="宋体"/>
        <family val="3"/>
        <charset val="134"/>
      </rPr>
      <t>3</t>
    </r>
    <r>
      <rPr>
        <sz val="10"/>
        <color indexed="8"/>
        <rFont val="宋体"/>
        <family val="3"/>
        <charset val="134"/>
      </rPr>
      <t>）</t>
    </r>
  </si>
  <si>
    <t>灌溉面积  （万亩）</t>
  </si>
  <si>
    <r>
      <rPr>
        <sz val="10"/>
        <color indexed="8"/>
        <rFont val="宋体"/>
        <family val="3"/>
        <charset val="134"/>
      </rPr>
      <t>总淤积量（万m</t>
    </r>
    <r>
      <rPr>
        <vertAlign val="superscript"/>
        <sz val="10"/>
        <color indexed="8"/>
        <rFont val="宋体"/>
        <family val="3"/>
        <charset val="134"/>
      </rPr>
      <t>3</t>
    </r>
    <r>
      <rPr>
        <sz val="10"/>
        <color indexed="8"/>
        <rFont val="宋体"/>
        <family val="3"/>
        <charset val="134"/>
      </rPr>
      <t>）</t>
    </r>
  </si>
  <si>
    <r>
      <rPr>
        <sz val="10"/>
        <color indexed="8"/>
        <rFont val="宋体"/>
        <family val="3"/>
        <charset val="134"/>
      </rPr>
      <t>其中兴利库容内淤积量（万m</t>
    </r>
    <r>
      <rPr>
        <vertAlign val="superscript"/>
        <sz val="10"/>
        <color indexed="8"/>
        <rFont val="宋体"/>
        <family val="3"/>
        <charset val="134"/>
      </rPr>
      <t>3</t>
    </r>
    <r>
      <rPr>
        <sz val="10"/>
        <color indexed="8"/>
        <rFont val="宋体"/>
        <family val="3"/>
        <charset val="134"/>
      </rPr>
      <t>）</t>
    </r>
  </si>
  <si>
    <r>
      <rPr>
        <sz val="10"/>
        <color indexed="8"/>
        <rFont val="宋体"/>
        <family val="3"/>
        <charset val="134"/>
      </rPr>
      <t>其中死库容内淤积量（万m</t>
    </r>
    <r>
      <rPr>
        <vertAlign val="superscript"/>
        <sz val="10"/>
        <color indexed="8"/>
        <rFont val="宋体"/>
        <family val="3"/>
        <charset val="134"/>
      </rPr>
      <t>3</t>
    </r>
    <r>
      <rPr>
        <sz val="10"/>
        <color indexed="8"/>
        <rFont val="宋体"/>
        <family val="3"/>
        <charset val="134"/>
      </rPr>
      <t>）</t>
    </r>
  </si>
  <si>
    <r>
      <rPr>
        <sz val="10"/>
        <color indexed="8"/>
        <rFont val="宋体"/>
        <family val="3"/>
        <charset val="134"/>
      </rPr>
      <t>清淤量（万m</t>
    </r>
    <r>
      <rPr>
        <vertAlign val="superscript"/>
        <sz val="10"/>
        <color indexed="8"/>
        <rFont val="宋体"/>
        <family val="3"/>
        <charset val="134"/>
      </rPr>
      <t>3</t>
    </r>
    <r>
      <rPr>
        <sz val="10"/>
        <color indexed="8"/>
        <rFont val="宋体"/>
        <family val="3"/>
        <charset val="134"/>
      </rPr>
      <t>）</t>
    </r>
  </si>
  <si>
    <r>
      <rPr>
        <sz val="10"/>
        <color indexed="8"/>
        <rFont val="宋体"/>
        <family val="3"/>
        <charset val="134"/>
      </rPr>
      <t>清淤后兴利库容（万m</t>
    </r>
    <r>
      <rPr>
        <vertAlign val="superscript"/>
        <sz val="10"/>
        <color indexed="8"/>
        <rFont val="宋体"/>
        <family val="3"/>
        <charset val="134"/>
      </rPr>
      <t>3</t>
    </r>
    <r>
      <rPr>
        <sz val="10"/>
        <color indexed="8"/>
        <rFont val="宋体"/>
        <family val="3"/>
        <charset val="134"/>
      </rPr>
      <t>）</t>
    </r>
  </si>
  <si>
    <t>恢复供水量及灌溉面积</t>
  </si>
  <si>
    <t>死库容占比</t>
  </si>
  <si>
    <t>兴利库容占比</t>
  </si>
  <si>
    <t>复蓄系数</t>
  </si>
  <si>
    <t>灌溉定额</t>
  </si>
  <si>
    <t>清淤单价</t>
  </si>
  <si>
    <t>生活</t>
  </si>
  <si>
    <t>农业灌溉</t>
  </si>
  <si>
    <t>工业</t>
  </si>
  <si>
    <t>供水合计</t>
  </si>
  <si>
    <r>
      <rPr>
        <sz val="10"/>
        <color indexed="8"/>
        <rFont val="宋体"/>
        <family val="3"/>
        <charset val="134"/>
      </rPr>
      <t>生活   （万m</t>
    </r>
    <r>
      <rPr>
        <vertAlign val="superscript"/>
        <sz val="10"/>
        <color indexed="8"/>
        <rFont val="宋体"/>
        <family val="3"/>
        <charset val="134"/>
      </rPr>
      <t>3</t>
    </r>
    <r>
      <rPr>
        <sz val="10"/>
        <color indexed="8"/>
        <rFont val="宋体"/>
        <family val="3"/>
        <charset val="134"/>
      </rPr>
      <t>）</t>
    </r>
  </si>
  <si>
    <r>
      <rPr>
        <sz val="10"/>
        <color indexed="8"/>
        <rFont val="宋体"/>
        <family val="3"/>
        <charset val="134"/>
      </rPr>
      <t>农业灌溉（万m</t>
    </r>
    <r>
      <rPr>
        <vertAlign val="superscript"/>
        <sz val="10"/>
        <color indexed="8"/>
        <rFont val="宋体"/>
        <family val="3"/>
        <charset val="134"/>
      </rPr>
      <t>3</t>
    </r>
    <r>
      <rPr>
        <sz val="10"/>
        <color indexed="8"/>
        <rFont val="宋体"/>
        <family val="3"/>
        <charset val="134"/>
      </rPr>
      <t>）</t>
    </r>
  </si>
  <si>
    <r>
      <rPr>
        <sz val="10"/>
        <color indexed="8"/>
        <rFont val="宋体"/>
        <family val="3"/>
        <charset val="134"/>
      </rPr>
      <t>工业  （万m</t>
    </r>
    <r>
      <rPr>
        <vertAlign val="superscript"/>
        <sz val="10"/>
        <color indexed="8"/>
        <rFont val="宋体"/>
        <family val="3"/>
        <charset val="134"/>
      </rPr>
      <t>3</t>
    </r>
    <r>
      <rPr>
        <sz val="10"/>
        <color indexed="8"/>
        <rFont val="宋体"/>
        <family val="3"/>
        <charset val="134"/>
      </rPr>
      <t>）</t>
    </r>
  </si>
  <si>
    <r>
      <rPr>
        <sz val="10"/>
        <color indexed="8"/>
        <rFont val="宋体"/>
        <family val="3"/>
        <charset val="134"/>
      </rPr>
      <t>水量合计  （万m</t>
    </r>
    <r>
      <rPr>
        <vertAlign val="superscript"/>
        <sz val="10"/>
        <color indexed="8"/>
        <rFont val="宋体"/>
        <family val="3"/>
        <charset val="134"/>
      </rPr>
      <t>3</t>
    </r>
    <r>
      <rPr>
        <sz val="10"/>
        <color indexed="8"/>
        <rFont val="宋体"/>
        <family val="3"/>
        <charset val="134"/>
      </rPr>
      <t>）</t>
    </r>
  </si>
  <si>
    <t>兴利库容差</t>
  </si>
  <si>
    <t>减少的耕地面积</t>
  </si>
  <si>
    <t>灌溉面积减比</t>
  </si>
  <si>
    <t>比值差</t>
  </si>
  <si>
    <t>兴利库容淤积比</t>
  </si>
  <si>
    <t>死库容淤积量占总库容比</t>
  </si>
  <si>
    <t>产水模数</t>
  </si>
  <si>
    <t>设计</t>
  </si>
  <si>
    <t>恢复</t>
  </si>
  <si>
    <t>元/m³</t>
  </si>
  <si>
    <t>勐邦水库</t>
  </si>
  <si>
    <t>南木岭河</t>
  </si>
  <si>
    <r>
      <rPr>
        <sz val="10"/>
        <color theme="1"/>
        <rFont val="宋体"/>
        <family val="3"/>
        <charset val="134"/>
      </rPr>
      <t>嘎佐村</t>
    </r>
  </si>
  <si>
    <t>曼丹水库</t>
  </si>
  <si>
    <t>批龙河</t>
  </si>
  <si>
    <r>
      <rPr>
        <sz val="10"/>
        <color theme="1"/>
        <rFont val="宋体"/>
        <family val="3"/>
        <charset val="134"/>
      </rPr>
      <t>膏泽村</t>
    </r>
  </si>
  <si>
    <t>帕迫水库</t>
  </si>
  <si>
    <t>帕迫箐</t>
  </si>
  <si>
    <r>
      <rPr>
        <sz val="10"/>
        <color theme="1"/>
        <rFont val="宋体"/>
        <family val="3"/>
        <charset val="134"/>
      </rPr>
      <t>南阳村</t>
    </r>
  </si>
  <si>
    <t>曼兴水库</t>
  </si>
  <si>
    <r>
      <rPr>
        <sz val="10"/>
        <color theme="1"/>
        <rFont val="宋体"/>
        <family val="3"/>
        <charset val="134"/>
      </rPr>
      <t>龙泉村</t>
    </r>
  </si>
  <si>
    <t>那依水库</t>
  </si>
  <si>
    <t>南阿河</t>
  </si>
  <si>
    <r>
      <rPr>
        <sz val="10"/>
        <color theme="1"/>
        <rFont val="宋体"/>
        <family val="3"/>
        <charset val="134"/>
      </rPr>
      <t>临江村</t>
    </r>
  </si>
  <si>
    <t>坝散水库</t>
  </si>
  <si>
    <t>勐往乡</t>
  </si>
  <si>
    <t>勐往河</t>
  </si>
  <si>
    <r>
      <rPr>
        <sz val="10"/>
        <color theme="1"/>
        <rFont val="宋体"/>
        <family val="3"/>
        <charset val="134"/>
      </rPr>
      <t>德茂村</t>
    </r>
  </si>
  <si>
    <t>曼老水库</t>
  </si>
  <si>
    <t>特林水库</t>
  </si>
  <si>
    <t>南哈河</t>
  </si>
  <si>
    <r>
      <rPr>
        <sz val="10"/>
        <color theme="1"/>
        <rFont val="宋体"/>
        <family val="3"/>
        <charset val="134"/>
      </rPr>
      <t>中心镇</t>
    </r>
  </si>
  <si>
    <t>曼给水库</t>
  </si>
  <si>
    <r>
      <rPr>
        <sz val="10"/>
        <color theme="1"/>
        <rFont val="宋体"/>
        <family val="3"/>
        <charset val="134"/>
      </rPr>
      <t>龙头村</t>
    </r>
  </si>
  <si>
    <t>南咪细宰水库</t>
  </si>
  <si>
    <r>
      <rPr>
        <sz val="10"/>
        <color theme="1"/>
        <rFont val="宋体"/>
        <family val="3"/>
        <charset val="134"/>
      </rPr>
      <t>基渡村</t>
    </r>
  </si>
  <si>
    <t>平湖水库</t>
  </si>
  <si>
    <t>南混河</t>
  </si>
  <si>
    <r>
      <rPr>
        <sz val="10"/>
        <color theme="1"/>
        <rFont val="宋体"/>
        <family val="3"/>
        <charset val="134"/>
      </rPr>
      <t>永兴村</t>
    </r>
  </si>
  <si>
    <t>曼海水库</t>
  </si>
  <si>
    <r>
      <rPr>
        <sz val="10"/>
        <color theme="1"/>
        <rFont val="宋体"/>
        <family val="3"/>
        <charset val="134"/>
      </rPr>
      <t>龙洞村</t>
    </r>
  </si>
  <si>
    <t>曼西良水库</t>
  </si>
  <si>
    <t>勐宋乡</t>
  </si>
  <si>
    <t>南奔河</t>
  </si>
  <si>
    <t>长田坝水库</t>
  </si>
  <si>
    <r>
      <rPr>
        <sz val="10"/>
        <rFont val="宋体"/>
        <family val="3"/>
        <charset val="134"/>
      </rPr>
      <t>温泉村</t>
    </r>
  </si>
  <si>
    <t>幸福展水库</t>
  </si>
  <si>
    <t>勐满镇</t>
  </si>
  <si>
    <t>南览河</t>
  </si>
  <si>
    <t>勐满水库</t>
  </si>
  <si>
    <t>密蚌河</t>
  </si>
  <si>
    <t>曼卡水库</t>
  </si>
  <si>
    <t>曼卡箐</t>
  </si>
  <si>
    <t>丰收水库</t>
  </si>
  <si>
    <t>南搞箐</t>
  </si>
  <si>
    <t>大新寨水库</t>
  </si>
  <si>
    <t>弄回歪水库</t>
  </si>
  <si>
    <t>曼真箐</t>
  </si>
  <si>
    <t>曼尾箐</t>
  </si>
  <si>
    <t>曼扁龙水库</t>
  </si>
  <si>
    <t>曼扁龙箐</t>
  </si>
  <si>
    <t>曼迈水库</t>
  </si>
  <si>
    <t>曼迈箐</t>
  </si>
  <si>
    <t>曼浪水库</t>
  </si>
  <si>
    <t>曼浪箐</t>
  </si>
  <si>
    <r>
      <rPr>
        <b/>
        <sz val="14"/>
        <rFont val="宋体"/>
        <family val="3"/>
        <charset val="134"/>
      </rPr>
      <t>附表3</t>
    </r>
    <r>
      <rPr>
        <b/>
        <sz val="14"/>
        <rFont val="Times New Roman"/>
        <family val="1"/>
      </rPr>
      <t xml:space="preserve">-1      </t>
    </r>
    <r>
      <rPr>
        <b/>
        <sz val="14"/>
        <rFont val="宋体"/>
        <family val="3"/>
        <charset val="134"/>
      </rPr>
      <t>水土保持项目表</t>
    </r>
  </si>
  <si>
    <r>
      <rPr>
        <b/>
        <sz val="10"/>
        <rFont val="宋体"/>
        <family val="3"/>
        <charset val="134"/>
      </rPr>
      <t>项目名称</t>
    </r>
  </si>
  <si>
    <r>
      <rPr>
        <b/>
        <sz val="9"/>
        <rFont val="宋体"/>
        <family val="3"/>
        <charset val="134"/>
      </rPr>
      <t>项目建设地点</t>
    </r>
  </si>
  <si>
    <r>
      <rPr>
        <b/>
        <sz val="9"/>
        <rFont val="宋体"/>
        <family val="3"/>
        <charset val="134"/>
      </rPr>
      <t>水土流失面积（</t>
    </r>
    <r>
      <rPr>
        <b/>
        <sz val="9"/>
        <rFont val="Times New Roman"/>
        <family val="1"/>
      </rPr>
      <t>km</t>
    </r>
    <r>
      <rPr>
        <b/>
        <vertAlign val="superscript"/>
        <sz val="9"/>
        <rFont val="Times New Roman"/>
        <family val="1"/>
      </rPr>
      <t>2</t>
    </r>
    <r>
      <rPr>
        <b/>
        <sz val="9"/>
        <rFont val="宋体"/>
        <family val="3"/>
        <charset val="134"/>
      </rPr>
      <t>）</t>
    </r>
  </si>
  <si>
    <r>
      <rPr>
        <b/>
        <sz val="10"/>
        <rFont val="宋体"/>
        <family val="3"/>
        <charset val="134"/>
      </rPr>
      <t>预防治理水土流失面积（</t>
    </r>
    <r>
      <rPr>
        <b/>
        <sz val="10"/>
        <rFont val="Times New Roman"/>
        <family val="1"/>
      </rPr>
      <t>km</t>
    </r>
    <r>
      <rPr>
        <b/>
        <vertAlign val="superscript"/>
        <sz val="10"/>
        <rFont val="Times New Roman"/>
        <family val="1"/>
      </rPr>
      <t>2</t>
    </r>
    <r>
      <rPr>
        <b/>
        <sz val="10"/>
        <rFont val="宋体"/>
        <family val="3"/>
        <charset val="134"/>
      </rPr>
      <t>）</t>
    </r>
  </si>
  <si>
    <r>
      <rPr>
        <b/>
        <sz val="9"/>
        <rFont val="宋体"/>
        <family val="3"/>
        <charset val="134"/>
      </rPr>
      <t>总投资（万元）</t>
    </r>
  </si>
  <si>
    <r>
      <rPr>
        <sz val="9"/>
        <rFont val="宋体"/>
        <family val="3"/>
        <charset val="134"/>
      </rPr>
      <t>十四五投资（万元）</t>
    </r>
  </si>
  <si>
    <r>
      <rPr>
        <b/>
        <sz val="9"/>
        <rFont val="宋体"/>
        <family val="3"/>
        <charset val="134"/>
      </rPr>
      <t>所在地级行政区</t>
    </r>
  </si>
  <si>
    <r>
      <rPr>
        <b/>
        <sz val="9"/>
        <rFont val="宋体"/>
        <family val="3"/>
        <charset val="134"/>
      </rPr>
      <t>所在县级行政区</t>
    </r>
  </si>
  <si>
    <r>
      <rPr>
        <b/>
        <sz val="9"/>
        <rFont val="宋体"/>
        <family val="3"/>
        <charset val="134"/>
      </rPr>
      <t>所属流域</t>
    </r>
  </si>
  <si>
    <r>
      <rPr>
        <sz val="10"/>
        <color theme="1"/>
        <rFont val="宋体"/>
        <family val="3"/>
        <charset val="134"/>
      </rPr>
      <t>曼丹生态清洁小流域</t>
    </r>
  </si>
  <si>
    <r>
      <rPr>
        <sz val="10"/>
        <color theme="1"/>
        <rFont val="宋体"/>
        <family val="3"/>
        <charset val="134"/>
      </rPr>
      <t>西双版纳州</t>
    </r>
  </si>
  <si>
    <r>
      <rPr>
        <sz val="10"/>
        <color theme="1"/>
        <rFont val="宋体"/>
        <family val="3"/>
        <charset val="134"/>
      </rPr>
      <t>勐海县</t>
    </r>
  </si>
  <si>
    <r>
      <rPr>
        <sz val="10"/>
        <color theme="1"/>
        <rFont val="宋体"/>
        <family val="3"/>
        <charset val="134"/>
      </rPr>
      <t>曼丹河</t>
    </r>
  </si>
  <si>
    <r>
      <rPr>
        <sz val="10"/>
        <color indexed="8"/>
        <rFont val="宋体"/>
        <family val="3"/>
        <charset val="134"/>
      </rPr>
      <t>澜沧江</t>
    </r>
  </si>
  <si>
    <r>
      <rPr>
        <sz val="10"/>
        <color theme="1"/>
        <rFont val="宋体"/>
        <family val="3"/>
        <charset val="134"/>
      </rPr>
      <t>曼丹河上建有曼丹水库（小一型）一座，总库容</t>
    </r>
    <r>
      <rPr>
        <sz val="10"/>
        <color theme="1"/>
        <rFont val="Times New Roman"/>
        <family val="1"/>
      </rPr>
      <t>101</t>
    </r>
    <r>
      <rPr>
        <sz val="10"/>
        <color theme="1"/>
        <rFont val="宋体"/>
        <family val="3"/>
        <charset val="134"/>
      </rPr>
      <t>万立方米，现为勐海县城备用水源，灌溉农田面积</t>
    </r>
    <r>
      <rPr>
        <sz val="10"/>
        <color theme="1"/>
        <rFont val="Times New Roman"/>
        <family val="1"/>
      </rPr>
      <t>0.22</t>
    </r>
    <r>
      <rPr>
        <sz val="10"/>
        <color theme="1"/>
        <rFont val="宋体"/>
        <family val="3"/>
        <charset val="134"/>
      </rPr>
      <t>万亩</t>
    </r>
  </si>
  <si>
    <r>
      <rPr>
        <sz val="10"/>
        <color theme="1"/>
        <rFont val="宋体"/>
        <family val="3"/>
        <charset val="134"/>
      </rPr>
      <t>曼满生态清洁小流域</t>
    </r>
  </si>
  <si>
    <r>
      <rPr>
        <sz val="10"/>
        <color theme="1"/>
        <rFont val="宋体"/>
        <family val="3"/>
        <charset val="134"/>
      </rPr>
      <t>南哈河</t>
    </r>
  </si>
  <si>
    <r>
      <rPr>
        <sz val="10"/>
        <color theme="1"/>
        <rFont val="宋体"/>
        <family val="3"/>
        <charset val="134"/>
      </rPr>
      <t>南哈河上建有曼满水库（中型）一座，总库容</t>
    </r>
    <r>
      <rPr>
        <sz val="10"/>
        <color theme="1"/>
        <rFont val="Times New Roman"/>
        <family val="1"/>
      </rPr>
      <t>2778.7</t>
    </r>
    <r>
      <rPr>
        <sz val="10"/>
        <color theme="1"/>
        <rFont val="宋体"/>
        <family val="3"/>
        <charset val="134"/>
      </rPr>
      <t>万立方米，现为勐海遮镇及沿途村寨供水水源地和下游面积</t>
    </r>
    <r>
      <rPr>
        <sz val="10"/>
        <color theme="1"/>
        <rFont val="Times New Roman"/>
        <family val="1"/>
      </rPr>
      <t>6.16</t>
    </r>
    <r>
      <rPr>
        <sz val="10"/>
        <color theme="1"/>
        <rFont val="宋体"/>
        <family val="3"/>
        <charset val="134"/>
      </rPr>
      <t>万亩农田灌溉和工业用水</t>
    </r>
  </si>
  <si>
    <r>
      <rPr>
        <sz val="10"/>
        <color theme="1"/>
        <rFont val="宋体"/>
        <family val="3"/>
        <charset val="134"/>
      </rPr>
      <t>曼点生态清洁小流域</t>
    </r>
  </si>
  <si>
    <r>
      <rPr>
        <sz val="10"/>
        <color theme="1"/>
        <rFont val="宋体"/>
        <family val="3"/>
        <charset val="134"/>
      </rPr>
      <t>曼点河</t>
    </r>
  </si>
  <si>
    <r>
      <rPr>
        <sz val="10"/>
        <color theme="1"/>
        <rFont val="宋体"/>
        <family val="3"/>
        <charset val="134"/>
      </rPr>
      <t>曼点水库为景洪市备用水源，曼点水库流域勐海片区</t>
    </r>
  </si>
  <si>
    <r>
      <rPr>
        <sz val="10"/>
        <color theme="1"/>
        <rFont val="宋体"/>
        <family val="3"/>
        <charset val="134"/>
      </rPr>
      <t>密蚌河生态清洁小流域</t>
    </r>
  </si>
  <si>
    <r>
      <rPr>
        <sz val="10"/>
        <color theme="1"/>
        <rFont val="宋体"/>
        <family val="3"/>
        <charset val="134"/>
      </rPr>
      <t>密蚌河</t>
    </r>
  </si>
  <si>
    <r>
      <rPr>
        <sz val="10"/>
        <color theme="1"/>
        <rFont val="宋体"/>
        <family val="3"/>
        <charset val="134"/>
      </rPr>
      <t>流域内建有勐满水库（小一型</t>
    </r>
    <r>
      <rPr>
        <sz val="10"/>
        <color theme="1"/>
        <rFont val="Times New Roman"/>
        <family val="1"/>
      </rPr>
      <t>)</t>
    </r>
    <r>
      <rPr>
        <sz val="10"/>
        <color theme="1"/>
        <rFont val="宋体"/>
        <family val="3"/>
        <charset val="134"/>
      </rPr>
      <t>一座，水库总库容为</t>
    </r>
    <r>
      <rPr>
        <sz val="10"/>
        <color theme="1"/>
        <rFont val="Times New Roman"/>
        <family val="1"/>
      </rPr>
      <t>283</t>
    </r>
    <r>
      <rPr>
        <sz val="10"/>
        <color theme="1"/>
        <rFont val="宋体"/>
        <family val="3"/>
        <charset val="134"/>
      </rPr>
      <t>万立方米，主要为勐满镇及周边村庄人饮供水水源和下游灌溉用水</t>
    </r>
  </si>
  <si>
    <r>
      <rPr>
        <sz val="10"/>
        <color theme="1"/>
        <rFont val="宋体"/>
        <family val="3"/>
        <charset val="134"/>
      </rPr>
      <t>马过老坝河生态清洁小流域</t>
    </r>
  </si>
  <si>
    <r>
      <rPr>
        <sz val="10"/>
        <color theme="1"/>
        <rFont val="宋体"/>
        <family val="3"/>
        <charset val="134"/>
      </rPr>
      <t>马过老坝河</t>
    </r>
  </si>
  <si>
    <r>
      <rPr>
        <sz val="10"/>
        <color theme="1"/>
        <rFont val="宋体"/>
        <family val="3"/>
        <charset val="134"/>
      </rPr>
      <t>马过老坝河上建有那达勐水库（中型）一座，总库容</t>
    </r>
    <r>
      <rPr>
        <sz val="10"/>
        <color theme="1"/>
        <rFont val="Times New Roman"/>
        <family val="1"/>
      </rPr>
      <t>5295</t>
    </r>
    <r>
      <rPr>
        <sz val="10"/>
        <color theme="1"/>
        <rFont val="宋体"/>
        <family val="3"/>
        <charset val="134"/>
      </rPr>
      <t>万立方米，现为勐海县城供水水源地。水库解决勐海县城及沿线农村</t>
    </r>
    <r>
      <rPr>
        <sz val="10"/>
        <color theme="1"/>
        <rFont val="Times New Roman"/>
        <family val="1"/>
      </rPr>
      <t>10</t>
    </r>
    <r>
      <rPr>
        <sz val="10"/>
        <color theme="1"/>
        <rFont val="宋体"/>
        <family val="3"/>
        <charset val="134"/>
      </rPr>
      <t>万人饮水安全问题，灌溉农田面积</t>
    </r>
    <r>
      <rPr>
        <sz val="10"/>
        <color theme="1"/>
        <rFont val="Times New Roman"/>
        <family val="1"/>
      </rPr>
      <t>7.5</t>
    </r>
    <r>
      <rPr>
        <sz val="10"/>
        <color theme="1"/>
        <rFont val="宋体"/>
        <family val="3"/>
        <charset val="134"/>
      </rPr>
      <t>万亩</t>
    </r>
  </si>
  <si>
    <r>
      <rPr>
        <sz val="10"/>
        <color theme="1"/>
        <rFont val="宋体"/>
        <family val="3"/>
        <charset val="134"/>
      </rPr>
      <t>曼西良生态清洁小流域</t>
    </r>
  </si>
  <si>
    <r>
      <rPr>
        <sz val="10"/>
        <color theme="1"/>
        <rFont val="宋体"/>
        <family val="3"/>
        <charset val="134"/>
      </rPr>
      <t>南奔河</t>
    </r>
  </si>
  <si>
    <t xml:space="preserve"> 1.所属流域选填金沙江、珠江、红河、澜沧江、怒江、伊洛瓦底江</t>
  </si>
  <si>
    <r>
      <rPr>
        <b/>
        <sz val="14"/>
        <rFont val="宋体"/>
        <family val="3"/>
        <charset val="134"/>
      </rPr>
      <t>附表3</t>
    </r>
    <r>
      <rPr>
        <b/>
        <sz val="14"/>
        <rFont val="Times New Roman"/>
        <family val="1"/>
      </rPr>
      <t xml:space="preserve">-2        </t>
    </r>
    <r>
      <rPr>
        <b/>
        <sz val="14"/>
        <rFont val="宋体"/>
        <family val="3"/>
        <charset val="134"/>
      </rPr>
      <t>重点河湖生态治理与修复项目表</t>
    </r>
  </si>
  <si>
    <t>生态补水水库工程</t>
  </si>
  <si>
    <t>生态补水连通工程</t>
  </si>
  <si>
    <t>小流域治理项目</t>
  </si>
  <si>
    <t>生态高效节水项目</t>
  </si>
  <si>
    <t>生态调蓄带项目</t>
  </si>
  <si>
    <t>生态河道治理项目</t>
  </si>
  <si>
    <t>其他水生态修复治理工程</t>
  </si>
  <si>
    <t>生态移民部分</t>
  </si>
  <si>
    <t>项目总投资（万元）</t>
  </si>
  <si>
    <t>所在河流（湖泊）</t>
  </si>
  <si>
    <t>受益河流（湖泊）</t>
  </si>
  <si>
    <r>
      <rPr>
        <b/>
        <sz val="9"/>
        <rFont val="宋体"/>
        <family val="3"/>
        <charset val="134"/>
      </rPr>
      <t>坝址处多年平均径流量</t>
    </r>
    <r>
      <rPr>
        <b/>
        <sz val="9"/>
        <rFont val="Times New Roman"/>
        <family val="1"/>
      </rPr>
      <t>(</t>
    </r>
    <r>
      <rPr>
        <b/>
        <sz val="9"/>
        <rFont val="宋体"/>
        <family val="3"/>
        <charset val="134"/>
      </rPr>
      <t>万</t>
    </r>
    <r>
      <rPr>
        <b/>
        <sz val="9"/>
        <rFont val="Times New Roman"/>
        <family val="1"/>
      </rPr>
      <t>m</t>
    </r>
    <r>
      <rPr>
        <b/>
        <vertAlign val="superscript"/>
        <sz val="9"/>
        <rFont val="Times New Roman"/>
        <family val="1"/>
      </rPr>
      <t>3</t>
    </r>
    <r>
      <rPr>
        <b/>
        <sz val="9"/>
        <rFont val="Times New Roman"/>
        <family val="1"/>
      </rPr>
      <t>)</t>
    </r>
  </si>
  <si>
    <r>
      <rPr>
        <b/>
        <sz val="9"/>
        <rFont val="宋体"/>
        <family val="3"/>
        <charset val="134"/>
      </rPr>
      <t>总库容(万m</t>
    </r>
    <r>
      <rPr>
        <b/>
        <vertAlign val="superscript"/>
        <sz val="9"/>
        <rFont val="宋体"/>
        <family val="3"/>
        <charset val="134"/>
      </rPr>
      <t>3</t>
    </r>
    <r>
      <rPr>
        <b/>
        <sz val="9"/>
        <rFont val="宋体"/>
        <family val="3"/>
        <charset val="134"/>
      </rPr>
      <t>)</t>
    </r>
  </si>
  <si>
    <r>
      <rPr>
        <b/>
        <sz val="9"/>
        <rFont val="宋体"/>
        <family val="3"/>
        <charset val="134"/>
      </rPr>
      <t>兴利库容(万m</t>
    </r>
    <r>
      <rPr>
        <b/>
        <vertAlign val="superscript"/>
        <sz val="9"/>
        <rFont val="宋体"/>
        <family val="3"/>
        <charset val="134"/>
      </rPr>
      <t>3</t>
    </r>
    <r>
      <rPr>
        <b/>
        <sz val="9"/>
        <rFont val="宋体"/>
        <family val="3"/>
        <charset val="134"/>
      </rPr>
      <t>)</t>
    </r>
  </si>
  <si>
    <r>
      <rPr>
        <b/>
        <sz val="9"/>
        <rFont val="宋体"/>
        <family val="3"/>
        <charset val="134"/>
      </rPr>
      <t>总供水量(万m</t>
    </r>
    <r>
      <rPr>
        <b/>
        <vertAlign val="superscript"/>
        <sz val="9"/>
        <rFont val="宋体"/>
        <family val="3"/>
        <charset val="134"/>
      </rPr>
      <t>3</t>
    </r>
    <r>
      <rPr>
        <b/>
        <sz val="9"/>
        <rFont val="宋体"/>
        <family val="3"/>
        <charset val="134"/>
      </rPr>
      <t>)</t>
    </r>
  </si>
  <si>
    <r>
      <rPr>
        <b/>
        <sz val="9"/>
        <rFont val="宋体"/>
        <family val="3"/>
        <charset val="134"/>
      </rPr>
      <t>年生态补水量（万</t>
    </r>
    <r>
      <rPr>
        <b/>
        <sz val="9"/>
        <rFont val="Times New Roman"/>
        <family val="1"/>
      </rPr>
      <t>m</t>
    </r>
    <r>
      <rPr>
        <b/>
        <vertAlign val="superscript"/>
        <sz val="9"/>
        <rFont val="Times New Roman"/>
        <family val="1"/>
      </rPr>
      <t>3</t>
    </r>
    <r>
      <rPr>
        <b/>
        <sz val="9"/>
        <rFont val="宋体"/>
        <family val="3"/>
        <charset val="134"/>
      </rPr>
      <t>）</t>
    </r>
  </si>
  <si>
    <r>
      <rPr>
        <b/>
        <sz val="9"/>
        <color indexed="8"/>
        <rFont val="宋体"/>
        <family val="3"/>
        <charset val="134"/>
      </rPr>
      <t>取水口断面年径流量（万</t>
    </r>
    <r>
      <rPr>
        <b/>
        <sz val="9"/>
        <color indexed="8"/>
        <rFont val="Times New Roman"/>
        <family val="1"/>
      </rPr>
      <t>m</t>
    </r>
    <r>
      <rPr>
        <b/>
        <vertAlign val="superscript"/>
        <sz val="9"/>
        <color indexed="8"/>
        <rFont val="Times New Roman"/>
        <family val="1"/>
      </rPr>
      <t>3</t>
    </r>
    <r>
      <rPr>
        <b/>
        <sz val="9"/>
        <color indexed="8"/>
        <rFont val="宋体"/>
        <family val="3"/>
        <charset val="134"/>
      </rPr>
      <t>）</t>
    </r>
  </si>
  <si>
    <r>
      <rPr>
        <b/>
        <sz val="9"/>
        <rFont val="宋体"/>
        <family val="3"/>
        <charset val="134"/>
      </rPr>
      <t>小流域综合治理面积（</t>
    </r>
    <r>
      <rPr>
        <b/>
        <sz val="9"/>
        <rFont val="Times New Roman"/>
        <family val="1"/>
      </rPr>
      <t>km</t>
    </r>
    <r>
      <rPr>
        <b/>
        <vertAlign val="superscript"/>
        <sz val="9"/>
        <rFont val="Times New Roman"/>
        <family val="1"/>
      </rPr>
      <t>2</t>
    </r>
    <r>
      <rPr>
        <b/>
        <sz val="9"/>
        <rFont val="宋体"/>
        <family val="3"/>
        <charset val="134"/>
      </rPr>
      <t>）</t>
    </r>
  </si>
  <si>
    <t>主要建设内容</t>
  </si>
  <si>
    <t>径流区高效节水减排面积（万亩）</t>
  </si>
  <si>
    <t>建设生态调蓄带长度（km）</t>
  </si>
  <si>
    <r>
      <rPr>
        <b/>
        <sz val="9"/>
        <rFont val="宋体"/>
        <family val="3"/>
        <charset val="134"/>
      </rPr>
      <t>生态调蓄带蓄水量（万</t>
    </r>
    <r>
      <rPr>
        <b/>
        <sz val="9"/>
        <rFont val="Times New Roman"/>
        <family val="1"/>
      </rPr>
      <t>m</t>
    </r>
    <r>
      <rPr>
        <b/>
        <vertAlign val="superscript"/>
        <sz val="9"/>
        <rFont val="Times New Roman"/>
        <family val="1"/>
      </rPr>
      <t>3</t>
    </r>
    <r>
      <rPr>
        <b/>
        <sz val="9"/>
        <rFont val="宋体"/>
        <family val="3"/>
        <charset val="134"/>
      </rPr>
      <t>）</t>
    </r>
  </si>
  <si>
    <r>
      <rPr>
        <b/>
        <sz val="9"/>
        <rFont val="宋体"/>
        <family val="3"/>
        <charset val="134"/>
      </rPr>
      <t>河道生态治理长度（</t>
    </r>
    <r>
      <rPr>
        <b/>
        <sz val="9"/>
        <rFont val="Times New Roman"/>
        <family val="1"/>
      </rPr>
      <t>km</t>
    </r>
    <r>
      <rPr>
        <b/>
        <sz val="9"/>
        <rFont val="宋体"/>
        <family val="3"/>
        <charset val="134"/>
      </rPr>
      <t>）</t>
    </r>
  </si>
  <si>
    <t>生态搬迁人口（人）</t>
  </si>
  <si>
    <t>移民征占土地面积（亩）</t>
  </si>
  <si>
    <r>
      <rPr>
        <b/>
        <sz val="9"/>
        <rFont val="宋体"/>
        <family val="3"/>
        <charset val="134"/>
      </rPr>
      <t>征占房屋（m</t>
    </r>
    <r>
      <rPr>
        <b/>
        <vertAlign val="superscript"/>
        <sz val="9"/>
        <rFont val="宋体"/>
        <family val="3"/>
        <charset val="134"/>
      </rPr>
      <t>2</t>
    </r>
    <r>
      <rPr>
        <b/>
        <sz val="9"/>
        <rFont val="宋体"/>
        <family val="3"/>
        <charset val="134"/>
      </rPr>
      <t>）</t>
    </r>
  </si>
  <si>
    <t>曼飞龙水库生态治理工程</t>
  </si>
  <si>
    <t>南卧河</t>
  </si>
  <si>
    <t>曼飞龙水库</t>
  </si>
  <si>
    <t>曼迈龙水库生态治理工程</t>
  </si>
  <si>
    <t>纳木塞河</t>
  </si>
  <si>
    <t>曼迈龙水库</t>
  </si>
  <si>
    <t>柯连水库生态治理工程</t>
  </si>
  <si>
    <t>勐旺河</t>
  </si>
  <si>
    <t>柯连水库</t>
  </si>
  <si>
    <t>南阿河景洪段生态治理与修复工程</t>
  </si>
  <si>
    <t>河道综合治理</t>
  </si>
  <si>
    <t>勐宋水库生态治理与修复工程</t>
  </si>
  <si>
    <t>勐宋水库</t>
  </si>
  <si>
    <t>菜秧河生态治理与修复工程</t>
  </si>
  <si>
    <t>菜秧河</t>
  </si>
  <si>
    <t>勐养河生态治理与修复工程</t>
  </si>
  <si>
    <t>勐养河</t>
  </si>
  <si>
    <t>曼么耐水库生态治理与修复工程</t>
  </si>
  <si>
    <t>曼么耐水库</t>
  </si>
  <si>
    <t>南肯河生态治理与修复工程</t>
  </si>
  <si>
    <t>南肯河</t>
  </si>
  <si>
    <t>南昆河生态治理与修复工程</t>
  </si>
  <si>
    <t>南昆河</t>
  </si>
  <si>
    <t>黄草岭水库生态治理与修复工程</t>
  </si>
  <si>
    <t>南岭河</t>
  </si>
  <si>
    <t>黄草岭水库</t>
  </si>
  <si>
    <t>南卧河景洪段生态治理与修复工程</t>
  </si>
  <si>
    <t>南坎河生态治理与修复工程</t>
  </si>
  <si>
    <t>南坎河</t>
  </si>
  <si>
    <t>曼飞龙水库生态治理与修复工程</t>
  </si>
  <si>
    <t>磨羊河生态治理与修复工程</t>
  </si>
  <si>
    <t>磨羊河</t>
  </si>
  <si>
    <t>龙帕河生态治理与修复工程</t>
  </si>
  <si>
    <t>龙帕河</t>
  </si>
  <si>
    <t>勐旺河景洪段生态治理与修复工程</t>
  </si>
  <si>
    <t>纳丙河生态治理与修复工程</t>
  </si>
  <si>
    <t>纳丙河</t>
  </si>
  <si>
    <t>普文河景洪段生态治理与修复工程</t>
  </si>
  <si>
    <t>普文河</t>
  </si>
  <si>
    <t>罗梭江景洪段生态治理与修复工程</t>
  </si>
  <si>
    <t>罗梭江</t>
  </si>
  <si>
    <t>曼岭水库生态治理与修复工程</t>
  </si>
  <si>
    <t>曼岭水库</t>
  </si>
  <si>
    <t>南曼河生态治理与修复工程</t>
  </si>
  <si>
    <t>南曼河</t>
  </si>
  <si>
    <t>南线河生态治理与修复工程</t>
  </si>
  <si>
    <t>南线河</t>
  </si>
  <si>
    <t>澜沧江景洪段</t>
  </si>
  <si>
    <t>南木养河生态治理与修复工程</t>
  </si>
  <si>
    <t>南木养河</t>
  </si>
  <si>
    <t>龙山河生态治理与修复工程</t>
  </si>
  <si>
    <t>龙山河</t>
  </si>
  <si>
    <t>南背弄河景洪段生态治理与修复工程</t>
  </si>
  <si>
    <t>南背弄河</t>
  </si>
  <si>
    <t>南背囡河生态治理与修复工程</t>
  </si>
  <si>
    <t>南背囡河</t>
  </si>
  <si>
    <t>纳木塞河生态治理与修复工程</t>
  </si>
  <si>
    <t>南木冷河生态治理与修复工程</t>
  </si>
  <si>
    <t>南木冷河</t>
  </si>
  <si>
    <t>纳板河景洪段生态治理与修复工程</t>
  </si>
  <si>
    <t>纳板河</t>
  </si>
  <si>
    <t>曼点河景洪段生态治理与修复工程</t>
  </si>
  <si>
    <t>南鄂河生态治理与修复工程</t>
  </si>
  <si>
    <t>南鄂河</t>
  </si>
  <si>
    <t>云盘水库生态治理与修复工程</t>
  </si>
  <si>
    <t>云盘水库</t>
  </si>
  <si>
    <t xml:space="preserve">勐海县流沙河流域生态治理与修复项目  </t>
  </si>
  <si>
    <t>流沙河、回贡河、曼丹河、南短河、帕宫河、曼袄河、曼贺河</t>
  </si>
  <si>
    <t>河道清障、河道防洪保安、城区河道截污、滨岸带岸线修复、人文景观提升</t>
  </si>
  <si>
    <t>即：勐海县城区水环境综合治理</t>
  </si>
  <si>
    <t>2021-2027</t>
  </si>
  <si>
    <t>勐海县美丽河湖建设项目（那达勐水库）</t>
  </si>
  <si>
    <t>对水库进行生态修复及水环境综合整治</t>
  </si>
  <si>
    <t>水库生态修复、水环境综合整治</t>
  </si>
  <si>
    <t>勐海县美丽河湖建设项目（曼桂水库）</t>
  </si>
  <si>
    <t>勐海县美丽河湖建设项目（勐邦水库）</t>
  </si>
  <si>
    <t>勐海县美丽河湖建设项目（曼满水库）</t>
  </si>
  <si>
    <t>曼满水库</t>
  </si>
  <si>
    <t>勐海县美丽河湖建设项目（曼丹水库）</t>
  </si>
  <si>
    <t>数据来自十四五报送2020.01</t>
  </si>
  <si>
    <t>1.所属流域选填金沙江、珠江、红河、澜沧江、怒江、伊洛瓦底江</t>
  </si>
  <si>
    <t>2.项目种类包括九大高原湖泊综合整治、生态补水工程、调蓄带建设、其余水生态修复工程等</t>
  </si>
  <si>
    <r>
      <rPr>
        <sz val="11"/>
        <color theme="1"/>
        <rFont val="宋体"/>
        <family val="3"/>
        <charset val="134"/>
        <scheme val="minor"/>
      </rPr>
      <t>3</t>
    </r>
    <r>
      <rPr>
        <sz val="11"/>
        <color theme="1"/>
        <rFont val="宋体"/>
        <family val="3"/>
        <charset val="134"/>
        <scheme val="minor"/>
      </rPr>
      <t>.河道生态治理长度包括入湖河道综合整治长度</t>
    </r>
  </si>
  <si>
    <t>附表3-3  云南省水系连通及农村水系综合整治县申报表</t>
  </si>
  <si>
    <t>试点县</t>
  </si>
  <si>
    <t>基本情况</t>
  </si>
  <si>
    <t>治理范围</t>
  </si>
  <si>
    <t>主要治理措施</t>
  </si>
  <si>
    <t>投资规模（万元）</t>
  </si>
  <si>
    <t>实施效益</t>
  </si>
  <si>
    <t>所在省</t>
  </si>
  <si>
    <t>所在地市</t>
  </si>
  <si>
    <t>常住
人口
（万人）</t>
  </si>
  <si>
    <t>2018年
GDP
（万元）</t>
  </si>
  <si>
    <t>乡镇数（个）</t>
  </si>
  <si>
    <t>村庄数（个）</t>
  </si>
  <si>
    <t>河流数（条）</t>
  </si>
  <si>
    <t>涉及乡镇</t>
  </si>
  <si>
    <t>涉及村庄</t>
  </si>
  <si>
    <t>治理河流</t>
  </si>
  <si>
    <t>综合治理河长（km）</t>
  </si>
  <si>
    <t>治理湖塘</t>
  </si>
  <si>
    <t>存在主要问题</t>
  </si>
  <si>
    <t>水系连通</t>
  </si>
  <si>
    <t>河道清障</t>
  </si>
  <si>
    <t>清淤疏浚</t>
  </si>
  <si>
    <t>岸坡整治</t>
  </si>
  <si>
    <t>水源涵养与水土保持</t>
  </si>
  <si>
    <t>河湖管护</t>
  </si>
  <si>
    <t>防污控污</t>
  </si>
  <si>
    <t>景观人文</t>
  </si>
  <si>
    <t>其他措施</t>
  </si>
  <si>
    <t>开工时间</t>
  </si>
  <si>
    <t>分项措施投资</t>
  </si>
  <si>
    <t>分年度投资</t>
  </si>
  <si>
    <t>分来源投资</t>
  </si>
  <si>
    <t>增加水面面积（万亩）</t>
  </si>
  <si>
    <r>
      <rPr>
        <sz val="11"/>
        <color theme="1"/>
        <rFont val="宋体"/>
        <family val="3"/>
        <charset val="134"/>
      </rPr>
      <t>新增或保护湿地面积（km</t>
    </r>
    <r>
      <rPr>
        <vertAlign val="superscript"/>
        <sz val="11"/>
        <color theme="1"/>
        <rFont val="宋体"/>
        <family val="3"/>
        <charset val="134"/>
      </rPr>
      <t>2</t>
    </r>
    <r>
      <rPr>
        <sz val="11"/>
        <color theme="1"/>
        <rFont val="宋体"/>
        <family val="3"/>
        <charset val="134"/>
      </rPr>
      <t>）</t>
    </r>
  </si>
  <si>
    <r>
      <rPr>
        <sz val="11"/>
        <color theme="1"/>
        <rFont val="宋体"/>
        <family val="3"/>
        <charset val="134"/>
      </rPr>
      <t>补充生态水量
（万m</t>
    </r>
    <r>
      <rPr>
        <vertAlign val="superscript"/>
        <sz val="11"/>
        <color theme="1"/>
        <rFont val="宋体"/>
        <family val="3"/>
        <charset val="134"/>
      </rPr>
      <t>3</t>
    </r>
    <r>
      <rPr>
        <sz val="11"/>
        <color theme="1"/>
        <rFont val="宋体"/>
        <family val="3"/>
        <charset val="134"/>
      </rPr>
      <t>）</t>
    </r>
  </si>
  <si>
    <t>防洪保护村庄数（个）</t>
  </si>
  <si>
    <t>防洪保护人口数（人）</t>
  </si>
  <si>
    <t>防洪除涝受益面积（万亩）</t>
  </si>
  <si>
    <t>新增废污水处理能力（万t/d）</t>
  </si>
  <si>
    <t>受益村庄数（个）</t>
  </si>
  <si>
    <t>受益人口数（人）</t>
  </si>
  <si>
    <t>其他效益</t>
  </si>
  <si>
    <t>数量（个）</t>
  </si>
  <si>
    <t>条数（条）</t>
  </si>
  <si>
    <t>河流名称</t>
  </si>
  <si>
    <t>湖塘名称</t>
  </si>
  <si>
    <t>新建连通通道长度（km）</t>
  </si>
  <si>
    <r>
      <rPr>
        <sz val="11"/>
        <color theme="1"/>
        <rFont val="宋体"/>
        <family val="3"/>
        <charset val="134"/>
      </rPr>
      <t>清障面积（km</t>
    </r>
    <r>
      <rPr>
        <vertAlign val="superscript"/>
        <sz val="11"/>
        <color theme="1"/>
        <rFont val="宋体"/>
        <family val="3"/>
        <charset val="134"/>
      </rPr>
      <t>2</t>
    </r>
    <r>
      <rPr>
        <sz val="11"/>
        <color theme="1"/>
        <rFont val="宋体"/>
        <family val="3"/>
        <charset val="134"/>
      </rPr>
      <t>）</t>
    </r>
  </si>
  <si>
    <r>
      <rPr>
        <sz val="11"/>
        <color theme="1"/>
        <rFont val="宋体"/>
        <family val="3"/>
        <charset val="134"/>
      </rPr>
      <t>清理垃圾方量（m</t>
    </r>
    <r>
      <rPr>
        <vertAlign val="superscript"/>
        <sz val="11"/>
        <color theme="1"/>
        <rFont val="宋体"/>
        <family val="3"/>
        <charset val="134"/>
      </rPr>
      <t>3</t>
    </r>
    <r>
      <rPr>
        <sz val="11"/>
        <color theme="1"/>
        <rFont val="宋体"/>
        <family val="3"/>
        <charset val="134"/>
      </rPr>
      <t>）</t>
    </r>
  </si>
  <si>
    <t>清淤河长（km）</t>
  </si>
  <si>
    <r>
      <rPr>
        <sz val="11"/>
        <color theme="1"/>
        <rFont val="宋体"/>
        <family val="3"/>
        <charset val="134"/>
      </rPr>
      <t>清淤量（万m</t>
    </r>
    <r>
      <rPr>
        <vertAlign val="superscript"/>
        <sz val="11"/>
        <color theme="1"/>
        <rFont val="宋体"/>
        <family val="3"/>
        <charset val="134"/>
      </rPr>
      <t>3</t>
    </r>
    <r>
      <rPr>
        <sz val="11"/>
        <color theme="1"/>
        <rFont val="宋体"/>
        <family val="3"/>
        <charset val="134"/>
      </rPr>
      <t>）</t>
    </r>
  </si>
  <si>
    <t>新建生态护岸长度（km）</t>
  </si>
  <si>
    <t>改建生态护岸长度（km）</t>
  </si>
  <si>
    <t>新建堤防长度（km）</t>
  </si>
  <si>
    <t>改建或加固堤防长度（km）</t>
  </si>
  <si>
    <r>
      <rPr>
        <sz val="11"/>
        <color theme="1"/>
        <rFont val="宋体"/>
        <family val="3"/>
        <charset val="134"/>
      </rPr>
      <t>滨岸带治理面积（km</t>
    </r>
    <r>
      <rPr>
        <vertAlign val="superscript"/>
        <sz val="11"/>
        <color theme="1"/>
        <rFont val="宋体"/>
        <family val="3"/>
        <charset val="134"/>
      </rPr>
      <t>2</t>
    </r>
    <r>
      <rPr>
        <sz val="11"/>
        <color theme="1"/>
        <rFont val="宋体"/>
        <family val="3"/>
        <charset val="134"/>
      </rPr>
      <t>）</t>
    </r>
  </si>
  <si>
    <r>
      <rPr>
        <sz val="11"/>
        <color theme="1"/>
        <rFont val="宋体"/>
        <family val="3"/>
        <charset val="134"/>
      </rPr>
      <t>综合治理面积（km</t>
    </r>
    <r>
      <rPr>
        <vertAlign val="superscript"/>
        <sz val="11"/>
        <color theme="1"/>
        <rFont val="宋体"/>
        <family val="3"/>
        <charset val="134"/>
      </rPr>
      <t>2</t>
    </r>
    <r>
      <rPr>
        <sz val="11"/>
        <color theme="1"/>
        <rFont val="宋体"/>
        <family val="3"/>
        <charset val="134"/>
      </rPr>
      <t>）</t>
    </r>
  </si>
  <si>
    <t>2021年</t>
  </si>
  <si>
    <t>中央补助资金</t>
  </si>
  <si>
    <t>地方自筹资金</t>
  </si>
  <si>
    <t>金融资金</t>
  </si>
  <si>
    <t>社会资金</t>
  </si>
  <si>
    <t>西双版纳傣族自治州</t>
  </si>
  <si>
    <t>曼真村、曼尾村、曼贺村、曼短村、曼袄村、景龙村</t>
  </si>
  <si>
    <t>流沙河、回贡河、曼丹河、南短河、帕宫河、南海河、南亨河、曼开河、曼丙河</t>
  </si>
  <si>
    <t>农村垃圾收集处理不完善、农村河道整治投入不足、河道管理范围未划定、岸线生态功能弱、自然风貌差</t>
  </si>
  <si>
    <t>河道清障、水系连通、河道防洪、滨岸带岸线修复、人文景观提升</t>
  </si>
  <si>
    <t>划定河道管理范围、编制水域岸线保护
与利用规划；建设河道监管巡查机制，
加强河道日常保洁；建设智慧河道</t>
  </si>
  <si>
    <t>帕宫河结合曼先水库
建设打造曼先国际旅游度假区</t>
  </si>
  <si>
    <t>说明：以县为单位填报</t>
  </si>
  <si>
    <t>附表3-4     其他河湖生态保护修复</t>
  </si>
  <si>
    <t>建设地点</t>
  </si>
  <si>
    <t>建设规模及主要内容</t>
  </si>
  <si>
    <t>建设起止年限</t>
  </si>
  <si>
    <t>预计总投资（万元）</t>
  </si>
  <si>
    <t>“十四五”预计完成投资</t>
  </si>
  <si>
    <t>“十四五”工作目标</t>
  </si>
  <si>
    <t>勐海县河湖管理范围划定项目</t>
  </si>
  <si>
    <t>主要针对勐海县141条河流及91座水库的管理范围、保护范围等的划定</t>
  </si>
  <si>
    <t>完成建设</t>
  </si>
  <si>
    <t>附表4-1  ____州（市）重大发展战略储备大中型水电站水资源综合利用工程项目表</t>
  </si>
  <si>
    <t>储备对象</t>
  </si>
  <si>
    <r>
      <rPr>
        <b/>
        <sz val="9"/>
        <rFont val="宋体"/>
        <family val="3"/>
        <charset val="134"/>
      </rPr>
      <t>战略储备水量（万m</t>
    </r>
    <r>
      <rPr>
        <b/>
        <vertAlign val="superscript"/>
        <sz val="9"/>
        <rFont val="宋体"/>
        <family val="3"/>
        <charset val="134"/>
      </rPr>
      <t>3</t>
    </r>
    <r>
      <rPr>
        <b/>
        <sz val="9"/>
        <rFont val="宋体"/>
        <family val="3"/>
        <charset val="134"/>
      </rPr>
      <t>）</t>
    </r>
  </si>
  <si>
    <r>
      <rPr>
        <b/>
        <sz val="9"/>
        <rFont val="宋体"/>
        <family val="3"/>
        <charset val="134"/>
      </rPr>
      <t>置换滇中引水供水量（万m</t>
    </r>
    <r>
      <rPr>
        <b/>
        <vertAlign val="superscript"/>
        <sz val="9"/>
        <rFont val="宋体"/>
        <family val="3"/>
        <charset val="134"/>
      </rPr>
      <t>3</t>
    </r>
    <r>
      <rPr>
        <b/>
        <sz val="9"/>
        <rFont val="宋体"/>
        <family val="3"/>
        <charset val="134"/>
      </rPr>
      <t>）</t>
    </r>
  </si>
  <si>
    <t>XX电站综合利用工程</t>
  </si>
  <si>
    <t>XX州</t>
  </si>
  <si>
    <t>XX县</t>
  </si>
  <si>
    <t>XX镇</t>
  </si>
  <si>
    <t>XX乡镇</t>
  </si>
  <si>
    <t>XX国家级经济开发区</t>
  </si>
  <si>
    <t>1.本区域有国家级、省级重大发展战略布局，为应对区域跨越式长远发展，亟需重点工程保障供水安全的地区，可将重大战略储备工程填入此表</t>
  </si>
  <si>
    <t>2.“储备对象”填写供水对象在国家、省级战略规划中的名称，如昆明市为“滇中城市群”、昭阳区为“滇东北城镇群”等，其他供水对象填写“XX国家、省级级经济开发区”、“XX国家、省级工业园区”等，滇中引水储备（置换）项目填写受水小区名称，如“宾川牛井”、“楚雄鹿城”等。</t>
  </si>
  <si>
    <t>3.填入本表的项目不能与“附表2-8大中型水电站水资源综合利用工程项目表”中的项目有重复，已填入附表2-8的项目本表不再填报</t>
  </si>
  <si>
    <t>4.所在流域选填金沙江、珠江、红河、澜沧江、怒江、伊洛瓦底江</t>
  </si>
  <si>
    <t>5.供水方式选填提水、自流</t>
  </si>
  <si>
    <t>6.“供水范围”填报时,供水对象为区域的应明确到乡镇级行政区。</t>
  </si>
  <si>
    <t>7.“前期工作阶段”填报规划.项建.可研.初设。“前期工作状态”填报编制中.待审批.已审批。已批的项目还应填报审批文号。</t>
  </si>
  <si>
    <t>8.“置换滇中引水供水量”仅针对滇中引水受水区范围内，可置换滇中引水供水量的工程进行填写</t>
  </si>
  <si>
    <t>附表4-2    ____州（市）滇中储备水源工程建设项目表</t>
  </si>
  <si>
    <r>
      <rPr>
        <b/>
        <sz val="9"/>
        <rFont val="宋体"/>
        <family val="3"/>
        <charset val="134"/>
      </rPr>
      <t>置换滇中引水水量（万m</t>
    </r>
    <r>
      <rPr>
        <b/>
        <vertAlign val="superscript"/>
        <sz val="9"/>
        <rFont val="宋体"/>
        <family val="3"/>
        <charset val="134"/>
      </rPr>
      <t>3</t>
    </r>
    <r>
      <rPr>
        <b/>
        <sz val="9"/>
        <rFont val="宋体"/>
        <family val="3"/>
        <charset val="134"/>
      </rPr>
      <t>）</t>
    </r>
  </si>
  <si>
    <t>3.填入本表的项目不能与“附表2-1重点水源工程建设项目表”以及“附表2-6城市备用水源工程建设项目表”中的项目有重复，已填入附表2-1、2-6的项目本表不再填报</t>
  </si>
  <si>
    <t>4.“置换滇中引水供水量”仅针对滇中引水受水区范围内，可置换滇中引水供水量的工程进行填写</t>
  </si>
  <si>
    <r>
      <rPr>
        <sz val="11"/>
        <color indexed="8"/>
        <rFont val="宋体"/>
        <family val="3"/>
        <charset val="134"/>
      </rPr>
      <t>5.现有水库规划是指《云南省水利发展规划（2016-2020年）</t>
    </r>
    <r>
      <rPr>
        <sz val="11"/>
        <color indexed="8"/>
        <rFont val="宋体"/>
        <family val="3"/>
        <charset val="134"/>
      </rPr>
      <t>》等。</t>
    </r>
  </si>
  <si>
    <t>6.所在水系选填金沙江、珠江、红河、澜沧江、怒江、伊洛瓦底江</t>
  </si>
  <si>
    <t>7.以项目为单元进行填报。</t>
  </si>
  <si>
    <r>
      <rPr>
        <sz val="11"/>
        <color theme="1"/>
        <rFont val="宋体"/>
        <family val="3"/>
        <charset val="134"/>
        <scheme val="minor"/>
      </rPr>
      <t>8.“建设性质”为续建、新建、改扩建3</t>
    </r>
    <r>
      <rPr>
        <sz val="11"/>
        <color theme="1"/>
        <rFont val="宋体"/>
        <family val="3"/>
        <charset val="134"/>
        <scheme val="minor"/>
      </rPr>
      <t>类。</t>
    </r>
  </si>
  <si>
    <t>9.控制面积为水库坝址以上控制的面积，不是该河流的流域面积。</t>
  </si>
  <si>
    <t>10.“供水范围”填报时,供水对象为区域的应明确到乡镇级行政区；供水对象为灌区或城市的应明确到具体名称。</t>
  </si>
  <si>
    <t>11.“前期工作阶段”填报规划.项建.可研.初设。“前期工作状态”填报编制中.待审批.已审批。已批的项目还应填报审批文号。</t>
  </si>
  <si>
    <t>12.总投资不包含占地移民投资。</t>
  </si>
  <si>
    <t>13.其他需要说明的情况在备注中注明。</t>
  </si>
  <si>
    <r>
      <rPr>
        <b/>
        <sz val="14"/>
        <color indexed="8"/>
        <rFont val="宋体"/>
        <family val="3"/>
        <charset val="134"/>
      </rPr>
      <t>附表</t>
    </r>
    <r>
      <rPr>
        <b/>
        <sz val="14"/>
        <color indexed="8"/>
        <rFont val="Times New Roman"/>
        <family val="1"/>
      </rPr>
      <t>4-3   ____</t>
    </r>
    <r>
      <rPr>
        <b/>
        <sz val="14"/>
        <color indexed="8"/>
        <rFont val="宋体"/>
        <family val="3"/>
        <charset val="134"/>
      </rPr>
      <t>州（市）</t>
    </r>
    <r>
      <rPr>
        <b/>
        <sz val="14"/>
        <color indexed="8"/>
        <rFont val="Times New Roman"/>
        <family val="1"/>
      </rPr>
      <t xml:space="preserve"> </t>
    </r>
    <r>
      <rPr>
        <b/>
        <sz val="14"/>
        <color indexed="8"/>
        <rFont val="宋体"/>
        <family val="3"/>
        <charset val="134"/>
      </rPr>
      <t>重大发展战略储备水系连通工程建设项目表</t>
    </r>
  </si>
  <si>
    <r>
      <rPr>
        <b/>
        <sz val="9"/>
        <color indexed="8"/>
        <rFont val="宋体"/>
        <family val="3"/>
        <charset val="134"/>
      </rPr>
      <t>战略储备水量（万m</t>
    </r>
    <r>
      <rPr>
        <b/>
        <vertAlign val="superscript"/>
        <sz val="9"/>
        <color indexed="8"/>
        <rFont val="宋体"/>
        <family val="3"/>
        <charset val="134"/>
      </rPr>
      <t>3</t>
    </r>
    <r>
      <rPr>
        <b/>
        <sz val="9"/>
        <color indexed="8"/>
        <rFont val="宋体"/>
        <family val="3"/>
        <charset val="134"/>
      </rPr>
      <t>）</t>
    </r>
  </si>
  <si>
    <r>
      <rPr>
        <b/>
        <sz val="9"/>
        <color indexed="8"/>
        <rFont val="宋体"/>
        <family val="3"/>
        <charset val="134"/>
      </rPr>
      <t>置换滇中引水供水量（万m</t>
    </r>
    <r>
      <rPr>
        <b/>
        <vertAlign val="superscript"/>
        <sz val="9"/>
        <color indexed="8"/>
        <rFont val="宋体"/>
        <family val="3"/>
        <charset val="134"/>
      </rPr>
      <t>3</t>
    </r>
    <r>
      <rPr>
        <b/>
        <sz val="9"/>
        <color indexed="8"/>
        <rFont val="宋体"/>
        <family val="3"/>
        <charset val="134"/>
      </rPr>
      <t>）</t>
    </r>
  </si>
  <si>
    <r>
      <rPr>
        <b/>
        <sz val="9"/>
        <color indexed="8"/>
        <rFont val="宋体"/>
        <family val="3"/>
        <charset val="134"/>
      </rPr>
      <t>其中城镇供水量（万m</t>
    </r>
    <r>
      <rPr>
        <b/>
        <vertAlign val="superscript"/>
        <sz val="9"/>
        <color indexed="8"/>
        <rFont val="宋体"/>
        <family val="3"/>
        <charset val="134"/>
      </rPr>
      <t>3</t>
    </r>
    <r>
      <rPr>
        <b/>
        <sz val="9"/>
        <color indexed="8"/>
        <rFont val="宋体"/>
        <family val="3"/>
        <charset val="134"/>
      </rPr>
      <t>）</t>
    </r>
  </si>
  <si>
    <t>3.填入本表的项目不能与“附表2-2重点水系连通工程建设项目表”中的项目有重复，已填入附表2-2的项目本表不再填报</t>
  </si>
  <si>
    <t>5.以项目为单元进行填报。</t>
  </si>
  <si>
    <r>
      <rPr>
        <sz val="11"/>
        <color theme="1"/>
        <rFont val="宋体"/>
        <family val="3"/>
        <charset val="134"/>
        <scheme val="minor"/>
      </rPr>
      <t>6.“建设性质”为续建、新建、改扩建3</t>
    </r>
    <r>
      <rPr>
        <sz val="11"/>
        <color theme="1"/>
        <rFont val="宋体"/>
        <family val="3"/>
        <charset val="134"/>
        <scheme val="minor"/>
      </rPr>
      <t>类。</t>
    </r>
  </si>
  <si>
    <t>7.“供水范围”填报时,供水对象为区域的应明确到县级行政区；供水对象为灌区或城市的应明确到具体名称。</t>
  </si>
  <si>
    <t>8.“前期工作阶段”填报规划、可研、初设。“前期工作状态”填报编制中、待审批、已审批。已批的项目还应填报审批文号。</t>
  </si>
  <si>
    <t>9.总投资不包含占地移民投资。</t>
  </si>
  <si>
    <t>10.其他需要说明的情况在备注中注明。</t>
  </si>
  <si>
    <r>
      <rPr>
        <b/>
        <sz val="16"/>
        <rFont val="宋体"/>
        <family val="3"/>
        <charset val="134"/>
      </rPr>
      <t>附表</t>
    </r>
  </si>
  <si>
    <t>表5-1  水利信息化项目清单（含新基建）</t>
  </si>
  <si>
    <r>
      <rPr>
        <b/>
        <sz val="16"/>
        <rFont val="方正仿宋_GBK"/>
        <family val="4"/>
        <charset val="134"/>
      </rPr>
      <t>单位：万元</t>
    </r>
  </si>
  <si>
    <t>项目阶段
（前期、新开工、续建）</t>
  </si>
  <si>
    <t>项目建设地点（州、市级）</t>
  </si>
  <si>
    <r>
      <rPr>
        <b/>
        <sz val="10"/>
        <rFont val="方正仿宋_GBK"/>
        <family val="4"/>
        <charset val="134"/>
      </rPr>
      <t>主要建设内容及规模</t>
    </r>
    <r>
      <rPr>
        <b/>
        <sz val="10"/>
        <rFont val="Times New Roman"/>
        <family val="1"/>
      </rPr>
      <t xml:space="preserve"> 
</t>
    </r>
    <r>
      <rPr>
        <b/>
        <sz val="10"/>
        <rFont val="方正仿宋_GBK"/>
        <family val="4"/>
        <charset val="134"/>
      </rPr>
      <t>（控制在</t>
    </r>
    <r>
      <rPr>
        <b/>
        <sz val="10"/>
        <rFont val="Times New Roman"/>
        <family val="1"/>
      </rPr>
      <t>300</t>
    </r>
    <r>
      <rPr>
        <b/>
        <sz val="10"/>
        <rFont val="方正仿宋_GBK"/>
        <family val="4"/>
        <charset val="134"/>
      </rPr>
      <t>字以内）</t>
    </r>
  </si>
  <si>
    <t>项目预期效果</t>
  </si>
  <si>
    <t>前期工作进展情况（可研、用地、环评、初设等，已有批准文件名和文号请注明）</t>
  </si>
  <si>
    <t>目前推进情况</t>
  </si>
  <si>
    <r>
      <rPr>
        <b/>
        <sz val="10"/>
        <rFont val="方正仿宋_GBK"/>
        <family val="4"/>
        <charset val="134"/>
      </rPr>
      <t>开工时间</t>
    </r>
    <r>
      <rPr>
        <b/>
        <sz val="10"/>
        <rFont val="Times New Roman"/>
        <family val="1"/>
      </rPr>
      <t xml:space="preserve">
</t>
    </r>
    <r>
      <rPr>
        <b/>
        <sz val="10"/>
        <rFont val="方正仿宋_GBK"/>
        <family val="4"/>
        <charset val="134"/>
      </rPr>
      <t>计划开工时间</t>
    </r>
  </si>
  <si>
    <r>
      <rPr>
        <b/>
        <sz val="10"/>
        <rFont val="方正仿宋_GBK"/>
        <family val="4"/>
        <charset val="134"/>
      </rPr>
      <t>竣工时间</t>
    </r>
    <r>
      <rPr>
        <b/>
        <sz val="10"/>
        <rFont val="Times New Roman"/>
        <family val="1"/>
      </rPr>
      <t xml:space="preserve">
</t>
    </r>
    <r>
      <rPr>
        <b/>
        <sz val="10"/>
        <rFont val="方正仿宋_GBK"/>
        <family val="4"/>
        <charset val="134"/>
      </rPr>
      <t>计划竣工时间</t>
    </r>
  </si>
  <si>
    <t>计划完成投资</t>
  </si>
  <si>
    <t>资金构成情况</t>
  </si>
  <si>
    <t>资金到位情况</t>
  </si>
  <si>
    <r>
      <rPr>
        <b/>
        <sz val="10"/>
        <rFont val="Times New Roman"/>
        <family val="1"/>
      </rPr>
      <t>2020</t>
    </r>
    <r>
      <rPr>
        <b/>
        <sz val="10"/>
        <rFont val="方正仿宋_GBK"/>
        <family val="4"/>
        <charset val="134"/>
      </rPr>
      <t>年度专项债资金需求</t>
    </r>
  </si>
  <si>
    <t>项目业主单位</t>
  </si>
  <si>
    <t>项目联系人及联系方式</t>
  </si>
  <si>
    <t>项目申报单位、联系人及联系方式</t>
  </si>
  <si>
    <t>项目是否有收益（有收益的请说明收益情况）</t>
  </si>
  <si>
    <t>是否政府投资项目</t>
  </si>
  <si>
    <t>存在问题和困难</t>
  </si>
  <si>
    <r>
      <rPr>
        <b/>
        <sz val="10"/>
        <rFont val="方正仿宋_GBK"/>
        <family val="4"/>
        <charset val="134"/>
      </rPr>
      <t xml:space="preserve">总投资
</t>
    </r>
    <r>
      <rPr>
        <b/>
        <sz val="10"/>
        <rFont val="Times New Roman"/>
        <family val="1"/>
      </rPr>
      <t>(</t>
    </r>
    <r>
      <rPr>
        <b/>
        <sz val="10"/>
        <rFont val="方正仿宋_GBK"/>
        <family val="4"/>
        <charset val="134"/>
      </rPr>
      <t>万元</t>
    </r>
    <r>
      <rPr>
        <b/>
        <sz val="10"/>
        <rFont val="Times New Roman"/>
        <family val="1"/>
      </rPr>
      <t>)</t>
    </r>
  </si>
  <si>
    <r>
      <rPr>
        <b/>
        <sz val="10"/>
        <rFont val="Times New Roman"/>
        <family val="1"/>
      </rPr>
      <t xml:space="preserve"> 2020</t>
    </r>
    <r>
      <rPr>
        <b/>
        <sz val="10"/>
        <rFont val="方正仿宋_GBK"/>
        <family val="4"/>
        <charset val="134"/>
      </rPr>
      <t>年</t>
    </r>
  </si>
  <si>
    <r>
      <rPr>
        <b/>
        <sz val="10"/>
        <rFont val="Times New Roman"/>
        <family val="1"/>
      </rPr>
      <t>2021</t>
    </r>
    <r>
      <rPr>
        <b/>
        <sz val="10"/>
        <rFont val="方正仿宋_GBK"/>
        <family val="4"/>
        <charset val="134"/>
      </rPr>
      <t>年</t>
    </r>
  </si>
  <si>
    <r>
      <rPr>
        <b/>
        <sz val="10"/>
        <rFont val="Times New Roman"/>
        <family val="1"/>
      </rPr>
      <t>2022</t>
    </r>
    <r>
      <rPr>
        <b/>
        <sz val="10"/>
        <rFont val="方正仿宋_GBK"/>
        <family val="4"/>
        <charset val="134"/>
      </rPr>
      <t>年及以后</t>
    </r>
  </si>
  <si>
    <t>中央投资</t>
  </si>
  <si>
    <t>地方政府投资</t>
  </si>
  <si>
    <t>企业自有投资</t>
  </si>
  <si>
    <t>其他投资</t>
  </si>
  <si>
    <t>已到位资金</t>
  </si>
  <si>
    <t>资金缺口</t>
  </si>
  <si>
    <t>1</t>
  </si>
  <si>
    <t>勐海县水库智能管控系统工程</t>
  </si>
  <si>
    <t>前期</t>
  </si>
  <si>
    <t>对全县91座中小型水库安装智能管控系统平台建设，安装设备112套，实现供水、分水、计量等实现远程操作、监控，并将数据汇总至县级平台。</t>
  </si>
  <si>
    <t>暂未开展</t>
  </si>
  <si>
    <t>设备一套50万</t>
  </si>
  <si>
    <t>2</t>
  </si>
  <si>
    <t>河长制智能管控系统工程</t>
  </si>
  <si>
    <t>对全县141条河流安装智能管控系统平台建设，实现计量、远程操作、监控、灾害预警等，并将数据汇总至县级平台。</t>
  </si>
  <si>
    <t>3</t>
  </si>
  <si>
    <t>勐海县农村供水智能管控系统工程</t>
  </si>
  <si>
    <t>对全县10个集镇供水工程和农村集中供水工程配套安装智能管控系统平台建设。</t>
  </si>
  <si>
    <t>一套500万</t>
  </si>
  <si>
    <t>4</t>
  </si>
  <si>
    <t>水务系统能力建设</t>
  </si>
  <si>
    <t>整合山洪灾害监测预警、防汛指挥等业务系统的相关功能，为防汛工作提供全面、准确、便捷的信息服务。防汛抗旱综合系统涉及到汛情通报、防汛抗旱监测、防汛重要信息等资料进行集中展示、上报，同时，将防汛抗旱管理由传统的人工管理转变为更加准确、迅速、 及时的计算机机管理。系统在功能上应满足防汛抗旱管理工作的需要，业务流程设 计应适应防汛抗旱日常工作的要求。</t>
  </si>
  <si>
    <r>
      <rPr>
        <b/>
        <sz val="16"/>
        <color indexed="8"/>
        <rFont val="宋体"/>
        <family val="3"/>
        <charset val="134"/>
      </rPr>
      <t>附表</t>
    </r>
  </si>
  <si>
    <t>云南省新基建项目清单（省水利厅反馈）</t>
  </si>
  <si>
    <r>
      <rPr>
        <b/>
        <sz val="12"/>
        <rFont val="方正仿宋_GBK"/>
        <family val="4"/>
        <charset val="134"/>
      </rPr>
      <t>主要建设内容及规模</t>
    </r>
    <r>
      <rPr>
        <b/>
        <sz val="12"/>
        <rFont val="Times New Roman"/>
        <family val="1"/>
      </rPr>
      <t xml:space="preserve"> 
</t>
    </r>
    <r>
      <rPr>
        <b/>
        <sz val="12"/>
        <rFont val="方正仿宋_GBK"/>
        <family val="4"/>
        <charset val="134"/>
      </rPr>
      <t>（控制在</t>
    </r>
    <r>
      <rPr>
        <b/>
        <sz val="12"/>
        <rFont val="Times New Roman"/>
        <family val="1"/>
      </rPr>
      <t>300</t>
    </r>
    <r>
      <rPr>
        <b/>
        <sz val="12"/>
        <rFont val="方正仿宋_GBK"/>
        <family val="4"/>
        <charset val="134"/>
      </rPr>
      <t>字以内）</t>
    </r>
  </si>
  <si>
    <r>
      <rPr>
        <b/>
        <sz val="12"/>
        <rFont val="方正仿宋_GBK"/>
        <family val="4"/>
        <charset val="134"/>
      </rPr>
      <t>前期工作进展情况（</t>
    </r>
    <r>
      <rPr>
        <b/>
        <sz val="12"/>
        <color indexed="10"/>
        <rFont val="方正仿宋_GBK"/>
        <family val="4"/>
        <charset val="134"/>
      </rPr>
      <t>可研、用地、环评、初设等，已有批准文件名和文号请注明</t>
    </r>
    <r>
      <rPr>
        <b/>
        <sz val="12"/>
        <rFont val="方正仿宋_GBK"/>
        <family val="4"/>
        <charset val="134"/>
      </rPr>
      <t>）</t>
    </r>
  </si>
  <si>
    <r>
      <rPr>
        <b/>
        <sz val="12"/>
        <rFont val="方正仿宋_GBK"/>
        <family val="4"/>
        <charset val="134"/>
      </rPr>
      <t>开工时间</t>
    </r>
    <r>
      <rPr>
        <b/>
        <sz val="12"/>
        <rFont val="Times New Roman"/>
        <family val="1"/>
      </rPr>
      <t xml:space="preserve">
</t>
    </r>
    <r>
      <rPr>
        <b/>
        <sz val="12"/>
        <rFont val="方正仿宋_GBK"/>
        <family val="4"/>
        <charset val="134"/>
      </rPr>
      <t>计划开工时间</t>
    </r>
  </si>
  <si>
    <r>
      <rPr>
        <b/>
        <sz val="12"/>
        <rFont val="方正仿宋_GBK"/>
        <family val="4"/>
        <charset val="134"/>
      </rPr>
      <t>竣工时间</t>
    </r>
    <r>
      <rPr>
        <b/>
        <sz val="12"/>
        <rFont val="Times New Roman"/>
        <family val="1"/>
      </rPr>
      <t xml:space="preserve">
</t>
    </r>
    <r>
      <rPr>
        <b/>
        <sz val="12"/>
        <rFont val="方正仿宋_GBK"/>
        <family val="4"/>
        <charset val="134"/>
      </rPr>
      <t>计划竣工时间</t>
    </r>
  </si>
  <si>
    <r>
      <rPr>
        <b/>
        <sz val="12"/>
        <rFont val="Times New Roman"/>
        <family val="1"/>
      </rPr>
      <t>2020</t>
    </r>
    <r>
      <rPr>
        <b/>
        <sz val="12"/>
        <rFont val="方正仿宋_GBK"/>
        <family val="4"/>
        <charset val="134"/>
      </rPr>
      <t>年度专项债资金需求</t>
    </r>
  </si>
  <si>
    <r>
      <rPr>
        <b/>
        <sz val="12"/>
        <rFont val="方正仿宋_GBK"/>
        <family val="4"/>
        <charset val="134"/>
      </rPr>
      <t xml:space="preserve">总投资
</t>
    </r>
    <r>
      <rPr>
        <b/>
        <sz val="12"/>
        <rFont val="Times New Roman"/>
        <family val="1"/>
      </rPr>
      <t>(</t>
    </r>
    <r>
      <rPr>
        <b/>
        <sz val="12"/>
        <rFont val="方正仿宋_GBK"/>
        <family val="4"/>
        <charset val="134"/>
      </rPr>
      <t>万元</t>
    </r>
    <r>
      <rPr>
        <b/>
        <sz val="12"/>
        <rFont val="Times New Roman"/>
        <family val="1"/>
      </rPr>
      <t>)</t>
    </r>
  </si>
  <si>
    <r>
      <rPr>
        <b/>
        <sz val="12"/>
        <rFont val="Times New Roman"/>
        <family val="1"/>
      </rPr>
      <t xml:space="preserve"> 2020</t>
    </r>
    <r>
      <rPr>
        <b/>
        <sz val="12"/>
        <rFont val="方正仿宋_GBK"/>
        <family val="4"/>
        <charset val="134"/>
      </rPr>
      <t>年</t>
    </r>
  </si>
  <si>
    <r>
      <rPr>
        <b/>
        <sz val="12"/>
        <rFont val="Times New Roman"/>
        <family val="1"/>
      </rPr>
      <t>2021</t>
    </r>
    <r>
      <rPr>
        <b/>
        <sz val="12"/>
        <rFont val="方正仿宋_GBK"/>
        <family val="4"/>
        <charset val="134"/>
      </rPr>
      <t>年</t>
    </r>
  </si>
  <si>
    <r>
      <rPr>
        <b/>
        <sz val="12"/>
        <rFont val="Times New Roman"/>
        <family val="1"/>
      </rPr>
      <t>2022</t>
    </r>
    <r>
      <rPr>
        <b/>
        <sz val="12"/>
        <rFont val="方正仿宋_GBK"/>
        <family val="4"/>
        <charset val="134"/>
      </rPr>
      <t>年及以后</t>
    </r>
  </si>
  <si>
    <t>十四五完成</t>
  </si>
  <si>
    <t>全省合计</t>
  </si>
  <si>
    <t>西双版纳</t>
  </si>
  <si>
    <t>勐海县大型灌区现代化灌区项目</t>
  </si>
  <si>
    <t>全面感知和自动控制体系、水情监测感知系统、水质监测感知系统、工情监测感知系统、空间感知体系、统一视频系统、自动化控制体系、支撑保障体系、智慧灌区系统集成</t>
  </si>
  <si>
    <t>着力实现勐海灌区管理精细化、供水调度一体化、工程运行智能化、应急响应实时化、公共服务便捷化，协同解决灌区涉及的“水资源、水环境、水生态、水灾害”四大水问题，更好发挥大型灌区对经济社会持续发展的支撑和保障作用。</t>
  </si>
  <si>
    <t>正在开展项目前期工作</t>
  </si>
  <si>
    <t>项目规划已经编制完成，正在组织评审</t>
  </si>
  <si>
    <t>勐海县大型灌区管理局</t>
  </si>
  <si>
    <t>普龙剑15894312717</t>
  </si>
  <si>
    <t>勐海县大型灌区管理局（普龙剑15894312717）</t>
  </si>
  <si>
    <t>项目资金缺口大</t>
  </si>
  <si>
    <t>类别</t>
  </si>
  <si>
    <t>治理长度（km)</t>
  </si>
  <si>
    <t>耕地</t>
  </si>
  <si>
    <t>投资</t>
  </si>
  <si>
    <t>（万元）</t>
  </si>
  <si>
    <t>中小河流治理</t>
  </si>
  <si>
    <t>云南JH15项目</t>
  </si>
  <si>
    <t>山洪沟治理</t>
  </si>
  <si>
    <t>病险水库除险加固</t>
  </si>
  <si>
    <t>批龙水库</t>
  </si>
  <si>
    <t>病险水闸除险加固</t>
  </si>
  <si>
    <r>
      <rPr>
        <sz val="10"/>
        <color rgb="FF000000"/>
        <rFont val="仿宋"/>
        <family val="3"/>
        <charset val="134"/>
      </rPr>
      <t>坝址控制流域面积</t>
    </r>
    <r>
      <rPr>
        <sz val="10"/>
        <color rgb="FF000000"/>
        <rFont val="Times New Roman"/>
        <family val="1"/>
      </rPr>
      <t>(km</t>
    </r>
    <r>
      <rPr>
        <vertAlign val="superscript"/>
        <sz val="10"/>
        <color rgb="FF000000"/>
        <rFont val="Times New Roman"/>
        <family val="1"/>
      </rPr>
      <t>2</t>
    </r>
    <r>
      <rPr>
        <sz val="10"/>
        <color rgb="FF000000"/>
        <rFont val="Times New Roman"/>
        <family val="1"/>
      </rPr>
      <t>)</t>
    </r>
  </si>
  <si>
    <r>
      <rPr>
        <sz val="10"/>
        <color rgb="FF000000"/>
        <rFont val="仿宋"/>
        <family val="3"/>
        <charset val="134"/>
      </rPr>
      <t>多年平均径流量</t>
    </r>
    <r>
      <rPr>
        <sz val="10"/>
        <color rgb="FF000000"/>
        <rFont val="Times New Roman"/>
        <family val="1"/>
      </rPr>
      <t>(</t>
    </r>
    <r>
      <rPr>
        <sz val="10"/>
        <color rgb="FF000000"/>
        <rFont val="仿宋"/>
        <family val="3"/>
        <charset val="134"/>
      </rPr>
      <t>万</t>
    </r>
    <r>
      <rPr>
        <sz val="10"/>
        <color rgb="FF000000"/>
        <rFont val="Times New Roman"/>
        <family val="1"/>
      </rPr>
      <t>m³)</t>
    </r>
  </si>
  <si>
    <r>
      <rPr>
        <sz val="10"/>
        <color rgb="FF000000"/>
        <rFont val="仿宋"/>
        <family val="3"/>
        <charset val="134"/>
      </rPr>
      <t>总库容（万</t>
    </r>
    <r>
      <rPr>
        <sz val="10"/>
        <color rgb="FF000000"/>
        <rFont val="Times New Roman"/>
        <family val="1"/>
      </rPr>
      <t>m³</t>
    </r>
    <r>
      <rPr>
        <sz val="10"/>
        <color rgb="FF000000"/>
        <rFont val="仿宋"/>
        <family val="3"/>
        <charset val="134"/>
      </rPr>
      <t>）</t>
    </r>
  </si>
  <si>
    <r>
      <rPr>
        <sz val="10"/>
        <color rgb="FF000000"/>
        <rFont val="仿宋"/>
        <family val="3"/>
        <charset val="134"/>
      </rPr>
      <t>总供水量（万</t>
    </r>
    <r>
      <rPr>
        <sz val="10"/>
        <color rgb="FF000000"/>
        <rFont val="Times New Roman"/>
        <family val="1"/>
      </rPr>
      <t>m³</t>
    </r>
    <r>
      <rPr>
        <sz val="10"/>
        <color rgb="FF000000"/>
        <rFont val="仿宋"/>
        <family val="3"/>
        <charset val="134"/>
      </rPr>
      <t>）</t>
    </r>
  </si>
  <si>
    <t>总投资（亿元）</t>
  </si>
  <si>
    <t>十三五已完成投资</t>
  </si>
  <si>
    <t>剩余投资</t>
  </si>
  <si>
    <t>（亿元）</t>
  </si>
  <si>
    <r>
      <rPr>
        <sz val="10.5"/>
        <color rgb="FF000000"/>
        <rFont val="仿宋_GB2312"/>
        <family val="3"/>
        <charset val="134"/>
      </rPr>
      <t>序号</t>
    </r>
  </si>
  <si>
    <r>
      <rPr>
        <sz val="10.5"/>
        <color rgb="FF000000"/>
        <rFont val="仿宋_GB2312"/>
        <family val="3"/>
        <charset val="134"/>
      </rPr>
      <t>水库名称</t>
    </r>
  </si>
  <si>
    <r>
      <rPr>
        <sz val="10.5"/>
        <color rgb="FF000000"/>
        <rFont val="仿宋_GB2312"/>
        <family val="3"/>
        <charset val="134"/>
      </rPr>
      <t>所在乡镇</t>
    </r>
  </si>
  <si>
    <r>
      <rPr>
        <sz val="10.5"/>
        <color rgb="FF000000"/>
        <rFont val="仿宋_GB2312"/>
        <family val="3"/>
        <charset val="134"/>
      </rPr>
      <t>所在村</t>
    </r>
  </si>
  <si>
    <r>
      <rPr>
        <sz val="10.5"/>
        <color rgb="FF000000"/>
        <rFont val="仿宋_GB2312"/>
        <family val="3"/>
        <charset val="134"/>
      </rPr>
      <t>工程规模</t>
    </r>
  </si>
  <si>
    <r>
      <rPr>
        <sz val="10.5"/>
        <color rgb="FF000000"/>
        <rFont val="仿宋_GB2312"/>
        <family val="3"/>
        <charset val="134"/>
      </rPr>
      <t>总库容（万</t>
    </r>
    <r>
      <rPr>
        <sz val="10.5"/>
        <color rgb="FF000000"/>
        <rFont val="Times New Roman"/>
        <family val="1"/>
      </rPr>
      <t>m³</t>
    </r>
    <r>
      <rPr>
        <sz val="10.5"/>
        <color rgb="FF000000"/>
        <rFont val="仿宋_GB2312"/>
        <family val="3"/>
        <charset val="134"/>
      </rPr>
      <t>）</t>
    </r>
  </si>
  <si>
    <r>
      <rPr>
        <sz val="10.5"/>
        <color rgb="FF000000"/>
        <rFont val="仿宋_GB2312"/>
        <family val="3"/>
        <charset val="134"/>
      </rPr>
      <t>总投资（万元）</t>
    </r>
  </si>
  <si>
    <r>
      <rPr>
        <sz val="10"/>
        <color theme="1"/>
        <rFont val="仿宋_GB2312"/>
        <family val="3"/>
        <charset val="134"/>
      </rPr>
      <t>老曼峨水库</t>
    </r>
  </si>
  <si>
    <r>
      <rPr>
        <sz val="10"/>
        <color theme="1"/>
        <rFont val="仿宋_GB2312"/>
        <family val="3"/>
        <charset val="134"/>
      </rPr>
      <t>布朗山乡</t>
    </r>
  </si>
  <si>
    <r>
      <rPr>
        <sz val="10"/>
        <color theme="1"/>
        <rFont val="仿宋_GB2312"/>
        <family val="3"/>
        <charset val="134"/>
      </rPr>
      <t>班章</t>
    </r>
  </si>
  <si>
    <r>
      <rPr>
        <sz val="10.5"/>
        <color rgb="FF000000"/>
        <rFont val="仿宋_GB2312"/>
        <family val="3"/>
        <charset val="134"/>
      </rPr>
      <t>小（</t>
    </r>
    <r>
      <rPr>
        <sz val="10.5"/>
        <color rgb="FF000000"/>
        <rFont val="Times New Roman"/>
        <family val="1"/>
      </rPr>
      <t>1</t>
    </r>
    <r>
      <rPr>
        <sz val="10.5"/>
        <color rgb="FF000000"/>
        <rFont val="仿宋_GB2312"/>
        <family val="3"/>
        <charset val="134"/>
      </rPr>
      <t>）型</t>
    </r>
  </si>
  <si>
    <r>
      <rPr>
        <sz val="10.5"/>
        <color rgb="FF000000"/>
        <rFont val="仿宋_GB2312"/>
        <family val="3"/>
        <charset val="134"/>
      </rPr>
      <t>老班章水库</t>
    </r>
  </si>
  <si>
    <r>
      <rPr>
        <sz val="10.5"/>
        <color rgb="FF000000"/>
        <rFont val="仿宋_GB2312"/>
        <family val="3"/>
        <charset val="134"/>
      </rPr>
      <t>小（</t>
    </r>
    <r>
      <rPr>
        <sz val="10.5"/>
        <color rgb="FF000000"/>
        <rFont val="Times New Roman"/>
        <family val="1"/>
      </rPr>
      <t>2</t>
    </r>
    <r>
      <rPr>
        <sz val="10.5"/>
        <color rgb="FF000000"/>
        <rFont val="仿宋_GB2312"/>
        <family val="3"/>
        <charset val="134"/>
      </rPr>
      <t>）型</t>
    </r>
  </si>
  <si>
    <r>
      <rPr>
        <sz val="10"/>
        <color theme="1"/>
        <rFont val="仿宋_GB2312"/>
        <family val="3"/>
        <charset val="134"/>
      </rPr>
      <t>南糯山水库</t>
    </r>
  </si>
  <si>
    <r>
      <rPr>
        <sz val="10"/>
        <color rgb="FF000000"/>
        <rFont val="仿宋_GB2312"/>
        <family val="3"/>
        <charset val="134"/>
      </rPr>
      <t>格朗和乡</t>
    </r>
  </si>
  <si>
    <r>
      <rPr>
        <sz val="10"/>
        <color theme="1"/>
        <rFont val="仿宋_GB2312"/>
        <family val="3"/>
        <charset val="134"/>
      </rPr>
      <t>南糯山</t>
    </r>
  </si>
  <si>
    <r>
      <rPr>
        <sz val="10"/>
        <color theme="1"/>
        <rFont val="仿宋_GB2312"/>
        <family val="3"/>
        <charset val="134"/>
      </rPr>
      <t>阿鲁水库</t>
    </r>
  </si>
  <si>
    <r>
      <rPr>
        <sz val="10"/>
        <color theme="1"/>
        <rFont val="仿宋_GB2312"/>
        <family val="3"/>
        <charset val="134"/>
      </rPr>
      <t>帕宫</t>
    </r>
  </si>
  <si>
    <r>
      <rPr>
        <sz val="10"/>
        <color theme="1"/>
        <rFont val="仿宋_GB2312"/>
        <family val="3"/>
        <charset val="134"/>
      </rPr>
      <t>曼尾水库</t>
    </r>
  </si>
  <si>
    <r>
      <rPr>
        <sz val="10"/>
        <color rgb="FF000000"/>
        <rFont val="仿宋_GB2312"/>
        <family val="3"/>
        <charset val="134"/>
      </rPr>
      <t>勐混镇</t>
    </r>
  </si>
  <si>
    <r>
      <rPr>
        <sz val="10"/>
        <color theme="1"/>
        <rFont val="仿宋_GB2312"/>
        <family val="3"/>
        <charset val="134"/>
      </rPr>
      <t>曼尾</t>
    </r>
  </si>
  <si>
    <r>
      <rPr>
        <sz val="10.5"/>
        <color rgb="FF000000"/>
        <rFont val="仿宋_GB2312"/>
        <family val="3"/>
        <charset val="134"/>
      </rPr>
      <t>合计</t>
    </r>
  </si>
  <si>
    <r>
      <rPr>
        <sz val="10"/>
        <color theme="1"/>
        <rFont val="仿宋_GB2312"/>
        <family val="3"/>
        <charset val="134"/>
      </rPr>
      <t>编号</t>
    </r>
  </si>
  <si>
    <r>
      <rPr>
        <sz val="9"/>
        <color indexed="8"/>
        <rFont val="仿宋_GB2312"/>
        <family val="3"/>
        <charset val="134"/>
      </rPr>
      <t>名称</t>
    </r>
  </si>
  <si>
    <r>
      <rPr>
        <sz val="9"/>
        <color indexed="8"/>
        <rFont val="仿宋_GB2312"/>
        <family val="3"/>
        <charset val="134"/>
      </rPr>
      <t>所在乡镇</t>
    </r>
  </si>
  <si>
    <r>
      <rPr>
        <sz val="9"/>
        <color indexed="8"/>
        <rFont val="仿宋_GB2312"/>
        <family val="3"/>
        <charset val="134"/>
      </rPr>
      <t>供水乡镇</t>
    </r>
  </si>
  <si>
    <r>
      <rPr>
        <sz val="9"/>
        <color indexed="8"/>
        <rFont val="仿宋_GB2312"/>
        <family val="3"/>
        <charset val="134"/>
      </rPr>
      <t>连通长度（</t>
    </r>
    <r>
      <rPr>
        <sz val="9"/>
        <color indexed="8"/>
        <rFont val="Times New Roman"/>
        <family val="1"/>
      </rPr>
      <t>km</t>
    </r>
    <r>
      <rPr>
        <sz val="9"/>
        <color indexed="8"/>
        <rFont val="仿宋_GB2312"/>
        <family val="3"/>
        <charset val="134"/>
      </rPr>
      <t>）</t>
    </r>
  </si>
  <si>
    <r>
      <rPr>
        <sz val="10"/>
        <color theme="1"/>
        <rFont val="仿宋_GB2312"/>
        <family val="3"/>
        <charset val="134"/>
      </rPr>
      <t>西定乡</t>
    </r>
  </si>
  <si>
    <t>勐遮镇集中供水工程</t>
  </si>
  <si>
    <t>布朗山老班章供水工程</t>
  </si>
  <si>
    <t>布朗山章家村光伏提水工程</t>
  </si>
  <si>
    <t>西定乡曼马村光伏提水工程</t>
  </si>
  <si>
    <t>西定乡旧过村光伏能提水工程</t>
  </si>
  <si>
    <t>格朗和乡南糯山集中供水工程</t>
  </si>
  <si>
    <t>格朗和乡帕宫村集中供水工程</t>
  </si>
  <si>
    <t>勐海县城乡供水一体化工程建设项目</t>
  </si>
  <si>
    <r>
      <rPr>
        <sz val="9"/>
        <rFont val="宋体"/>
        <family val="3"/>
        <charset val="134"/>
      </rPr>
      <t>对勐海镇等</t>
    </r>
    <r>
      <rPr>
        <sz val="9"/>
        <rFont val="Times New Roman"/>
        <family val="1"/>
      </rPr>
      <t>6</t>
    </r>
    <r>
      <rPr>
        <sz val="9"/>
        <rFont val="宋体"/>
        <family val="3"/>
        <charset val="134"/>
      </rPr>
      <t>个集镇供水工程进行改扩建，管网改造</t>
    </r>
    <r>
      <rPr>
        <sz val="9"/>
        <rFont val="Times New Roman"/>
        <family val="1"/>
      </rPr>
      <t>161.7</t>
    </r>
    <r>
      <rPr>
        <sz val="9"/>
        <rFont val="宋体"/>
        <family val="3"/>
        <charset val="134"/>
      </rPr>
      <t>千米，拟建水处理厂</t>
    </r>
    <r>
      <rPr>
        <sz val="9"/>
        <rFont val="Times New Roman"/>
        <family val="1"/>
      </rPr>
      <t>6</t>
    </r>
    <r>
      <rPr>
        <sz val="9"/>
        <rFont val="宋体"/>
        <family val="3"/>
        <charset val="134"/>
      </rPr>
      <t>座配套供水设施，供水人口</t>
    </r>
    <r>
      <rPr>
        <sz val="9"/>
        <rFont val="Times New Roman"/>
        <family val="1"/>
      </rPr>
      <t>15</t>
    </r>
    <r>
      <rPr>
        <sz val="9"/>
        <rFont val="宋体"/>
        <family val="3"/>
        <charset val="134"/>
      </rPr>
      <t>万人。</t>
    </r>
  </si>
  <si>
    <r>
      <rPr>
        <sz val="9"/>
        <rFont val="仿宋_GB2312"/>
        <family val="3"/>
        <charset val="134"/>
      </rPr>
      <t>序号</t>
    </r>
  </si>
  <si>
    <r>
      <rPr>
        <sz val="9"/>
        <rFont val="仿宋_GB2312"/>
        <family val="3"/>
        <charset val="134"/>
      </rPr>
      <t>灌区名称</t>
    </r>
  </si>
  <si>
    <r>
      <rPr>
        <sz val="9"/>
        <rFont val="仿宋_GB2312"/>
        <family val="3"/>
        <charset val="134"/>
      </rPr>
      <t>水源名称</t>
    </r>
  </si>
  <si>
    <r>
      <rPr>
        <sz val="9"/>
        <rFont val="仿宋_GB2312"/>
        <family val="3"/>
        <charset val="134"/>
      </rPr>
      <t>灌溉取水量（万</t>
    </r>
    <r>
      <rPr>
        <sz val="9"/>
        <rFont val="Times New Roman"/>
        <family val="1"/>
      </rPr>
      <t>m</t>
    </r>
    <r>
      <rPr>
        <vertAlign val="superscript"/>
        <sz val="9"/>
        <rFont val="Times New Roman"/>
        <family val="1"/>
      </rPr>
      <t>3</t>
    </r>
    <r>
      <rPr>
        <sz val="9"/>
        <rFont val="仿宋_GB2312"/>
        <family val="3"/>
        <charset val="134"/>
      </rPr>
      <t>）</t>
    </r>
  </si>
  <si>
    <r>
      <rPr>
        <sz val="9"/>
        <rFont val="仿宋_GB2312"/>
        <family val="3"/>
        <charset val="134"/>
      </rPr>
      <t>设计灌溉面积（万亩）</t>
    </r>
  </si>
  <si>
    <t>续建配套渠系</t>
  </si>
  <si>
    <t>新建渠系</t>
  </si>
  <si>
    <r>
      <rPr>
        <sz val="9"/>
        <rFont val="仿宋_GB2312"/>
        <family val="3"/>
        <charset val="134"/>
      </rPr>
      <t>总投资
（万元）</t>
    </r>
  </si>
  <si>
    <r>
      <rPr>
        <sz val="9"/>
        <rFont val="仿宋_GB2312"/>
        <family val="3"/>
        <charset val="134"/>
      </rPr>
      <t>渠道长度（</t>
    </r>
    <r>
      <rPr>
        <sz val="9"/>
        <rFont val="Times New Roman"/>
        <family val="1"/>
      </rPr>
      <t>km</t>
    </r>
    <r>
      <rPr>
        <sz val="9"/>
        <rFont val="仿宋_GB2312"/>
        <family val="3"/>
        <charset val="134"/>
      </rPr>
      <t>）</t>
    </r>
  </si>
  <si>
    <r>
      <rPr>
        <sz val="9"/>
        <rFont val="仿宋_GB2312"/>
        <family val="3"/>
        <charset val="134"/>
      </rPr>
      <t>建筑物处数（处）</t>
    </r>
  </si>
  <si>
    <r>
      <rPr>
        <sz val="9"/>
        <rFont val="仿宋_GB2312"/>
        <family val="3"/>
        <charset val="134"/>
      </rPr>
      <t>新建渠道长度（</t>
    </r>
    <r>
      <rPr>
        <sz val="9"/>
        <rFont val="Times New Roman"/>
        <family val="1"/>
      </rPr>
      <t>km</t>
    </r>
    <r>
      <rPr>
        <sz val="9"/>
        <rFont val="仿宋_GB2312"/>
        <family val="3"/>
        <charset val="134"/>
      </rPr>
      <t>）</t>
    </r>
  </si>
  <si>
    <r>
      <rPr>
        <sz val="9"/>
        <rFont val="宋体"/>
        <family val="3"/>
        <charset val="134"/>
      </rPr>
      <t>万元</t>
    </r>
  </si>
  <si>
    <r>
      <rPr>
        <sz val="10"/>
        <color theme="1"/>
        <rFont val="仿宋_GB2312"/>
        <family val="3"/>
        <charset val="134"/>
      </rPr>
      <t>勐阿中型灌区</t>
    </r>
  </si>
  <si>
    <r>
      <rPr>
        <sz val="10"/>
        <color theme="1"/>
        <rFont val="仿宋_GB2312"/>
        <family val="3"/>
        <charset val="134"/>
      </rPr>
      <t>勐阿水库</t>
    </r>
  </si>
  <si>
    <r>
      <rPr>
        <sz val="10"/>
        <color theme="1"/>
        <rFont val="仿宋_GB2312"/>
        <family val="3"/>
        <charset val="134"/>
      </rPr>
      <t>勐往中型灌区</t>
    </r>
  </si>
  <si>
    <r>
      <rPr>
        <sz val="10"/>
        <color theme="1"/>
        <rFont val="仿宋_GB2312"/>
        <family val="3"/>
        <charset val="134"/>
      </rPr>
      <t>水库、堰闸</t>
    </r>
  </si>
  <si>
    <r>
      <rPr>
        <sz val="10"/>
        <color theme="1"/>
        <rFont val="仿宋_GB2312"/>
        <family val="3"/>
        <charset val="134"/>
      </rPr>
      <t>勐满中型灌区</t>
    </r>
  </si>
  <si>
    <r>
      <rPr>
        <sz val="10"/>
        <color theme="1"/>
        <rFont val="仿宋_GB2312"/>
        <family val="3"/>
        <charset val="134"/>
      </rPr>
      <t>打洛中型灌区</t>
    </r>
  </si>
  <si>
    <r>
      <rPr>
        <sz val="10"/>
        <color theme="1"/>
        <rFont val="仿宋_GB2312"/>
        <family val="3"/>
        <charset val="134"/>
      </rPr>
      <t>堰闸、水库</t>
    </r>
  </si>
  <si>
    <t>勐海大型灌区现代化改造</t>
  </si>
  <si>
    <t>中型灌区投资</t>
  </si>
  <si>
    <r>
      <rPr>
        <sz val="10"/>
        <rFont val="仿宋_GB2312"/>
        <family val="3"/>
        <charset val="134"/>
      </rPr>
      <t>序号</t>
    </r>
  </si>
  <si>
    <r>
      <rPr>
        <sz val="10"/>
        <rFont val="仿宋_GB2312"/>
        <family val="3"/>
        <charset val="134"/>
      </rPr>
      <t>项目名称</t>
    </r>
  </si>
  <si>
    <r>
      <rPr>
        <sz val="9"/>
        <rFont val="仿宋_GB2312"/>
        <family val="3"/>
        <charset val="134"/>
      </rPr>
      <t>所在河流</t>
    </r>
  </si>
  <si>
    <r>
      <rPr>
        <sz val="9"/>
        <rFont val="仿宋_GB2312"/>
        <family val="3"/>
        <charset val="134"/>
      </rPr>
      <t>水土流失面积（</t>
    </r>
    <r>
      <rPr>
        <sz val="9"/>
        <rFont val="Times New Roman"/>
        <family val="1"/>
      </rPr>
      <t>km</t>
    </r>
    <r>
      <rPr>
        <vertAlign val="superscript"/>
        <sz val="9"/>
        <rFont val="Times New Roman"/>
        <family val="1"/>
      </rPr>
      <t>2</t>
    </r>
    <r>
      <rPr>
        <sz val="9"/>
        <rFont val="仿宋_GB2312"/>
        <family val="3"/>
        <charset val="134"/>
      </rPr>
      <t>）</t>
    </r>
  </si>
  <si>
    <r>
      <rPr>
        <sz val="10"/>
        <rFont val="仿宋_GB2312"/>
        <family val="3"/>
        <charset val="134"/>
      </rPr>
      <t>预防治理水土流失面积（</t>
    </r>
    <r>
      <rPr>
        <sz val="10"/>
        <rFont val="Times New Roman"/>
        <family val="1"/>
      </rPr>
      <t>km</t>
    </r>
    <r>
      <rPr>
        <vertAlign val="superscript"/>
        <sz val="10"/>
        <rFont val="Times New Roman"/>
        <family val="1"/>
      </rPr>
      <t>2</t>
    </r>
    <r>
      <rPr>
        <sz val="10"/>
        <rFont val="仿宋_GB2312"/>
        <family val="3"/>
        <charset val="134"/>
      </rPr>
      <t>）</t>
    </r>
  </si>
  <si>
    <r>
      <rPr>
        <sz val="9"/>
        <rFont val="仿宋_GB2312"/>
        <family val="3"/>
        <charset val="134"/>
      </rPr>
      <t>总投资（万元）</t>
    </r>
  </si>
  <si>
    <r>
      <rPr>
        <sz val="10"/>
        <color theme="1"/>
        <rFont val="仿宋_GB2312"/>
        <family val="3"/>
        <charset val="134"/>
      </rPr>
      <t>曼点生态清洁小流域</t>
    </r>
  </si>
  <si>
    <r>
      <rPr>
        <sz val="10"/>
        <color theme="1"/>
        <rFont val="仿宋_GB2312"/>
        <family val="3"/>
        <charset val="134"/>
      </rPr>
      <t>曼点河</t>
    </r>
  </si>
  <si>
    <r>
      <rPr>
        <sz val="10"/>
        <color theme="1"/>
        <rFont val="仿宋_GB2312"/>
        <family val="3"/>
        <charset val="134"/>
      </rPr>
      <t>密蚌河生态清洁小流域</t>
    </r>
  </si>
  <si>
    <r>
      <rPr>
        <sz val="10"/>
        <color theme="1"/>
        <rFont val="仿宋_GB2312"/>
        <family val="3"/>
        <charset val="134"/>
      </rPr>
      <t>密蚌河</t>
    </r>
  </si>
  <si>
    <r>
      <rPr>
        <sz val="10"/>
        <color theme="1"/>
        <rFont val="仿宋_GB2312"/>
        <family val="3"/>
        <charset val="134"/>
      </rPr>
      <t>马过老坝河生态清洁小流域</t>
    </r>
  </si>
  <si>
    <r>
      <rPr>
        <sz val="10"/>
        <color theme="1"/>
        <rFont val="仿宋_GB2312"/>
        <family val="3"/>
        <charset val="134"/>
      </rPr>
      <t>马过老坝河</t>
    </r>
  </si>
  <si>
    <r>
      <rPr>
        <sz val="10"/>
        <color theme="1"/>
        <rFont val="仿宋_GB2312"/>
        <family val="3"/>
        <charset val="134"/>
      </rPr>
      <t>曼丹生态清洁小流域</t>
    </r>
  </si>
  <si>
    <r>
      <rPr>
        <sz val="10"/>
        <color theme="1"/>
        <rFont val="仿宋_GB2312"/>
        <family val="3"/>
        <charset val="134"/>
      </rPr>
      <t>曼丹河</t>
    </r>
  </si>
  <si>
    <r>
      <rPr>
        <sz val="10"/>
        <color theme="1"/>
        <rFont val="仿宋_GB2312"/>
        <family val="3"/>
        <charset val="134"/>
      </rPr>
      <t>曼满生态清洁小流域</t>
    </r>
  </si>
  <si>
    <r>
      <rPr>
        <sz val="10"/>
        <color theme="1"/>
        <rFont val="仿宋_GB2312"/>
        <family val="3"/>
        <charset val="134"/>
      </rPr>
      <t>南哈河</t>
    </r>
  </si>
  <si>
    <r>
      <rPr>
        <sz val="10"/>
        <color indexed="8"/>
        <rFont val="仿宋_GB2312"/>
        <family val="3"/>
        <charset val="134"/>
      </rPr>
      <t>合计</t>
    </r>
  </si>
  <si>
    <t>勐海县城区水环境综合治理项目</t>
  </si>
  <si>
    <t>美丽河湖</t>
  </si>
  <si>
    <t>水系连通及农村水系</t>
  </si>
  <si>
    <t>一级指标</t>
  </si>
  <si>
    <t>二级指标</t>
  </si>
  <si>
    <t>现状值</t>
  </si>
  <si>
    <r>
      <rPr>
        <sz val="10.5"/>
        <color rgb="FF000000"/>
        <rFont val="Times New Roman"/>
        <family val="1"/>
      </rPr>
      <t>“</t>
    </r>
    <r>
      <rPr>
        <sz val="10.5"/>
        <color rgb="FF000000"/>
        <rFont val="仿宋_GB2312"/>
        <family val="3"/>
        <charset val="134"/>
      </rPr>
      <t>十四五</t>
    </r>
    <r>
      <rPr>
        <sz val="10.5"/>
        <color rgb="FF000000"/>
        <rFont val="Times New Roman"/>
        <family val="1"/>
      </rPr>
      <t>”</t>
    </r>
    <r>
      <rPr>
        <sz val="10.5"/>
        <color rgb="FF000000"/>
        <rFont val="仿宋_GB2312"/>
        <family val="3"/>
        <charset val="134"/>
      </rPr>
      <t>规划目标</t>
    </r>
  </si>
  <si>
    <t>水旱灾害防御</t>
  </si>
  <si>
    <r>
      <rPr>
        <sz val="10.5"/>
        <color rgb="FF000000"/>
        <rFont val="仿宋_GB2312"/>
        <family val="3"/>
        <charset val="134"/>
      </rPr>
      <t>堤防达标率（</t>
    </r>
    <r>
      <rPr>
        <sz val="10.5"/>
        <color rgb="FF000000"/>
        <rFont val="Times New Roman"/>
        <family val="1"/>
      </rPr>
      <t>%</t>
    </r>
    <r>
      <rPr>
        <sz val="10.5"/>
        <color rgb="FF000000"/>
        <rFont val="仿宋_GB2312"/>
        <family val="3"/>
        <charset val="134"/>
      </rPr>
      <t>）</t>
    </r>
  </si>
  <si>
    <t>预期性</t>
  </si>
  <si>
    <r>
      <rPr>
        <sz val="10.5"/>
        <color rgb="FF000000"/>
        <rFont val="宋体"/>
        <family val="3"/>
        <charset val="134"/>
      </rPr>
      <t>病险水库（闸）病险</t>
    </r>
    <r>
      <rPr>
        <sz val="10.5"/>
        <color rgb="FF000000"/>
        <rFont val="Times New Roman"/>
        <family val="1"/>
      </rPr>
      <t> </t>
    </r>
    <r>
      <rPr>
        <sz val="10.5"/>
        <color rgb="FF000000"/>
        <rFont val="宋体"/>
        <family val="3"/>
        <charset val="134"/>
      </rPr>
      <t>率（</t>
    </r>
    <r>
      <rPr>
        <sz val="10.5"/>
        <color rgb="FF000000"/>
        <rFont val="Times New Roman"/>
        <family val="1"/>
      </rPr>
      <t>%</t>
    </r>
    <r>
      <rPr>
        <sz val="10.5"/>
        <color rgb="FF000000"/>
        <rFont val="宋体"/>
        <family val="3"/>
        <charset val="134"/>
      </rPr>
      <t>）</t>
    </r>
  </si>
  <si>
    <t>&lt;10</t>
  </si>
  <si>
    <r>
      <rPr>
        <sz val="10.5"/>
        <color rgb="FF000000"/>
        <rFont val="仿宋_GB2312"/>
        <family val="3"/>
        <charset val="134"/>
      </rPr>
      <t>水旱灾害损失率（</t>
    </r>
    <r>
      <rPr>
        <sz val="10.5"/>
        <color rgb="FF000000"/>
        <rFont val="Times New Roman"/>
        <family val="1"/>
      </rPr>
      <t>%</t>
    </r>
    <r>
      <rPr>
        <sz val="10.5"/>
        <color rgb="FF000000"/>
        <rFont val="仿宋_GB2312"/>
        <family val="3"/>
        <charset val="134"/>
      </rPr>
      <t>）</t>
    </r>
  </si>
  <si>
    <t>&lt;0.8</t>
  </si>
  <si>
    <t>水资源节约集约利用与优化配置</t>
  </si>
  <si>
    <r>
      <rPr>
        <sz val="10.5"/>
        <color rgb="FF000000"/>
        <rFont val="仿宋_GB2312"/>
        <family val="3"/>
        <charset val="134"/>
      </rPr>
      <t>用水总量控制（亿</t>
    </r>
    <r>
      <rPr>
        <sz val="10.5"/>
        <color rgb="FF000000"/>
        <rFont val="Times New Roman"/>
        <family val="1"/>
      </rPr>
      <t>m</t>
    </r>
    <r>
      <rPr>
        <vertAlign val="superscript"/>
        <sz val="10.5"/>
        <color rgb="FF000000"/>
        <rFont val="Times New Roman"/>
        <family val="1"/>
      </rPr>
      <t>3</t>
    </r>
    <r>
      <rPr>
        <sz val="10.5"/>
        <color rgb="FF000000"/>
        <rFont val="仿宋_GB2312"/>
        <family val="3"/>
        <charset val="134"/>
      </rPr>
      <t>）</t>
    </r>
  </si>
  <si>
    <t>&lt;2.73</t>
  </si>
  <si>
    <t>约束性</t>
  </si>
  <si>
    <r>
      <rPr>
        <sz val="10.5"/>
        <color rgb="FF000000"/>
        <rFont val="仿宋_GB2312"/>
        <family val="3"/>
        <charset val="134"/>
      </rPr>
      <t>万元</t>
    </r>
    <r>
      <rPr>
        <sz val="10.5"/>
        <color rgb="FF000000"/>
        <rFont val="Times New Roman"/>
        <family val="1"/>
      </rPr>
      <t>GDP</t>
    </r>
    <r>
      <rPr>
        <sz val="10.5"/>
        <color rgb="FF000000"/>
        <rFont val="仿宋_GB2312"/>
        <family val="3"/>
        <charset val="134"/>
      </rPr>
      <t>用水量下降（</t>
    </r>
    <r>
      <rPr>
        <sz val="10.5"/>
        <color rgb="FF000000"/>
        <rFont val="Times New Roman"/>
        <family val="1"/>
      </rPr>
      <t>%</t>
    </r>
    <r>
      <rPr>
        <sz val="10.5"/>
        <color rgb="FF000000"/>
        <rFont val="仿宋_GB2312"/>
        <family val="3"/>
        <charset val="134"/>
      </rPr>
      <t>）</t>
    </r>
  </si>
  <si>
    <r>
      <rPr>
        <sz val="14"/>
        <color theme="1"/>
        <rFont val="仿宋_GB2312"/>
        <family val="3"/>
        <charset val="134"/>
      </rPr>
      <t>病险水库（闸）病险</t>
    </r>
    <r>
      <rPr>
        <sz val="10.5"/>
        <color rgb="FF000000"/>
        <rFont val="宋体"/>
        <family val="3"/>
        <charset val="134"/>
        <scheme val="minor"/>
      </rPr>
      <t> </t>
    </r>
    <r>
      <rPr>
        <sz val="14"/>
        <color theme="1"/>
        <rFont val="仿宋_GB2312"/>
        <family val="3"/>
        <charset val="134"/>
      </rPr>
      <t>率</t>
    </r>
  </si>
  <si>
    <r>
      <rPr>
        <sz val="10.5"/>
        <color rgb="FF000000"/>
        <rFont val="仿宋_GB2312"/>
        <family val="3"/>
        <charset val="134"/>
      </rPr>
      <t>万元工业增加值用水量下降（</t>
    </r>
    <r>
      <rPr>
        <sz val="10.5"/>
        <color rgb="FF000000"/>
        <rFont val="Times New Roman"/>
        <family val="1"/>
      </rPr>
      <t>%</t>
    </r>
    <r>
      <rPr>
        <sz val="10.5"/>
        <color rgb="FF000000"/>
        <rFont val="仿宋_GB2312"/>
        <family val="3"/>
        <charset val="134"/>
      </rPr>
      <t>）</t>
    </r>
  </si>
  <si>
    <t> 水库总数91座，水闸总数66座。不达标水库、闸16座，不达标率24.2%</t>
  </si>
  <si>
    <t>农田灌溉水有效利用系数</t>
  </si>
  <si>
    <t>&gt;0.57</t>
  </si>
  <si>
    <r>
      <rPr>
        <sz val="10.5"/>
        <color rgb="FF000000"/>
        <rFont val="仿宋_GB2312"/>
        <family val="3"/>
        <charset val="134"/>
      </rPr>
      <t>新增蓄水库容（亿</t>
    </r>
    <r>
      <rPr>
        <sz val="10.5"/>
        <color rgb="FF000000"/>
        <rFont val="Times New Roman"/>
        <family val="1"/>
      </rPr>
      <t>m</t>
    </r>
    <r>
      <rPr>
        <vertAlign val="superscript"/>
        <sz val="10.5"/>
        <color rgb="FF000000"/>
        <rFont val="Times New Roman"/>
        <family val="1"/>
      </rPr>
      <t>3</t>
    </r>
    <r>
      <rPr>
        <sz val="10.5"/>
        <color rgb="FF000000"/>
        <rFont val="仿宋_GB2312"/>
        <family val="3"/>
        <charset val="134"/>
      </rPr>
      <t>）</t>
    </r>
  </si>
  <si>
    <r>
      <rPr>
        <sz val="10.5"/>
        <color rgb="FF000000"/>
        <rFont val="仿宋_GB2312"/>
        <family val="3"/>
        <charset val="134"/>
      </rPr>
      <t>水利设施新增供水能力（亿</t>
    </r>
    <r>
      <rPr>
        <sz val="10.5"/>
        <color rgb="FF000000"/>
        <rFont val="Times New Roman"/>
        <family val="1"/>
      </rPr>
      <t>m</t>
    </r>
    <r>
      <rPr>
        <vertAlign val="superscript"/>
        <sz val="10.5"/>
        <color rgb="FF000000"/>
        <rFont val="Times New Roman"/>
        <family val="1"/>
      </rPr>
      <t>3</t>
    </r>
    <r>
      <rPr>
        <sz val="10.5"/>
        <color rgb="FF000000"/>
        <rFont val="仿宋_GB2312"/>
        <family val="3"/>
        <charset val="134"/>
      </rPr>
      <t>）</t>
    </r>
  </si>
  <si>
    <r>
      <rPr>
        <sz val="10.5"/>
        <color rgb="FF000000"/>
        <rFont val="仿宋_GB2312"/>
        <family val="3"/>
        <charset val="134"/>
      </rPr>
      <t>农村自来水普及率（</t>
    </r>
    <r>
      <rPr>
        <sz val="10.5"/>
        <color rgb="FF000000"/>
        <rFont val="Times New Roman"/>
        <family val="1"/>
      </rPr>
      <t>%</t>
    </r>
    <r>
      <rPr>
        <sz val="10.5"/>
        <color rgb="FF000000"/>
        <rFont val="仿宋_GB2312"/>
        <family val="3"/>
        <charset val="134"/>
      </rPr>
      <t>）</t>
    </r>
  </si>
  <si>
    <t>&gt;90</t>
  </si>
  <si>
    <t>新增农田有效灌溉面积（万亩）</t>
  </si>
  <si>
    <t>11.5  </t>
  </si>
  <si>
    <t>水资源保护与河湖健康保障</t>
  </si>
  <si>
    <r>
      <rPr>
        <sz val="10.5"/>
        <color rgb="FF000000"/>
        <rFont val="仿宋_GB2312"/>
        <family val="3"/>
        <charset val="134"/>
      </rPr>
      <t>城镇集中式饮用水水源地水质达标率（</t>
    </r>
    <r>
      <rPr>
        <sz val="10.5"/>
        <color rgb="FF000000"/>
        <rFont val="Times New Roman"/>
        <family val="1"/>
      </rPr>
      <t>%</t>
    </r>
    <r>
      <rPr>
        <sz val="10.5"/>
        <color rgb="FF000000"/>
        <rFont val="仿宋_GB2312"/>
        <family val="3"/>
        <charset val="134"/>
      </rPr>
      <t>）</t>
    </r>
  </si>
  <si>
    <r>
      <rPr>
        <sz val="10.5"/>
        <color rgb="FF000000"/>
        <rFont val="仿宋_GB2312"/>
        <family val="3"/>
        <charset val="134"/>
      </rPr>
      <t>重要江河湖泊水功能区水质达标率（</t>
    </r>
    <r>
      <rPr>
        <sz val="10.5"/>
        <color rgb="FF000000"/>
        <rFont val="Times New Roman"/>
        <family val="1"/>
      </rPr>
      <t>%</t>
    </r>
    <r>
      <rPr>
        <sz val="10.5"/>
        <color rgb="FF000000"/>
        <rFont val="仿宋_GB2312"/>
        <family val="3"/>
        <charset val="134"/>
      </rPr>
      <t>）</t>
    </r>
  </si>
  <si>
    <t>&gt;75</t>
  </si>
  <si>
    <r>
      <rPr>
        <sz val="10.5"/>
        <color rgb="FF000000"/>
        <rFont val="仿宋_GB2312"/>
        <family val="3"/>
        <charset val="134"/>
      </rPr>
      <t>新增水土流失综合治理面积（</t>
    </r>
    <r>
      <rPr>
        <sz val="10.5"/>
        <color rgb="FF000000"/>
        <rFont val="Times New Roman"/>
        <family val="1"/>
      </rPr>
      <t>km</t>
    </r>
    <r>
      <rPr>
        <vertAlign val="superscript"/>
        <sz val="10.5"/>
        <color rgb="FF000000"/>
        <rFont val="Times New Roman"/>
        <family val="1"/>
      </rPr>
      <t>2</t>
    </r>
    <r>
      <rPr>
        <sz val="10.5"/>
        <color rgb="FF000000"/>
        <rFont val="仿宋_GB2312"/>
        <family val="3"/>
        <charset val="134"/>
      </rPr>
      <t>）</t>
    </r>
  </si>
  <si>
    <t>&gt;100</t>
  </si>
  <si>
    <t>涉水事务监管</t>
  </si>
  <si>
    <r>
      <rPr>
        <sz val="10.5"/>
        <color rgb="FF000000"/>
        <rFont val="仿宋_GB2312"/>
        <family val="3"/>
        <charset val="134"/>
      </rPr>
      <t>水利信息化覆盖率（</t>
    </r>
    <r>
      <rPr>
        <sz val="10.5"/>
        <color rgb="FF000000"/>
        <rFont val="Times New Roman"/>
        <family val="1"/>
      </rPr>
      <t>%</t>
    </r>
    <r>
      <rPr>
        <sz val="10.5"/>
        <color rgb="FF000000"/>
        <rFont val="仿宋_GB2312"/>
        <family val="3"/>
        <charset val="134"/>
      </rPr>
      <t>）</t>
    </r>
  </si>
  <si>
    <t> 十四五规划表</t>
  </si>
  <si>
    <t> 4个中型灌区工程</t>
  </si>
  <si>
    <t>—</t>
  </si>
  <si>
    <r>
      <rPr>
        <sz val="10.5"/>
        <color rgb="FF000000"/>
        <rFont val="仿宋_GB2312"/>
        <family val="3"/>
        <charset val="134"/>
      </rPr>
      <t>蓄水库容（亿</t>
    </r>
    <r>
      <rPr>
        <sz val="10.5"/>
        <color rgb="FF000000"/>
        <rFont val="Times New Roman"/>
        <family val="1"/>
      </rPr>
      <t>m</t>
    </r>
    <r>
      <rPr>
        <vertAlign val="superscript"/>
        <sz val="10.5"/>
        <color rgb="FF000000"/>
        <rFont val="Times New Roman"/>
        <family val="1"/>
      </rPr>
      <t>3</t>
    </r>
    <r>
      <rPr>
        <sz val="10.5"/>
        <color rgb="FF000000"/>
        <rFont val="仿宋_GB2312"/>
        <family val="3"/>
        <charset val="134"/>
      </rPr>
      <t>）</t>
    </r>
  </si>
  <si>
    <t>加上曼桂、曼彦、曼先、布朗山，0.21</t>
  </si>
  <si>
    <r>
      <rPr>
        <sz val="10.5"/>
        <color rgb="FF000000"/>
        <rFont val="仿宋_GB2312"/>
        <family val="3"/>
        <charset val="134"/>
      </rPr>
      <t>水利设施供水能力（亿</t>
    </r>
    <r>
      <rPr>
        <sz val="10.5"/>
        <color rgb="FF000000"/>
        <rFont val="Times New Roman"/>
        <family val="1"/>
      </rPr>
      <t>m</t>
    </r>
    <r>
      <rPr>
        <vertAlign val="superscript"/>
        <sz val="10.5"/>
        <color rgb="FF000000"/>
        <rFont val="Times New Roman"/>
        <family val="1"/>
      </rPr>
      <t>3</t>
    </r>
    <r>
      <rPr>
        <sz val="10.5"/>
        <color rgb="FF000000"/>
        <rFont val="仿宋_GB2312"/>
        <family val="3"/>
        <charset val="134"/>
      </rPr>
      <t>）</t>
    </r>
  </si>
  <si>
    <r>
      <rPr>
        <sz val="11"/>
        <color theme="1"/>
        <rFont val="宋体"/>
        <family val="3"/>
        <charset val="134"/>
        <scheme val="minor"/>
      </rPr>
      <t>新增供水0</t>
    </r>
    <r>
      <rPr>
        <sz val="11"/>
        <color theme="1"/>
        <rFont val="宋体"/>
        <family val="3"/>
        <charset val="134"/>
        <scheme val="minor"/>
      </rPr>
      <t>.27</t>
    </r>
  </si>
  <si>
    <r>
      <rPr>
        <sz val="10.5"/>
        <color rgb="FF000000"/>
        <rFont val="仿宋_GB2312"/>
        <family val="3"/>
        <charset val="134"/>
      </rPr>
      <t>供水保障率（</t>
    </r>
    <r>
      <rPr>
        <sz val="10.5"/>
        <color rgb="FF000000"/>
        <rFont val="Times New Roman"/>
        <family val="1"/>
      </rPr>
      <t>%</t>
    </r>
    <r>
      <rPr>
        <sz val="10.5"/>
        <color rgb="FF000000"/>
        <rFont val="仿宋_GB2312"/>
        <family val="3"/>
        <charset val="134"/>
      </rPr>
      <t>）</t>
    </r>
  </si>
  <si>
    <t>全县农村集中供水率达到90%以上，农村自来水普及率达到85%以上，供水工程的净化消毒设施配套率达90%以上，水质合格率超过全国平均水平。农村居民每人每天可获得的水量，不低于60升；根据用水需求和可能，集中供水工程原则上供水到户，规模化工程每天24小时不间断供水，水源保证率不低于95%，万人以下工程受水源限制时，应不低于90%。</t>
  </si>
  <si>
    <t>十四五人饮规划   3.4.1建设目标</t>
  </si>
  <si>
    <t>水库增加5.71</t>
  </si>
  <si>
    <t>&gt;85</t>
  </si>
  <si>
    <t>防洪类</t>
  </si>
  <si>
    <t>项目类型</t>
  </si>
  <si>
    <t>规模</t>
  </si>
  <si>
    <t>投资(万元)</t>
  </si>
  <si>
    <t>计划十四投资</t>
  </si>
  <si>
    <t>结转十五五</t>
  </si>
  <si>
    <t>河道治理长度5.87km，保护人口0.3万人，保护耕地0.5万亩</t>
  </si>
  <si>
    <r>
      <rPr>
        <sz val="11"/>
        <color theme="1"/>
        <rFont val="宋体"/>
        <family val="3"/>
        <charset val="134"/>
        <scheme val="minor"/>
      </rPr>
      <t>2</t>
    </r>
    <r>
      <rPr>
        <sz val="11"/>
        <color theme="1"/>
        <rFont val="宋体"/>
        <family val="3"/>
        <charset val="134"/>
        <scheme val="minor"/>
      </rPr>
      <t>020-2025</t>
    </r>
  </si>
  <si>
    <r>
      <rPr>
        <sz val="11"/>
        <color theme="1"/>
        <rFont val="宋体"/>
        <family val="3"/>
        <charset val="134"/>
        <scheme val="minor"/>
      </rPr>
      <t>1</t>
    </r>
    <r>
      <rPr>
        <sz val="11"/>
        <color theme="1"/>
        <rFont val="宋体"/>
        <family val="3"/>
        <charset val="134"/>
        <scheme val="minor"/>
      </rPr>
      <t>0年一遇</t>
    </r>
  </si>
  <si>
    <t>河道治理长度14km，保护人口0.8万人，保护耕地2.4万亩</t>
  </si>
  <si>
    <t>河道治理长度2km，保护人口0.2万人，保护耕地0.65万亩</t>
  </si>
  <si>
    <t>河道治理长度6km，保护人口0.8万人，保护耕地1万亩</t>
  </si>
  <si>
    <t>河道治理长度2.5km，保护人口0.1万人，保护耕地0.1万亩</t>
  </si>
  <si>
    <t>河道治理长度11.2km，保护人口0.7万人，保护耕地1.6万亩</t>
  </si>
  <si>
    <t>河道治理长度2.6km，保护人口0.1万人，保护耕地0.1万亩</t>
  </si>
  <si>
    <t>河道治理长度2km，保护人口0.1万人，保护耕地0.1万亩</t>
  </si>
  <si>
    <t>山洪沟治理长度6km保护人口0.48万人保护人口0.48万人保护耕地0.69万亩保护耕地0.69万亩</t>
  </si>
  <si>
    <t>山洪沟治理长度2km保护人口0.48万人保护人口0.12万人保护耕地0.69万亩保护耕地0.02万亩</t>
  </si>
  <si>
    <t>山洪沟治理长度3km保护人口0.48万人保护人口0.0965万人保护耕地0.69万亩保护耕地0.16万亩</t>
  </si>
  <si>
    <t>山洪沟治理长度4km保护人口0.48万人保护人口0.19万人保护耕地0.69万亩保护耕地0.31万亩</t>
  </si>
  <si>
    <t>大坝培厚，金属结构更换，输水隧洞和溢洪道裂缝处理，恢复和新增灌溉面积7.5万亩，解除下游人口威胁6.44万人，解除下游耕地威胁11.64万亩，</t>
  </si>
  <si>
    <t>恢复和新增灌溉面积1.5万亩，解除下游人口威胁1.22万人，解除下游耕地威胁2.53万亩</t>
  </si>
  <si>
    <t>小（一）型</t>
  </si>
  <si>
    <t>改造</t>
  </si>
  <si>
    <t>曼么中水闸</t>
  </si>
  <si>
    <t>抗旱应急水源工程</t>
  </si>
  <si>
    <t>位置或河流</t>
  </si>
  <si>
    <t>库容（亿m3）</t>
  </si>
  <si>
    <t>总供水量(万m3)</t>
  </si>
  <si>
    <t>工期(年）</t>
  </si>
  <si>
    <t>水源工程</t>
  </si>
  <si>
    <t>灌溉取水量(万m3)</t>
  </si>
  <si>
    <t>设计灌溉面积</t>
  </si>
  <si>
    <t>骨干建筑物长度（km)</t>
  </si>
  <si>
    <t>建筑物数量（个）</t>
  </si>
  <si>
    <t>开工时间（年）</t>
  </si>
  <si>
    <t>中型灌区</t>
  </si>
  <si>
    <t>乡镇抗旱水源工程</t>
  </si>
  <si>
    <t>班章抗旱应急水源工程</t>
  </si>
  <si>
    <t>章家抗旱应急水源工程</t>
  </si>
  <si>
    <t>西定抗旱应急水源工程</t>
  </si>
  <si>
    <t>曼马抗旱应急水源工程</t>
  </si>
  <si>
    <t>旧过抗旱应急水源工程</t>
  </si>
  <si>
    <t>南糯山抗旱应急水源工程</t>
  </si>
  <si>
    <t>帕宫抗旱应急水源工程</t>
  </si>
  <si>
    <t>曼尾抗旱应急水源工程</t>
  </si>
  <si>
    <t>乡（镇）</t>
  </si>
  <si>
    <t>村（社区）</t>
  </si>
  <si>
    <t>村（小组）</t>
  </si>
  <si>
    <t>所在河流名称</t>
  </si>
  <si>
    <t>所在河流编码</t>
  </si>
  <si>
    <r>
      <rPr>
        <b/>
        <sz val="10"/>
        <rFont val="宋体"/>
        <family val="3"/>
        <charset val="134"/>
      </rPr>
      <t>坝址控制流域面积（km</t>
    </r>
    <r>
      <rPr>
        <b/>
        <vertAlign val="superscript"/>
        <sz val="10"/>
        <rFont val="宋体"/>
        <family val="3"/>
        <charset val="134"/>
      </rPr>
      <t>2</t>
    </r>
    <r>
      <rPr>
        <b/>
        <sz val="10"/>
        <rFont val="宋体"/>
        <family val="3"/>
        <charset val="134"/>
      </rPr>
      <t>）</t>
    </r>
  </si>
  <si>
    <t>建成时间（年）</t>
  </si>
  <si>
    <r>
      <rPr>
        <b/>
        <sz val="10"/>
        <rFont val="宋体"/>
        <family val="3"/>
        <charset val="134"/>
      </rPr>
      <t>总库容（万m</t>
    </r>
    <r>
      <rPr>
        <b/>
        <vertAlign val="superscript"/>
        <sz val="10"/>
        <rFont val="宋体"/>
        <family val="3"/>
        <charset val="134"/>
      </rPr>
      <t>3</t>
    </r>
    <r>
      <rPr>
        <b/>
        <sz val="10"/>
        <rFont val="宋体"/>
        <family val="3"/>
        <charset val="134"/>
      </rPr>
      <t>）</t>
    </r>
  </si>
  <si>
    <r>
      <rPr>
        <b/>
        <sz val="10"/>
        <rFont val="宋体"/>
        <family val="3"/>
        <charset val="134"/>
      </rPr>
      <t>兴利库容（万m</t>
    </r>
    <r>
      <rPr>
        <b/>
        <vertAlign val="superscript"/>
        <sz val="10"/>
        <rFont val="宋体"/>
        <family val="3"/>
        <charset val="134"/>
      </rPr>
      <t>3</t>
    </r>
    <r>
      <rPr>
        <b/>
        <sz val="10"/>
        <rFont val="宋体"/>
        <family val="3"/>
        <charset val="134"/>
      </rPr>
      <t>）</t>
    </r>
  </si>
  <si>
    <t>水库功能</t>
  </si>
  <si>
    <t>水库管理单位名称</t>
  </si>
  <si>
    <r>
      <rPr>
        <b/>
        <sz val="10"/>
        <rFont val="宋体"/>
        <family val="3"/>
        <charset val="134"/>
      </rPr>
      <t>水功能区</t>
    </r>
  </si>
  <si>
    <t>饮用水源地级别</t>
  </si>
  <si>
    <t>存在的主要问题</t>
  </si>
  <si>
    <r>
      <rPr>
        <sz val="10"/>
        <rFont val="宋体"/>
        <family val="3"/>
        <charset val="134"/>
      </rPr>
      <t>备注</t>
    </r>
  </si>
  <si>
    <r>
      <rPr>
        <b/>
        <sz val="10"/>
        <rFont val="宋体"/>
        <family val="3"/>
        <charset val="134"/>
      </rPr>
      <t>名称</t>
    </r>
  </si>
  <si>
    <r>
      <rPr>
        <b/>
        <sz val="10"/>
        <rFont val="宋体"/>
        <family val="3"/>
        <charset val="134"/>
      </rPr>
      <t>级别</t>
    </r>
  </si>
  <si>
    <t>一级</t>
  </si>
  <si>
    <t>二级</t>
  </si>
  <si>
    <t>径流面积</t>
  </si>
  <si>
    <t>总</t>
  </si>
  <si>
    <t>兴利</t>
  </si>
  <si>
    <t>贺开村</t>
  </si>
  <si>
    <t>曼囡村民小组</t>
  </si>
  <si>
    <t>马过老坝河</t>
  </si>
  <si>
    <t>JBA8GAA0000R</t>
  </si>
  <si>
    <t>农业灌溉、城镇生活、农村生活、水力发电</t>
  </si>
  <si>
    <t>勐海县那达勐水库管理所</t>
  </si>
  <si>
    <t>/</t>
  </si>
  <si>
    <t>县级</t>
  </si>
  <si>
    <t>面源污染</t>
  </si>
  <si>
    <t>实际坐落于国有林中</t>
  </si>
  <si>
    <t>南木令河</t>
  </si>
  <si>
    <t>JB9UO8D1021N</t>
  </si>
  <si>
    <t>勐海县勐邦水库管理所</t>
  </si>
  <si>
    <t>管理力度不够，供水能力不足</t>
  </si>
  <si>
    <t>曼国村</t>
  </si>
  <si>
    <t>曼广龙村民小组</t>
  </si>
  <si>
    <t>曼光龙水库</t>
  </si>
  <si>
    <t>JBA8GAC0000L</t>
  </si>
  <si>
    <t>勐混镇人民政府</t>
  </si>
  <si>
    <t>曼赛村</t>
  </si>
  <si>
    <t>曼南嘎村民小组</t>
  </si>
  <si>
    <t>浓垒水库</t>
  </si>
  <si>
    <t>JB9UO8D1080N</t>
  </si>
  <si>
    <t>管理力度不够</t>
  </si>
  <si>
    <t>曼扫村</t>
  </si>
  <si>
    <t>曼西里村民小组</t>
  </si>
  <si>
    <t>曼贺水库</t>
  </si>
  <si>
    <t>曼蚌河</t>
  </si>
  <si>
    <t>曼扁村民小组</t>
  </si>
  <si>
    <t>曼扁龙少水库</t>
  </si>
  <si>
    <t>曼真村</t>
  </si>
  <si>
    <t>曼嘿村民小组</t>
  </si>
  <si>
    <t>南短河</t>
  </si>
  <si>
    <t>JBA8GC00000L</t>
  </si>
  <si>
    <t>供水能力不足</t>
  </si>
  <si>
    <t>曼贺村</t>
  </si>
  <si>
    <t>曼丹龙村民小组</t>
  </si>
  <si>
    <t>曼丹河</t>
  </si>
  <si>
    <t>农业灌溉、城镇生活</t>
  </si>
  <si>
    <t>曼搞村</t>
  </si>
  <si>
    <t>曼扫秀村民小组</t>
  </si>
  <si>
    <t>回列水库</t>
  </si>
  <si>
    <t>勐海镇人民政府</t>
  </si>
  <si>
    <t>曼袄村</t>
  </si>
  <si>
    <t>曼袄村民小组</t>
  </si>
  <si>
    <t>曼袄水库</t>
  </si>
  <si>
    <t>南海河</t>
  </si>
  <si>
    <t>曼搞村民小组</t>
  </si>
  <si>
    <t>弄养水库</t>
  </si>
  <si>
    <t>曼短村</t>
  </si>
  <si>
    <t>曼赛回村民小组</t>
  </si>
  <si>
    <t>曼赛回水库</t>
  </si>
  <si>
    <t>JB9UO8D1020N</t>
  </si>
  <si>
    <t>蕨蕨寨村民小组</t>
  </si>
  <si>
    <t>八队水库</t>
  </si>
  <si>
    <t>曼拉闷村民小组</t>
  </si>
  <si>
    <t>曼拉闷水库</t>
  </si>
  <si>
    <t>曼真村民小组</t>
  </si>
  <si>
    <t>曼赛龙村民小组</t>
  </si>
  <si>
    <t>弄珠水库</t>
  </si>
  <si>
    <t>曼短村民小组</t>
  </si>
  <si>
    <t>曼懂水库</t>
  </si>
  <si>
    <t>曼尾村</t>
  </si>
  <si>
    <t>曼尾村民小组</t>
  </si>
  <si>
    <t>管理力度不够，防洪能力不足</t>
  </si>
  <si>
    <t>勐翁村</t>
  </si>
  <si>
    <t>大新寨村民小组</t>
  </si>
  <si>
    <t>翁囡河</t>
  </si>
  <si>
    <t>JBA8EBA0000R</t>
  </si>
  <si>
    <t>曼派村民小组</t>
  </si>
  <si>
    <t>弄本水库</t>
  </si>
  <si>
    <t>竜布先水库</t>
  </si>
  <si>
    <t>曼顶井村民小组</t>
  </si>
  <si>
    <t>曼鲁水库</t>
  </si>
  <si>
    <t>曼裴右水库</t>
  </si>
  <si>
    <t>曼天井水库</t>
  </si>
  <si>
    <t>小新寨村民小组</t>
  </si>
  <si>
    <t>小新寨水库</t>
  </si>
  <si>
    <t>曼乱回水库</t>
  </si>
  <si>
    <t>回本水库</t>
  </si>
  <si>
    <t>回龙卡村民小组</t>
  </si>
  <si>
    <t>三队水库</t>
  </si>
  <si>
    <t>景龙村</t>
  </si>
  <si>
    <t>曼兴村民小组</t>
  </si>
  <si>
    <t>水质污染，管理力度不够，防洪能力不足，坝堤后有积水</t>
  </si>
  <si>
    <t>实际坐落景竜村委会地界中</t>
  </si>
  <si>
    <t>西定村</t>
  </si>
  <si>
    <t>坝丙老寨村民小组</t>
  </si>
  <si>
    <t>坝丙老寨水库</t>
  </si>
  <si>
    <t>南巴河</t>
  </si>
  <si>
    <t>西定乡人民政府</t>
  </si>
  <si>
    <t>曼来村</t>
  </si>
  <si>
    <t>曼来老寨村民小组</t>
  </si>
  <si>
    <t>曼来水库</t>
  </si>
  <si>
    <t>帕蚌河</t>
  </si>
  <si>
    <t>曼佤村</t>
  </si>
  <si>
    <t>贺松村民小组与林业局争议</t>
  </si>
  <si>
    <t>贺松茶王树水库</t>
  </si>
  <si>
    <t>南孟河</t>
  </si>
  <si>
    <t>JB1B8B00000L</t>
  </si>
  <si>
    <t>章朗村</t>
  </si>
  <si>
    <t>章朗新寨村民小组</t>
  </si>
  <si>
    <t>章朗水库</t>
  </si>
  <si>
    <t>南孙河</t>
  </si>
  <si>
    <t>JB1BGA00000L</t>
  </si>
  <si>
    <t>实际坐落勐海茶厂地界中</t>
  </si>
  <si>
    <t>坝丙中寨、坝丙新寨村民小组共有</t>
  </si>
  <si>
    <t>坝丙新寨水库</t>
  </si>
  <si>
    <t>巴达村民小组</t>
  </si>
  <si>
    <t>巴达水库</t>
  </si>
  <si>
    <t>勒不南河</t>
  </si>
  <si>
    <t>JB1B8A00000L</t>
  </si>
  <si>
    <t>来水不足，供水能力不足，水质污染，</t>
  </si>
  <si>
    <t>龙棒村民小组</t>
  </si>
  <si>
    <t>龙捧水库</t>
  </si>
  <si>
    <t>水质污染</t>
  </si>
  <si>
    <t>回达水库</t>
  </si>
  <si>
    <t>坐落于勐遮，勐海管理</t>
  </si>
  <si>
    <t>曼令村</t>
  </si>
  <si>
    <t>先往新寨村民小组</t>
  </si>
  <si>
    <t>农业灌溉、城镇生活、农村生活供水</t>
  </si>
  <si>
    <t>乡（镇）级</t>
  </si>
  <si>
    <t>南楞村</t>
  </si>
  <si>
    <t>南楞村民小组</t>
  </si>
  <si>
    <t>勐海县曼满水库管理所</t>
  </si>
  <si>
    <t>黎明二分厂</t>
  </si>
  <si>
    <t>二分厂一队</t>
  </si>
  <si>
    <t>坐落黎明二分厂地界中，二队为旁边</t>
  </si>
  <si>
    <t>曼洪村</t>
  </si>
  <si>
    <t>曼洪村民小组</t>
  </si>
  <si>
    <t>南啊河</t>
  </si>
  <si>
    <t>JBA8EB00000R</t>
  </si>
  <si>
    <t>农业灌溉、农村生活供水</t>
  </si>
  <si>
    <t>村级</t>
  </si>
  <si>
    <t>二分厂七队</t>
  </si>
  <si>
    <t>坐落黎明二分厂地界中，七队为旁边</t>
  </si>
  <si>
    <t>二分厂十队</t>
  </si>
  <si>
    <t>坐落黎明二分厂地界中，十队为旁边</t>
  </si>
  <si>
    <t>曼瓦村民小组</t>
  </si>
  <si>
    <t>回嘎水库</t>
  </si>
  <si>
    <t>勐遮镇人民政府</t>
  </si>
  <si>
    <t>曼伦村</t>
  </si>
  <si>
    <t>曼迭村民小组</t>
  </si>
  <si>
    <t>曼点水库</t>
  </si>
  <si>
    <t>曼往村民小组</t>
  </si>
  <si>
    <t>曼往水库</t>
  </si>
  <si>
    <t>南列水库</t>
  </si>
  <si>
    <t>南亨河</t>
  </si>
  <si>
    <t>JB9UO8D1070N</t>
  </si>
  <si>
    <t>曼满村民小组</t>
  </si>
  <si>
    <t>弄当水库</t>
  </si>
  <si>
    <t>曼恩村</t>
  </si>
  <si>
    <t>曼垒村民小组</t>
  </si>
  <si>
    <t>曼垒水库(二)</t>
  </si>
  <si>
    <t>曼燕村</t>
  </si>
  <si>
    <t>曼赛村民小组</t>
  </si>
  <si>
    <t>曼赛水库</t>
  </si>
  <si>
    <t>弯勒村民小组</t>
  </si>
  <si>
    <t>弯勒水库</t>
  </si>
  <si>
    <t>曼迈村民小组</t>
  </si>
  <si>
    <t>曼给村民小组</t>
  </si>
  <si>
    <t>曼给水库（二）</t>
  </si>
  <si>
    <t>曼给水库（一）</t>
  </si>
  <si>
    <t>黎明一分厂</t>
  </si>
  <si>
    <t>一分厂四队</t>
  </si>
  <si>
    <t>老农场水库</t>
  </si>
  <si>
    <t>坐落黎明一分厂地界中，四队为旁边</t>
  </si>
  <si>
    <t>曼垒水库（一）</t>
  </si>
  <si>
    <t>曼倒村民小组</t>
  </si>
  <si>
    <t>曼拉水库</t>
  </si>
  <si>
    <t>有一部分为曼拉村民小组</t>
  </si>
  <si>
    <t>曼勐养村</t>
  </si>
  <si>
    <t>曼勐养村民小组</t>
  </si>
  <si>
    <t>曼勐养水库</t>
  </si>
  <si>
    <t xml:space="preserve">南木央河
</t>
  </si>
  <si>
    <t>曼朗村民小组</t>
  </si>
  <si>
    <t>曼朗水库</t>
  </si>
  <si>
    <t>曼桂村民小组</t>
  </si>
  <si>
    <t>南哈河左支河</t>
  </si>
  <si>
    <t>JB9UO8D1079N</t>
  </si>
  <si>
    <t>曼弄村</t>
  </si>
  <si>
    <t>佤族新、老寨村民小组共有</t>
  </si>
  <si>
    <t>回英水库</t>
  </si>
  <si>
    <t>坐落于曼弄村委会，共有地为旁边</t>
  </si>
  <si>
    <t>勐昂村</t>
  </si>
  <si>
    <t>新南东村民小组</t>
  </si>
  <si>
    <t>勐胜水库</t>
  </si>
  <si>
    <t>南阿院</t>
  </si>
  <si>
    <t>布朗山乡人民政府</t>
  </si>
  <si>
    <t>来水不足，供水能力不足</t>
  </si>
  <si>
    <t>勐昂村民小组</t>
  </si>
  <si>
    <t>勐昂水库</t>
  </si>
  <si>
    <t>邦诺懂村民小组</t>
  </si>
  <si>
    <t>新曼娥水库</t>
  </si>
  <si>
    <t>嘎赛村</t>
  </si>
  <si>
    <t>曼本村民小组</t>
  </si>
  <si>
    <t>曼迈村</t>
  </si>
  <si>
    <t>鱼塘村民小组</t>
  </si>
  <si>
    <t>南朗河村</t>
  </si>
  <si>
    <t>朗河第七村民小组</t>
  </si>
  <si>
    <t>启那德河</t>
  </si>
  <si>
    <t>勐阿镇人民政府</t>
  </si>
  <si>
    <t>龙竹蓬村民小组</t>
  </si>
  <si>
    <t>南朗河水库</t>
  </si>
  <si>
    <t>南果河</t>
  </si>
  <si>
    <t>JB9UO8D1019N</t>
  </si>
  <si>
    <t>勐康村</t>
  </si>
  <si>
    <t>勐康三队水库</t>
  </si>
  <si>
    <t>曼蚌村民小组</t>
  </si>
  <si>
    <t>曼蚌水库</t>
  </si>
  <si>
    <t>南兰河</t>
  </si>
  <si>
    <t>JB9UO8D1087N</t>
  </si>
  <si>
    <t>打洛镇人民政府</t>
  </si>
  <si>
    <t>介于曼厂村民小组和曼蚌村民小组间</t>
  </si>
  <si>
    <t>曼佧村民小组</t>
  </si>
  <si>
    <t>JB9UO8D1057N</t>
  </si>
  <si>
    <t>帕真村</t>
  </si>
  <si>
    <t>水河老寨村民小组</t>
  </si>
  <si>
    <t>南播河</t>
  </si>
  <si>
    <t>JBA9AFA0000L</t>
  </si>
  <si>
    <t>帕宫村</t>
  </si>
  <si>
    <t>曼丹村民小组</t>
  </si>
  <si>
    <t>帕宫水库</t>
  </si>
  <si>
    <t>格朗和乡人民政府</t>
  </si>
  <si>
    <t>曼科松村民小组</t>
  </si>
  <si>
    <t>曼空松大水库</t>
  </si>
  <si>
    <t>南凹河</t>
  </si>
  <si>
    <t>JBA8GF00000R</t>
  </si>
  <si>
    <t>黑龙潭村民小组</t>
  </si>
  <si>
    <t>和波光水库</t>
  </si>
  <si>
    <t>赛楞河</t>
  </si>
  <si>
    <t>实际坐落于国有林地界中</t>
  </si>
  <si>
    <t>南糯山村</t>
  </si>
  <si>
    <t>阳寨村民小组</t>
  </si>
  <si>
    <t>巴娥水库</t>
  </si>
  <si>
    <t>黑龙潭水库</t>
  </si>
  <si>
    <t>实际坐落于人民政府地界中</t>
  </si>
  <si>
    <t>苏湖村</t>
  </si>
  <si>
    <t>丫口新寨村民小组</t>
  </si>
  <si>
    <t>巴勒水库</t>
  </si>
  <si>
    <t>南勒河</t>
  </si>
  <si>
    <t>橄榄寨村民小组</t>
  </si>
  <si>
    <t>木橄行水库</t>
  </si>
  <si>
    <t>半坡寨村民小组</t>
  </si>
  <si>
    <t>易壮朗水库</t>
  </si>
  <si>
    <t>坝散村</t>
  </si>
  <si>
    <t>坝散第一村民小组、坝散第二和国有林争议区农民集体</t>
  </si>
  <si>
    <t>南往河</t>
  </si>
  <si>
    <t>JBA8CB00000R</t>
  </si>
  <si>
    <t>勐往村</t>
  </si>
  <si>
    <t>曼糯上寨村民小组</t>
  </si>
  <si>
    <t>曼糯水库</t>
  </si>
  <si>
    <t>南爬河</t>
  </si>
  <si>
    <t>JBA8CA00000R</t>
  </si>
  <si>
    <t>勐往乡人民政府</t>
  </si>
  <si>
    <t>城子村</t>
  </si>
  <si>
    <t>小曼丙村民小组</t>
  </si>
  <si>
    <t>南满河</t>
  </si>
  <si>
    <t>JB1BE000000L</t>
  </si>
  <si>
    <t>关双村</t>
  </si>
  <si>
    <t>关双村民小组</t>
  </si>
  <si>
    <t>关双水库</t>
  </si>
  <si>
    <t>南翁河</t>
  </si>
  <si>
    <t>勐满镇人民政府</t>
  </si>
  <si>
    <t>曼方村</t>
  </si>
  <si>
    <t>曼方村民小组与曼破村民小组共有</t>
  </si>
  <si>
    <t>曼方水库</t>
  </si>
  <si>
    <t>曼开河</t>
  </si>
  <si>
    <t>勐宋乡人民政府</t>
  </si>
  <si>
    <t>大安村</t>
  </si>
  <si>
    <t>曼西良村民小组</t>
  </si>
  <si>
    <t>南木囡河</t>
  </si>
  <si>
    <t>十三五结转项目</t>
  </si>
  <si>
    <t>来源：勐海水利“十三五”规划报告项目表 (修订稿)</t>
  </si>
  <si>
    <t>安排计划</t>
  </si>
  <si>
    <r>
      <rPr>
        <sz val="10.5"/>
        <rFont val="Times New Roman"/>
        <family val="1"/>
      </rPr>
      <t>2021</t>
    </r>
    <r>
      <rPr>
        <sz val="10.5"/>
        <rFont val="宋体"/>
        <family val="3"/>
        <charset val="134"/>
      </rPr>
      <t>年</t>
    </r>
  </si>
  <si>
    <r>
      <rPr>
        <sz val="10.5"/>
        <rFont val="Times New Roman"/>
        <family val="1"/>
      </rPr>
      <t>2022</t>
    </r>
    <r>
      <rPr>
        <sz val="10.5"/>
        <rFont val="宋体"/>
        <family val="3"/>
        <charset val="134"/>
      </rPr>
      <t>年</t>
    </r>
  </si>
  <si>
    <r>
      <rPr>
        <sz val="10.5"/>
        <rFont val="Times New Roman"/>
        <family val="1"/>
      </rPr>
      <t>2023</t>
    </r>
    <r>
      <rPr>
        <sz val="10.5"/>
        <rFont val="宋体"/>
        <family val="3"/>
        <charset val="134"/>
      </rPr>
      <t>年</t>
    </r>
  </si>
  <si>
    <t>勐海县南哈河左支流河道治理工程</t>
  </si>
  <si>
    <t>完成率</t>
  </si>
  <si>
    <t>曼桂水库工程</t>
  </si>
  <si>
    <t>曼彦水库工程</t>
  </si>
  <si>
    <t>批龙水库除险加固项目</t>
  </si>
  <si>
    <t>占结转项目投资</t>
  </si>
  <si>
    <t>占比</t>
  </si>
  <si>
    <t>河道防洪综合治理</t>
  </si>
  <si>
    <t>对应省级排序</t>
    <phoneticPr fontId="68" type="noConversion"/>
  </si>
  <si>
    <t>无</t>
    <phoneticPr fontId="68" type="noConversion"/>
  </si>
  <si>
    <t>2021~2022</t>
    <phoneticPr fontId="68" type="noConversion"/>
  </si>
  <si>
    <t>2022~2023</t>
    <phoneticPr fontId="68" type="noConversion"/>
  </si>
  <si>
    <t>2025~2026</t>
    <phoneticPr fontId="68" type="noConversion"/>
  </si>
  <si>
    <t>2025~2027</t>
    <phoneticPr fontId="68" type="noConversion"/>
  </si>
  <si>
    <t>2026~2027</t>
    <phoneticPr fontId="68" type="noConversion"/>
  </si>
  <si>
    <t>新建</t>
    <phoneticPr fontId="68" type="noConversion"/>
  </si>
  <si>
    <t>储备</t>
    <phoneticPr fontId="68" type="noConversion"/>
  </si>
  <si>
    <t>建设性质</t>
    <phoneticPr fontId="68" type="noConversion"/>
  </si>
  <si>
    <t>无</t>
    <phoneticPr fontId="68" type="noConversion"/>
  </si>
  <si>
    <t>新建</t>
    <phoneticPr fontId="68" type="noConversion"/>
  </si>
  <si>
    <t>续建</t>
    <phoneticPr fontId="68" type="noConversion"/>
  </si>
  <si>
    <t>勐海县南哈河防洪综合治理工程</t>
    <phoneticPr fontId="68" type="noConversion"/>
  </si>
  <si>
    <t>对应省级排序</t>
    <phoneticPr fontId="68" type="noConversion"/>
  </si>
  <si>
    <t>建设性质</t>
    <phoneticPr fontId="68" type="noConversion"/>
  </si>
  <si>
    <t>备注</t>
    <phoneticPr fontId="68" type="noConversion"/>
  </si>
  <si>
    <t>每公里投资</t>
    <phoneticPr fontId="68" type="noConversion"/>
  </si>
  <si>
    <t>对应省级排序</t>
    <phoneticPr fontId="68" type="noConversion"/>
  </si>
  <si>
    <t>可研已报水利厅</t>
    <phoneticPr fontId="68" type="noConversion"/>
  </si>
  <si>
    <t>项目排序</t>
    <phoneticPr fontId="68" type="noConversion"/>
  </si>
  <si>
    <r>
      <rPr>
        <sz val="10"/>
        <color rgb="FF000000"/>
        <rFont val="宋体"/>
        <family val="3"/>
        <charset val="134"/>
      </rPr>
      <t>序号</t>
    </r>
  </si>
  <si>
    <r>
      <rPr>
        <sz val="10"/>
        <color rgb="FF000000"/>
        <rFont val="宋体"/>
        <family val="3"/>
        <charset val="134"/>
      </rPr>
      <t>所在地级行政区</t>
    </r>
  </si>
  <si>
    <r>
      <rPr>
        <sz val="10"/>
        <color rgb="FF000000"/>
        <rFont val="宋体"/>
        <family val="3"/>
        <charset val="134"/>
      </rPr>
      <t>所在县级行政区</t>
    </r>
  </si>
  <si>
    <r>
      <rPr>
        <sz val="10"/>
        <color theme="1"/>
        <rFont val="宋体"/>
        <family val="3"/>
        <charset val="134"/>
      </rPr>
      <t>项目投资（万元）</t>
    </r>
  </si>
  <si>
    <r>
      <rPr>
        <sz val="10"/>
        <color rgb="FF000000"/>
        <rFont val="宋体"/>
        <family val="3"/>
        <charset val="134"/>
      </rPr>
      <t>备注</t>
    </r>
  </si>
  <si>
    <r>
      <rPr>
        <sz val="10"/>
        <color theme="1"/>
        <rFont val="Times New Roman"/>
        <family val="1"/>
      </rPr>
      <t>“</t>
    </r>
    <r>
      <rPr>
        <sz val="10"/>
        <color theme="1"/>
        <rFont val="宋体"/>
        <family val="3"/>
        <charset val="134"/>
      </rPr>
      <t>十四五</t>
    </r>
    <r>
      <rPr>
        <sz val="10"/>
        <color theme="1"/>
        <rFont val="Times New Roman"/>
        <family val="1"/>
      </rPr>
      <t>”</t>
    </r>
    <r>
      <rPr>
        <sz val="10"/>
        <color theme="1"/>
        <rFont val="宋体"/>
        <family val="3"/>
        <charset val="134"/>
      </rPr>
      <t>投资</t>
    </r>
  </si>
  <si>
    <r>
      <rPr>
        <sz val="10"/>
        <color theme="1"/>
        <rFont val="宋体"/>
        <family val="3"/>
        <charset val="134"/>
      </rPr>
      <t>设计供水规模</t>
    </r>
    <r>
      <rPr>
        <sz val="10"/>
        <color theme="1"/>
        <rFont val="Times New Roman"/>
        <family val="1"/>
      </rPr>
      <t>(</t>
    </r>
    <r>
      <rPr>
        <sz val="10"/>
        <color theme="1"/>
        <rFont val="宋体"/>
        <family val="3"/>
        <charset val="134"/>
      </rPr>
      <t>万</t>
    </r>
    <r>
      <rPr>
        <sz val="10"/>
        <color theme="1"/>
        <rFont val="Times New Roman"/>
        <family val="1"/>
      </rPr>
      <t>m³/d)</t>
    </r>
  </si>
  <si>
    <r>
      <rPr>
        <sz val="10"/>
        <color theme="1"/>
        <rFont val="宋体"/>
        <family val="3"/>
        <charset val="134"/>
      </rPr>
      <t>受益人口（万人）</t>
    </r>
  </si>
  <si>
    <r>
      <rPr>
        <sz val="10"/>
        <color rgb="FF000000"/>
        <rFont val="宋体"/>
        <family val="3"/>
        <charset val="134"/>
      </rPr>
      <t>城乡一体化工程（农村人口部分）</t>
    </r>
  </si>
  <si>
    <r>
      <rPr>
        <sz val="10"/>
        <color rgb="FF000000"/>
        <rFont val="宋体"/>
        <family val="3"/>
        <charset val="134"/>
      </rPr>
      <t>千吨万人工程</t>
    </r>
  </si>
  <si>
    <r>
      <rPr>
        <sz val="10"/>
        <color rgb="FF000000"/>
        <rFont val="宋体"/>
        <family val="3"/>
        <charset val="134"/>
      </rPr>
      <t>万人以下集中工程</t>
    </r>
  </si>
  <si>
    <r>
      <rPr>
        <sz val="10"/>
        <color rgb="FF000000"/>
        <rFont val="宋体"/>
        <family val="3"/>
        <charset val="134"/>
      </rPr>
      <t>分散供水</t>
    </r>
  </si>
  <si>
    <r>
      <rPr>
        <sz val="10"/>
        <color theme="1"/>
        <rFont val="宋体"/>
        <family val="3"/>
        <charset val="134"/>
      </rPr>
      <t>中央投资</t>
    </r>
  </si>
  <si>
    <r>
      <rPr>
        <sz val="10"/>
        <color rgb="FF000000"/>
        <rFont val="宋体"/>
        <family val="3"/>
        <charset val="134"/>
      </rPr>
      <t>工程数量</t>
    </r>
    <r>
      <rPr>
        <sz val="10"/>
        <color rgb="FF000000"/>
        <rFont val="Times New Roman"/>
        <family val="1"/>
      </rPr>
      <t>(</t>
    </r>
    <r>
      <rPr>
        <sz val="10"/>
        <color rgb="FF000000"/>
        <rFont val="宋体"/>
        <family val="3"/>
        <charset val="134"/>
      </rPr>
      <t>处</t>
    </r>
    <r>
      <rPr>
        <sz val="10"/>
        <color rgb="FF000000"/>
        <rFont val="Times New Roman"/>
        <family val="1"/>
      </rPr>
      <t>)</t>
    </r>
  </si>
  <si>
    <r>
      <rPr>
        <sz val="10"/>
        <color rgb="FF000000"/>
        <rFont val="宋体"/>
        <family val="3"/>
        <charset val="134"/>
      </rPr>
      <t xml:space="preserve">新增供水规模
</t>
    </r>
    <r>
      <rPr>
        <sz val="10"/>
        <color rgb="FF000000"/>
        <rFont val="Times New Roman"/>
        <family val="1"/>
      </rPr>
      <t>(</t>
    </r>
    <r>
      <rPr>
        <sz val="10"/>
        <color rgb="FF000000"/>
        <rFont val="宋体"/>
        <family val="3"/>
        <charset val="134"/>
      </rPr>
      <t>万</t>
    </r>
    <r>
      <rPr>
        <sz val="10"/>
        <color rgb="FF000000"/>
        <rFont val="Times New Roman"/>
        <family val="1"/>
      </rPr>
      <t>m³/d)</t>
    </r>
  </si>
  <si>
    <r>
      <rPr>
        <sz val="10"/>
        <color rgb="FF000000"/>
        <rFont val="宋体"/>
        <family val="3"/>
        <charset val="134"/>
      </rPr>
      <t>受益人口</t>
    </r>
    <r>
      <rPr>
        <sz val="10"/>
        <color rgb="FF000000"/>
        <rFont val="Times New Roman"/>
        <family val="1"/>
      </rPr>
      <t>(</t>
    </r>
    <r>
      <rPr>
        <sz val="10"/>
        <color rgb="FF000000"/>
        <rFont val="宋体"/>
        <family val="3"/>
        <charset val="134"/>
      </rPr>
      <t>万人</t>
    </r>
    <r>
      <rPr>
        <sz val="10"/>
        <color rgb="FF000000"/>
        <rFont val="Times New Roman"/>
        <family val="1"/>
      </rPr>
      <t>)</t>
    </r>
  </si>
  <si>
    <r>
      <rPr>
        <sz val="10"/>
        <color rgb="FF000000"/>
        <rFont val="宋体"/>
        <family val="3"/>
        <charset val="134"/>
      </rPr>
      <t>其中新建</t>
    </r>
  </si>
  <si>
    <t>其中改扩建</t>
  </si>
  <si>
    <t>省级编号</t>
    <phoneticPr fontId="68" type="noConversion"/>
  </si>
  <si>
    <r>
      <rPr>
        <sz val="12"/>
        <color theme="1"/>
        <rFont val="宋体"/>
        <family val="3"/>
        <charset val="134"/>
      </rPr>
      <t>附表</t>
    </r>
    <r>
      <rPr>
        <sz val="12"/>
        <color theme="1"/>
        <rFont val="Times New Roman"/>
        <family val="1"/>
      </rPr>
      <t xml:space="preserve">    </t>
    </r>
    <r>
      <rPr>
        <u/>
        <sz val="12"/>
        <color theme="1"/>
        <rFont val="Times New Roman"/>
        <family val="1"/>
      </rPr>
      <t xml:space="preserve"> </t>
    </r>
    <r>
      <rPr>
        <u/>
        <sz val="12"/>
        <color theme="1"/>
        <rFont val="宋体"/>
        <family val="3"/>
        <charset val="134"/>
      </rPr>
      <t>西双版纳州</t>
    </r>
    <r>
      <rPr>
        <sz val="12"/>
        <color theme="1"/>
        <rFont val="Times New Roman"/>
        <family val="1"/>
      </rPr>
      <t>“</t>
    </r>
    <r>
      <rPr>
        <sz val="12"/>
        <color theme="1"/>
        <rFont val="宋体"/>
        <family val="3"/>
        <charset val="134"/>
      </rPr>
      <t>十四五</t>
    </r>
    <r>
      <rPr>
        <sz val="12"/>
        <color theme="1"/>
        <rFont val="Times New Roman"/>
        <family val="1"/>
      </rPr>
      <t>”</t>
    </r>
    <r>
      <rPr>
        <sz val="12"/>
        <color theme="1"/>
        <rFont val="宋体"/>
        <family val="3"/>
        <charset val="134"/>
      </rPr>
      <t>农村饮水安全巩固提升工程项目统计表</t>
    </r>
    <phoneticPr fontId="68" type="noConversion"/>
  </si>
  <si>
    <t>中型灌区节水配套改造</t>
    <phoneticPr fontId="68" type="noConversion"/>
  </si>
  <si>
    <t>总投资</t>
    <phoneticPr fontId="68" type="noConversion"/>
  </si>
  <si>
    <t>云南省中型灌区节水配套改造需求与预期效益</t>
    <phoneticPr fontId="68" type="noConversion"/>
  </si>
  <si>
    <r>
      <rPr>
        <sz val="10"/>
        <color rgb="FF000000"/>
        <rFont val="宋体"/>
        <family val="3"/>
        <charset val="134"/>
      </rPr>
      <t>州表十四五完成投资</t>
    </r>
    <r>
      <rPr>
        <sz val="10"/>
        <color rgb="FF000000"/>
        <rFont val="Times New Roman"/>
        <family val="1"/>
      </rPr>
      <t>100102.6316</t>
    </r>
    <r>
      <rPr>
        <sz val="10"/>
        <color rgb="FF000000"/>
        <rFont val="宋体"/>
        <family val="3"/>
        <charset val="134"/>
      </rPr>
      <t>万元，县里报</t>
    </r>
    <r>
      <rPr>
        <sz val="10"/>
        <color rgb="FF000000"/>
        <rFont val="Times New Roman"/>
        <family val="1"/>
      </rPr>
      <t>16000</t>
    </r>
    <r>
      <rPr>
        <sz val="10"/>
        <color rgb="FF000000"/>
        <rFont val="宋体"/>
        <family val="3"/>
        <charset val="134"/>
      </rPr>
      <t>万元，十三五期间已完成</t>
    </r>
    <r>
      <rPr>
        <sz val="10"/>
        <color rgb="FF000000"/>
        <rFont val="Times New Roman"/>
        <family val="1"/>
      </rPr>
      <t>3000</t>
    </r>
    <r>
      <rPr>
        <sz val="10"/>
        <color rgb="FF000000"/>
        <rFont val="宋体"/>
        <family val="3"/>
        <charset val="134"/>
      </rPr>
      <t>万元</t>
    </r>
    <phoneticPr fontId="68" type="noConversion"/>
  </si>
  <si>
    <t>总投资（万元）</t>
    <phoneticPr fontId="68" type="noConversion"/>
  </si>
  <si>
    <t>十四五投资（万元）</t>
    <phoneticPr fontId="68" type="noConversion"/>
  </si>
  <si>
    <t>总投资</t>
    <phoneticPr fontId="68" type="noConversion"/>
  </si>
  <si>
    <t>总投资(亿元)</t>
    <phoneticPr fontId="68" type="noConversion"/>
  </si>
  <si>
    <t>十四五投资(亿元)</t>
    <phoneticPr fontId="68" type="noConversion"/>
  </si>
  <si>
    <t>总投资</t>
    <phoneticPr fontId="68" type="noConversion"/>
  </si>
  <si>
    <t>项目总投资（万元）</t>
    <phoneticPr fontId="68" type="noConversion"/>
  </si>
  <si>
    <t>规划新建</t>
    <phoneticPr fontId="68" type="noConversion"/>
  </si>
  <si>
    <t>工程投资</t>
    <phoneticPr fontId="68" type="noConversion"/>
  </si>
  <si>
    <t>十三五结转项目</t>
    <phoneticPr fontId="68" type="noConversion"/>
  </si>
  <si>
    <t>十四五规划项目</t>
    <phoneticPr fontId="68" type="noConversion"/>
  </si>
  <si>
    <t>十三五完成投资（万元）</t>
    <phoneticPr fontId="68" type="noConversion"/>
  </si>
  <si>
    <t>结转投资（万元）</t>
    <phoneticPr fontId="68" type="noConversion"/>
  </si>
  <si>
    <t>十三五完成投资</t>
    <phoneticPr fontId="68" type="noConversion"/>
  </si>
  <si>
    <t>结转十四五投资</t>
    <phoneticPr fontId="68" type="noConversion"/>
  </si>
  <si>
    <r>
      <rPr>
        <sz val="10.5"/>
        <rFont val="宋体"/>
        <family val="3"/>
        <charset val="134"/>
      </rPr>
      <t>结转</t>
    </r>
    <r>
      <rPr>
        <sz val="10.5"/>
        <rFont val="Times New Roman"/>
        <family val="1"/>
      </rPr>
      <t>“</t>
    </r>
    <r>
      <rPr>
        <sz val="10.5"/>
        <rFont val="宋体"/>
        <family val="3"/>
        <charset val="134"/>
      </rPr>
      <t>十四五</t>
    </r>
    <r>
      <rPr>
        <sz val="10.5"/>
        <rFont val="Times New Roman"/>
        <family val="1"/>
      </rPr>
      <t>”</t>
    </r>
    <r>
      <rPr>
        <sz val="10.5"/>
        <rFont val="宋体"/>
        <family val="3"/>
        <charset val="134"/>
      </rPr>
      <t>投资</t>
    </r>
    <phoneticPr fontId="68" type="noConversion"/>
  </si>
  <si>
    <t>按项目分</t>
    <phoneticPr fontId="68" type="noConversion"/>
  </si>
  <si>
    <t>按类别分</t>
    <phoneticPr fontId="68" type="noConversion"/>
  </si>
  <si>
    <t>附报告用</t>
    <phoneticPr fontId="68" type="noConversion"/>
  </si>
  <si>
    <r>
      <t>“</t>
    </r>
    <r>
      <rPr>
        <sz val="10.5"/>
        <rFont val="宋体"/>
        <family val="3"/>
        <charset val="134"/>
      </rPr>
      <t>十三五</t>
    </r>
    <r>
      <rPr>
        <sz val="10.5"/>
        <rFont val="Times New Roman"/>
        <family val="1"/>
      </rPr>
      <t>”</t>
    </r>
    <r>
      <rPr>
        <sz val="10.5"/>
        <rFont val="宋体"/>
        <family val="3"/>
        <charset val="134"/>
      </rPr>
      <t>完成投资</t>
    </r>
    <phoneticPr fontId="68" type="noConversion"/>
  </si>
  <si>
    <t>“十三五”完成投资</t>
    <phoneticPr fontId="68" type="noConversion"/>
  </si>
  <si>
    <t>结转“十四五”投资</t>
    <phoneticPr fontId="68" type="noConversion"/>
  </si>
  <si>
    <t>十四五期间投资</t>
    <phoneticPr fontId="68" type="noConversion"/>
  </si>
  <si>
    <t>智慧水利</t>
    <phoneticPr fontId="68" type="noConversion"/>
  </si>
  <si>
    <t>十四五期间投资（亿元）</t>
    <phoneticPr fontId="68" type="noConversion"/>
  </si>
  <si>
    <t>总投资（亿元）</t>
    <phoneticPr fontId="68" type="noConversion"/>
  </si>
  <si>
    <r>
      <rPr>
        <sz val="12"/>
        <color rgb="FF000000"/>
        <rFont val="宋体"/>
        <family val="3"/>
        <charset val="134"/>
      </rPr>
      <t>项目类别</t>
    </r>
  </si>
  <si>
    <r>
      <rPr>
        <sz val="12"/>
        <color rgb="FF000000"/>
        <rFont val="宋体"/>
        <family val="3"/>
        <charset val="134"/>
      </rPr>
      <t>工程类型</t>
    </r>
  </si>
  <si>
    <r>
      <rPr>
        <sz val="12"/>
        <color rgb="FF000000"/>
        <rFont val="宋体"/>
        <family val="3"/>
        <charset val="134"/>
      </rPr>
      <t>工程数量（件）</t>
    </r>
  </si>
  <si>
    <r>
      <rPr>
        <sz val="12"/>
        <color theme="1"/>
        <rFont val="宋体"/>
        <family val="3"/>
        <charset val="134"/>
      </rPr>
      <t>附表</t>
    </r>
    <r>
      <rPr>
        <sz val="12"/>
        <color theme="1"/>
        <rFont val="Times New Roman"/>
        <family val="1"/>
      </rPr>
      <t>1-3</t>
    </r>
  </si>
  <si>
    <r>
      <rPr>
        <sz val="12"/>
        <color rgb="FF000000"/>
        <rFont val="宋体"/>
        <family val="3"/>
        <charset val="134"/>
      </rPr>
      <t>防洪类</t>
    </r>
  </si>
  <si>
    <r>
      <rPr>
        <sz val="12"/>
        <rFont val="宋体"/>
        <family val="3"/>
        <charset val="134"/>
      </rPr>
      <t>中小河流治理</t>
    </r>
  </si>
  <si>
    <r>
      <rPr>
        <sz val="12"/>
        <color theme="1"/>
        <rFont val="宋体"/>
        <family val="3"/>
        <charset val="134"/>
      </rPr>
      <t>附表</t>
    </r>
    <r>
      <rPr>
        <sz val="12"/>
        <color theme="1"/>
        <rFont val="Times New Roman"/>
        <family val="1"/>
      </rPr>
      <t>1-4</t>
    </r>
  </si>
  <si>
    <r>
      <rPr>
        <sz val="12"/>
        <rFont val="宋体"/>
        <family val="3"/>
        <charset val="134"/>
      </rPr>
      <t>山洪沟治理</t>
    </r>
  </si>
  <si>
    <r>
      <rPr>
        <sz val="12"/>
        <color theme="1"/>
        <rFont val="宋体"/>
        <family val="3"/>
        <charset val="134"/>
      </rPr>
      <t>附表</t>
    </r>
    <r>
      <rPr>
        <sz val="12"/>
        <color theme="1"/>
        <rFont val="Times New Roman"/>
        <family val="1"/>
      </rPr>
      <t>1-5</t>
    </r>
  </si>
  <si>
    <r>
      <rPr>
        <sz val="12"/>
        <rFont val="宋体"/>
        <family val="3"/>
        <charset val="134"/>
      </rPr>
      <t>病险水库除险加固</t>
    </r>
  </si>
  <si>
    <r>
      <rPr>
        <sz val="12"/>
        <color theme="1"/>
        <rFont val="宋体"/>
        <family val="3"/>
        <charset val="134"/>
      </rPr>
      <t>附表</t>
    </r>
    <r>
      <rPr>
        <sz val="12"/>
        <color theme="1"/>
        <rFont val="Times New Roman"/>
        <family val="1"/>
      </rPr>
      <t>1-6</t>
    </r>
  </si>
  <si>
    <r>
      <rPr>
        <sz val="12"/>
        <rFont val="宋体"/>
        <family val="3"/>
        <charset val="134"/>
      </rPr>
      <t>病险水闸除险加固</t>
    </r>
  </si>
  <si>
    <r>
      <rPr>
        <sz val="12"/>
        <color rgb="FF000000"/>
        <rFont val="宋体"/>
        <family val="3"/>
        <charset val="134"/>
      </rPr>
      <t>小计</t>
    </r>
  </si>
  <si>
    <r>
      <rPr>
        <sz val="12"/>
        <color theme="1"/>
        <rFont val="宋体"/>
        <family val="3"/>
        <charset val="134"/>
      </rPr>
      <t>附表</t>
    </r>
    <r>
      <rPr>
        <sz val="12"/>
        <color theme="1"/>
        <rFont val="Times New Roman"/>
        <family val="1"/>
      </rPr>
      <t>2-1</t>
    </r>
  </si>
  <si>
    <r>
      <rPr>
        <sz val="12"/>
        <color rgb="FF000000"/>
        <rFont val="宋体"/>
        <family val="3"/>
        <charset val="134"/>
      </rPr>
      <t>供水类</t>
    </r>
  </si>
  <si>
    <r>
      <rPr>
        <sz val="12"/>
        <color rgb="FF000000"/>
        <rFont val="宋体"/>
        <family val="3"/>
        <charset val="134"/>
      </rPr>
      <t>重点水源工程（中型</t>
    </r>
    <r>
      <rPr>
        <sz val="12"/>
        <color rgb="FF000000"/>
        <rFont val="Times New Roman"/>
        <family val="1"/>
      </rPr>
      <t>3</t>
    </r>
    <r>
      <rPr>
        <sz val="12"/>
        <color rgb="FF000000"/>
        <rFont val="宋体"/>
        <family val="3"/>
        <charset val="134"/>
      </rPr>
      <t>座，小型</t>
    </r>
    <r>
      <rPr>
        <sz val="12"/>
        <color rgb="FF000000"/>
        <rFont val="Times New Roman"/>
        <family val="1"/>
      </rPr>
      <t>3</t>
    </r>
    <r>
      <rPr>
        <sz val="12"/>
        <color rgb="FF000000"/>
        <rFont val="宋体"/>
        <family val="3"/>
        <charset val="134"/>
      </rPr>
      <t>座）</t>
    </r>
  </si>
  <si>
    <r>
      <rPr>
        <sz val="12"/>
        <color theme="1"/>
        <rFont val="宋体"/>
        <family val="3"/>
        <charset val="134"/>
      </rPr>
      <t>附表</t>
    </r>
    <r>
      <rPr>
        <sz val="12"/>
        <color theme="1"/>
        <rFont val="Times New Roman"/>
        <family val="1"/>
      </rPr>
      <t>2-2</t>
    </r>
  </si>
  <si>
    <r>
      <rPr>
        <sz val="12"/>
        <color theme="1"/>
        <rFont val="宋体"/>
        <family val="3"/>
        <charset val="134"/>
      </rPr>
      <t>重点水系连通工程建设项目表</t>
    </r>
  </si>
  <si>
    <r>
      <rPr>
        <sz val="12"/>
        <color theme="1"/>
        <rFont val="宋体"/>
        <family val="3"/>
        <charset val="134"/>
      </rPr>
      <t>附表</t>
    </r>
    <r>
      <rPr>
        <sz val="12"/>
        <color theme="1"/>
        <rFont val="Times New Roman"/>
        <family val="1"/>
      </rPr>
      <t>2-3</t>
    </r>
  </si>
  <si>
    <r>
      <rPr>
        <sz val="12"/>
        <color rgb="FF000000"/>
        <rFont val="宋体"/>
        <family val="3"/>
        <charset val="134"/>
      </rPr>
      <t>新建大中型灌区</t>
    </r>
  </si>
  <si>
    <r>
      <rPr>
        <sz val="12"/>
        <color theme="1"/>
        <rFont val="宋体"/>
        <family val="3"/>
        <charset val="134"/>
      </rPr>
      <t>附表</t>
    </r>
    <r>
      <rPr>
        <sz val="12"/>
        <color theme="1"/>
        <rFont val="Times New Roman"/>
        <family val="1"/>
      </rPr>
      <t>2-4</t>
    </r>
  </si>
  <si>
    <r>
      <rPr>
        <sz val="12"/>
        <color rgb="FF000000"/>
        <rFont val="宋体"/>
        <family val="3"/>
        <charset val="134"/>
      </rPr>
      <t>乡镇抗旱水源工程</t>
    </r>
  </si>
  <si>
    <r>
      <rPr>
        <sz val="12"/>
        <color theme="1"/>
        <rFont val="宋体"/>
        <family val="3"/>
        <charset val="134"/>
      </rPr>
      <t>附表</t>
    </r>
    <r>
      <rPr>
        <sz val="12"/>
        <color theme="1"/>
        <rFont val="Times New Roman"/>
        <family val="1"/>
      </rPr>
      <t>2-8</t>
    </r>
  </si>
  <si>
    <r>
      <rPr>
        <sz val="12"/>
        <color rgb="FF000000"/>
        <rFont val="宋体"/>
        <family val="3"/>
        <charset val="134"/>
      </rPr>
      <t>现代化及生态灌区建设</t>
    </r>
  </si>
  <si>
    <r>
      <rPr>
        <sz val="12"/>
        <color theme="1"/>
        <rFont val="宋体"/>
        <family val="3"/>
        <charset val="134"/>
      </rPr>
      <t>附表</t>
    </r>
    <r>
      <rPr>
        <sz val="12"/>
        <color theme="1"/>
        <rFont val="Times New Roman"/>
        <family val="1"/>
      </rPr>
      <t>2-10</t>
    </r>
  </si>
  <si>
    <r>
      <t>“</t>
    </r>
    <r>
      <rPr>
        <sz val="12"/>
        <rFont val="宋体"/>
        <family val="3"/>
        <charset val="134"/>
      </rPr>
      <t>十四五</t>
    </r>
    <r>
      <rPr>
        <sz val="12"/>
        <rFont val="Times New Roman"/>
        <family val="1"/>
      </rPr>
      <t>”</t>
    </r>
    <r>
      <rPr>
        <sz val="12"/>
        <rFont val="宋体"/>
        <family val="3"/>
        <charset val="134"/>
      </rPr>
      <t>农村饮水安全巩固提升工程项目统计表</t>
    </r>
  </si>
  <si>
    <r>
      <rPr>
        <sz val="12"/>
        <color theme="1"/>
        <rFont val="宋体"/>
        <family val="3"/>
        <charset val="134"/>
      </rPr>
      <t>附表</t>
    </r>
    <r>
      <rPr>
        <sz val="12"/>
        <color theme="1"/>
        <rFont val="Times New Roman"/>
        <family val="1"/>
      </rPr>
      <t>2-11</t>
    </r>
  </si>
  <si>
    <r>
      <rPr>
        <sz val="12"/>
        <color theme="1"/>
        <rFont val="宋体"/>
        <family val="3"/>
        <charset val="134"/>
      </rPr>
      <t>水库清淤增效工程项目</t>
    </r>
  </si>
  <si>
    <r>
      <rPr>
        <sz val="12"/>
        <color theme="1"/>
        <rFont val="宋体"/>
        <family val="3"/>
        <charset val="134"/>
      </rPr>
      <t>附表</t>
    </r>
    <r>
      <rPr>
        <sz val="12"/>
        <color theme="1"/>
        <rFont val="Times New Roman"/>
        <family val="1"/>
      </rPr>
      <t>3-1</t>
    </r>
  </si>
  <si>
    <r>
      <rPr>
        <sz val="12"/>
        <color rgb="FF000000"/>
        <rFont val="宋体"/>
        <family val="3"/>
        <charset val="134"/>
      </rPr>
      <t>水生态类</t>
    </r>
  </si>
  <si>
    <r>
      <rPr>
        <sz val="12"/>
        <color theme="1"/>
        <rFont val="宋体"/>
        <family val="3"/>
        <charset val="134"/>
      </rPr>
      <t>水源涵养与水土保持项目表</t>
    </r>
  </si>
  <si>
    <r>
      <rPr>
        <sz val="12"/>
        <color theme="1"/>
        <rFont val="宋体"/>
        <family val="3"/>
        <charset val="134"/>
      </rPr>
      <t>附表</t>
    </r>
    <r>
      <rPr>
        <sz val="12"/>
        <color theme="1"/>
        <rFont val="Times New Roman"/>
        <family val="1"/>
      </rPr>
      <t>3-2</t>
    </r>
  </si>
  <si>
    <r>
      <rPr>
        <sz val="12"/>
        <color theme="1"/>
        <rFont val="宋体"/>
        <family val="3"/>
        <charset val="134"/>
      </rPr>
      <t>重点河湖生态治理与修复</t>
    </r>
  </si>
  <si>
    <r>
      <rPr>
        <sz val="12"/>
        <color rgb="FFFF0000"/>
        <rFont val="宋体"/>
        <family val="3"/>
        <charset val="134"/>
      </rPr>
      <t>附表</t>
    </r>
    <r>
      <rPr>
        <sz val="12"/>
        <color rgb="FFFF0000"/>
        <rFont val="Times New Roman"/>
        <family val="1"/>
      </rPr>
      <t>3-3</t>
    </r>
  </si>
  <si>
    <r>
      <rPr>
        <sz val="12"/>
        <rFont val="宋体"/>
        <family val="3"/>
        <charset val="134"/>
      </rPr>
      <t>水系连通及农村水系综合整治</t>
    </r>
  </si>
  <si>
    <r>
      <t>附表</t>
    </r>
    <r>
      <rPr>
        <sz val="12"/>
        <rFont val="Times New Roman"/>
        <family val="1"/>
      </rPr>
      <t>3-4</t>
    </r>
  </si>
  <si>
    <r>
      <rPr>
        <sz val="12"/>
        <color theme="1"/>
        <rFont val="宋体"/>
        <family val="3"/>
        <charset val="134"/>
      </rPr>
      <t>附表5</t>
    </r>
    <r>
      <rPr>
        <sz val="12"/>
        <color theme="1"/>
        <rFont val="Times New Roman"/>
        <family val="1"/>
      </rPr>
      <t>-1</t>
    </r>
  </si>
  <si>
    <r>
      <rPr>
        <sz val="12"/>
        <color rgb="FF000000"/>
        <rFont val="宋体"/>
        <family val="3"/>
        <charset val="134"/>
      </rPr>
      <t>智慧水利类</t>
    </r>
  </si>
  <si>
    <r>
      <rPr>
        <sz val="12"/>
        <color theme="1"/>
        <rFont val="宋体"/>
        <family val="3"/>
        <charset val="134"/>
      </rPr>
      <t>附表5</t>
    </r>
    <r>
      <rPr>
        <sz val="12"/>
        <color theme="1"/>
        <rFont val="Times New Roman"/>
        <family val="1"/>
      </rPr>
      <t>-2</t>
    </r>
  </si>
  <si>
    <r>
      <rPr>
        <sz val="12"/>
        <color rgb="FF000000"/>
        <rFont val="宋体"/>
        <family val="3"/>
        <charset val="134"/>
      </rPr>
      <t>总计</t>
    </r>
  </si>
  <si>
    <t>工程规模</t>
    <phoneticPr fontId="6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</si>
</sst>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0.0"/>
    <numFmt numFmtId="178" formatCode="0.00_);[Red]\(0.00\)"/>
    <numFmt numFmtId="179" formatCode="0.00_ "/>
    <numFmt numFmtId="180" formatCode="0.00_ ;[Red]\-0.00\ "/>
    <numFmt numFmtId="181" formatCode="0.0_);[Red]\(0.0\)"/>
    <numFmt numFmtId="182" formatCode="0_);[Red]\(0\)"/>
    <numFmt numFmtId="183" formatCode="0.00;[Red]0.00"/>
    <numFmt numFmtId="184" formatCode="0_ "/>
    <numFmt numFmtId="185" formatCode="0.000"/>
    <numFmt numFmtId="186" formatCode="0.0000;[Red]0.0000"/>
    <numFmt numFmtId="187" formatCode="0.0000"/>
    <numFmt numFmtId="188" formatCode="0.0_ "/>
  </numFmts>
  <fonts count="142" x14ac:knownFonts="1">
    <font>
      <sz val="11"/>
      <color theme="1"/>
      <name val="宋体"/>
      <charset val="134"/>
      <scheme val="minor"/>
    </font>
    <font>
      <sz val="10.5"/>
      <name val="宋体"/>
      <family val="3"/>
      <charset val="134"/>
    </font>
    <font>
      <sz val="10.5"/>
      <name val="Times New Roman"/>
      <family val="1"/>
    </font>
    <font>
      <sz val="12"/>
      <color theme="1"/>
      <name val="仿宋_GB2312"/>
      <family val="3"/>
      <charset val="134"/>
    </font>
    <font>
      <b/>
      <sz val="10"/>
      <name val="宋体"/>
      <family val="3"/>
      <charset val="134"/>
    </font>
    <font>
      <sz val="10"/>
      <name val="宋体"/>
      <family val="3"/>
      <charset val="134"/>
    </font>
    <font>
      <sz val="10"/>
      <color indexed="8"/>
      <name val="宋体"/>
      <family val="3"/>
      <charset val="134"/>
    </font>
    <font>
      <sz val="10"/>
      <color rgb="FFFF0000"/>
      <name val="宋体"/>
      <family val="3"/>
      <charset val="134"/>
    </font>
    <font>
      <b/>
      <sz val="10"/>
      <name val="Times New Roman"/>
      <family val="1"/>
    </font>
    <font>
      <sz val="9.5"/>
      <name val="宋体"/>
      <family val="3"/>
      <charset val="134"/>
    </font>
    <font>
      <sz val="10"/>
      <color indexed="10"/>
      <name val="宋体"/>
      <family val="3"/>
      <charset val="134"/>
    </font>
    <font>
      <sz val="10"/>
      <name val="Times New Roman"/>
      <family val="1"/>
    </font>
    <font>
      <sz val="10"/>
      <color theme="1"/>
      <name val="Times New Roman"/>
      <family val="1"/>
    </font>
    <font>
      <b/>
      <sz val="9"/>
      <name val="Times New Roman"/>
      <family val="1"/>
    </font>
    <font>
      <sz val="10"/>
      <color theme="1"/>
      <name val="宋体"/>
      <family val="3"/>
      <charset val="134"/>
      <scheme val="minor"/>
    </font>
    <font>
      <sz val="9"/>
      <color theme="1"/>
      <name val="宋体"/>
      <family val="3"/>
      <charset val="134"/>
      <scheme val="minor"/>
    </font>
    <font>
      <sz val="10.5"/>
      <color rgb="FF000000"/>
      <name val="仿宋_GB2312"/>
      <family val="3"/>
      <charset val="134"/>
    </font>
    <font>
      <sz val="10.5"/>
      <color rgb="FF000000"/>
      <name val="Times New Roman"/>
      <family val="1"/>
    </font>
    <font>
      <sz val="14"/>
      <color theme="1"/>
      <name val="仿宋_GB2312"/>
      <family val="3"/>
      <charset val="134"/>
    </font>
    <font>
      <sz val="10.5"/>
      <color rgb="FF000000"/>
      <name val="宋体"/>
      <family val="3"/>
      <charset val="134"/>
      <scheme val="minor"/>
    </font>
    <font>
      <sz val="11"/>
      <name val="宋体"/>
      <family val="3"/>
      <charset val="134"/>
    </font>
    <font>
      <sz val="9"/>
      <name val="Times New Roman"/>
      <family val="1"/>
    </font>
    <font>
      <sz val="10"/>
      <color indexed="8"/>
      <name val="Times New Roman"/>
      <family val="1"/>
    </font>
    <font>
      <sz val="9"/>
      <name val="仿宋_GB2312"/>
      <family val="3"/>
      <charset val="134"/>
    </font>
    <font>
      <sz val="10"/>
      <color theme="1"/>
      <name val="宋体"/>
      <family val="3"/>
      <charset val="134"/>
    </font>
    <font>
      <b/>
      <sz val="9"/>
      <color rgb="FF000000"/>
      <name val="宋体"/>
      <family val="3"/>
      <charset val="134"/>
    </font>
    <font>
      <sz val="9"/>
      <color rgb="FF000000"/>
      <name val="宋体"/>
      <family val="3"/>
      <charset val="134"/>
    </font>
    <font>
      <sz val="9"/>
      <color rgb="FF000000"/>
      <name val="Times New Roman"/>
      <family val="1"/>
    </font>
    <font>
      <b/>
      <sz val="9"/>
      <color rgb="FF000000"/>
      <name val="Times New Roman"/>
      <family val="1"/>
    </font>
    <font>
      <sz val="9"/>
      <color rgb="FFFF0000"/>
      <name val="Times New Roman"/>
      <family val="1"/>
    </font>
    <font>
      <b/>
      <sz val="9"/>
      <color indexed="8"/>
      <name val="Times New Roman"/>
      <family val="1"/>
    </font>
    <font>
      <sz val="9"/>
      <color indexed="8"/>
      <name val="仿宋_GB2312"/>
      <family val="3"/>
      <charset val="134"/>
    </font>
    <font>
      <sz val="9"/>
      <color theme="1"/>
      <name val="宋体"/>
      <family val="3"/>
      <charset val="134"/>
    </font>
    <font>
      <sz val="10"/>
      <color rgb="FFFF0000"/>
      <name val="Times New Roman"/>
      <family val="1"/>
    </font>
    <font>
      <sz val="10"/>
      <color theme="1"/>
      <name val="仿宋_GB2312"/>
      <family val="3"/>
      <charset val="134"/>
    </font>
    <font>
      <sz val="10"/>
      <color rgb="FF000000"/>
      <name val="Times New Roman"/>
      <family val="1"/>
    </font>
    <font>
      <b/>
      <sz val="9"/>
      <color indexed="8"/>
      <name val="宋体"/>
      <family val="3"/>
      <charset val="134"/>
    </font>
    <font>
      <sz val="10"/>
      <color rgb="FF000000"/>
      <name val="仿宋"/>
      <family val="3"/>
      <charset val="134"/>
    </font>
    <font>
      <sz val="9"/>
      <color rgb="FF000000"/>
      <name val="仿宋"/>
      <family val="3"/>
      <charset val="134"/>
    </font>
    <font>
      <sz val="10.5"/>
      <color rgb="FF000000"/>
      <name val="仿宋"/>
      <family val="3"/>
      <charset val="134"/>
    </font>
    <font>
      <sz val="10.5"/>
      <color rgb="FFFF0000"/>
      <name val="Times New Roman"/>
      <family val="1"/>
    </font>
    <font>
      <b/>
      <sz val="16"/>
      <color theme="1"/>
      <name val="Times New Roman"/>
      <family val="1"/>
    </font>
    <font>
      <sz val="12"/>
      <color theme="1"/>
      <name val="Times New Roman"/>
      <family val="1"/>
    </font>
    <font>
      <sz val="11"/>
      <color theme="1"/>
      <name val="Times New Roman"/>
      <family val="1"/>
    </font>
    <font>
      <sz val="16"/>
      <color theme="1"/>
      <name val="Times New Roman"/>
      <family val="1"/>
    </font>
    <font>
      <sz val="14"/>
      <color theme="1"/>
      <name val="Times New Roman"/>
      <family val="1"/>
    </font>
    <font>
      <b/>
      <sz val="28"/>
      <color rgb="FF000000"/>
      <name val="方正小标宋_GBK"/>
      <family val="4"/>
      <charset val="134"/>
    </font>
    <font>
      <b/>
      <sz val="28"/>
      <color theme="1"/>
      <name val="Times New Roman"/>
      <family val="1"/>
    </font>
    <font>
      <b/>
      <sz val="14"/>
      <color theme="1"/>
      <name val="Times New Roman"/>
      <family val="1"/>
    </font>
    <font>
      <b/>
      <sz val="16"/>
      <name val="Times New Roman"/>
      <family val="1"/>
    </font>
    <font>
      <b/>
      <sz val="16"/>
      <name val="方正仿宋_GBK"/>
      <family val="4"/>
      <charset val="134"/>
    </font>
    <font>
      <b/>
      <sz val="14"/>
      <name val="Times New Roman"/>
      <family val="1"/>
    </font>
    <font>
      <b/>
      <sz val="12"/>
      <color indexed="8"/>
      <name val="方正仿宋_GBK"/>
      <family val="4"/>
      <charset val="134"/>
    </font>
    <font>
      <b/>
      <sz val="12"/>
      <name val="方正仿宋_GBK"/>
      <family val="4"/>
      <charset val="134"/>
    </font>
    <font>
      <b/>
      <sz val="12"/>
      <color theme="1"/>
      <name val="Times New Roman"/>
      <family val="1"/>
    </font>
    <font>
      <b/>
      <sz val="12"/>
      <name val="Times New Roman"/>
      <family val="1"/>
    </font>
    <font>
      <b/>
      <sz val="12"/>
      <color theme="1"/>
      <name val="宋体"/>
      <family val="3"/>
      <charset val="134"/>
    </font>
    <font>
      <sz val="11"/>
      <color theme="1"/>
      <name val="宋体"/>
      <family val="3"/>
      <charset val="134"/>
    </font>
    <font>
      <sz val="12"/>
      <name val="宋体"/>
      <family val="3"/>
      <charset val="134"/>
      <scheme val="minor"/>
    </font>
    <font>
      <sz val="16"/>
      <name val="Times New Roman"/>
      <family val="1"/>
    </font>
    <font>
      <sz val="12"/>
      <color theme="1"/>
      <name val="宋体"/>
      <family val="3"/>
      <charset val="134"/>
      <scheme val="minor"/>
    </font>
    <font>
      <sz val="11"/>
      <name val="宋体"/>
      <family val="3"/>
      <charset val="134"/>
      <scheme val="minor"/>
    </font>
    <font>
      <sz val="12"/>
      <name val="Times New Roman"/>
      <family val="1"/>
    </font>
    <font>
      <sz val="11"/>
      <name val="Times New Roman"/>
      <family val="1"/>
    </font>
    <font>
      <sz val="14"/>
      <name val="Times New Roman"/>
      <family val="1"/>
    </font>
    <font>
      <b/>
      <sz val="16"/>
      <name val="方正小标宋_GBK"/>
      <family val="4"/>
      <charset val="134"/>
    </font>
    <font>
      <b/>
      <sz val="10"/>
      <name val="方正仿宋_GBK"/>
      <family val="4"/>
      <charset val="134"/>
    </font>
    <font>
      <sz val="9"/>
      <name val="宋体"/>
      <family val="3"/>
      <charset val="134"/>
      <scheme val="major"/>
    </font>
    <font>
      <sz val="9"/>
      <name val="宋体"/>
      <family val="3"/>
      <charset val="134"/>
      <scheme val="minor"/>
    </font>
    <font>
      <sz val="11"/>
      <color rgb="FFFF0000"/>
      <name val="宋体"/>
      <family val="3"/>
      <charset val="134"/>
      <scheme val="minor"/>
    </font>
    <font>
      <b/>
      <sz val="14"/>
      <color indexed="8"/>
      <name val="宋体"/>
      <family val="3"/>
      <charset val="134"/>
    </font>
    <font>
      <b/>
      <sz val="10"/>
      <color indexed="8"/>
      <name val="宋体"/>
      <family val="3"/>
      <charset val="134"/>
    </font>
    <font>
      <sz val="11"/>
      <color indexed="8"/>
      <name val="Times New Roman"/>
      <family val="1"/>
    </font>
    <font>
      <b/>
      <sz val="9"/>
      <name val="宋体"/>
      <family val="3"/>
      <charset val="134"/>
    </font>
    <font>
      <b/>
      <sz val="14"/>
      <name val="宋体"/>
      <family val="3"/>
      <charset val="134"/>
    </font>
    <font>
      <sz val="11"/>
      <color indexed="8"/>
      <name val="宋体"/>
      <family val="3"/>
      <charset val="134"/>
    </font>
    <font>
      <vertAlign val="superscript"/>
      <sz val="11"/>
      <color indexed="8"/>
      <name val="黑体"/>
      <family val="3"/>
      <charset val="134"/>
    </font>
    <font>
      <sz val="10"/>
      <color indexed="10"/>
      <name val="Times New Roman"/>
      <family val="1"/>
    </font>
    <font>
      <sz val="10"/>
      <color rgb="FFFF0000"/>
      <name val="宋体"/>
      <family val="3"/>
      <charset val="134"/>
      <scheme val="minor"/>
    </font>
    <font>
      <b/>
      <sz val="14"/>
      <color rgb="FFFF0000"/>
      <name val="宋体"/>
      <family val="3"/>
      <charset val="134"/>
    </font>
    <font>
      <b/>
      <sz val="10"/>
      <color rgb="FFFF0000"/>
      <name val="宋体"/>
      <family val="3"/>
      <charset val="134"/>
    </font>
    <font>
      <sz val="16"/>
      <color theme="1"/>
      <name val="黑体"/>
      <family val="3"/>
      <charset val="134"/>
    </font>
    <font>
      <sz val="11"/>
      <color rgb="FF000000"/>
      <name val="宋体"/>
      <family val="3"/>
      <charset val="134"/>
    </font>
    <font>
      <sz val="11"/>
      <color rgb="FF000000"/>
      <name val="Times New Roman"/>
      <family val="1"/>
    </font>
    <font>
      <b/>
      <sz val="10"/>
      <color indexed="8"/>
      <name val="Times New Roman"/>
      <family val="1"/>
    </font>
    <font>
      <sz val="9"/>
      <name val="宋体"/>
      <family val="3"/>
      <charset val="134"/>
    </font>
    <font>
      <sz val="12"/>
      <name val="宋体"/>
      <family val="3"/>
      <charset val="134"/>
    </font>
    <font>
      <b/>
      <sz val="18"/>
      <color theme="1"/>
      <name val="宋体"/>
      <family val="3"/>
      <charset val="134"/>
    </font>
    <font>
      <sz val="10"/>
      <color rgb="FF000000"/>
      <name val="宋体"/>
      <family val="3"/>
      <charset val="134"/>
    </font>
    <font>
      <b/>
      <sz val="10"/>
      <color theme="1"/>
      <name val="宋体"/>
      <family val="3"/>
      <charset val="134"/>
    </font>
    <font>
      <sz val="16"/>
      <color theme="1"/>
      <name val="方正小标宋简体"/>
      <family val="3"/>
      <charset val="134"/>
    </font>
    <font>
      <b/>
      <sz val="10"/>
      <color theme="1"/>
      <name val="宋体"/>
      <family val="3"/>
      <charset val="134"/>
      <scheme val="minor"/>
    </font>
    <font>
      <b/>
      <sz val="10"/>
      <color theme="1"/>
      <name val="Times New Roman"/>
      <family val="1"/>
    </font>
    <font>
      <sz val="9"/>
      <color theme="1"/>
      <name val="Times New Roman"/>
      <family val="1"/>
    </font>
    <font>
      <b/>
      <sz val="10"/>
      <color rgb="FFFF0000"/>
      <name val="Times New Roman"/>
      <family val="1"/>
    </font>
    <font>
      <b/>
      <sz val="14"/>
      <color rgb="FF000000"/>
      <name val="宋体"/>
      <family val="3"/>
      <charset val="134"/>
    </font>
    <font>
      <b/>
      <sz val="14"/>
      <color indexed="8"/>
      <name val="Times New Roman"/>
      <family val="1"/>
    </font>
    <font>
      <sz val="10"/>
      <name val="宋体"/>
      <family val="3"/>
      <charset val="134"/>
      <scheme val="minor"/>
    </font>
    <font>
      <b/>
      <sz val="14"/>
      <color theme="1"/>
      <name val="宋体"/>
      <family val="3"/>
      <charset val="134"/>
    </font>
    <font>
      <b/>
      <sz val="10"/>
      <color rgb="FF000000"/>
      <name val="宋体"/>
      <family val="3"/>
      <charset val="134"/>
    </font>
    <font>
      <sz val="16"/>
      <color rgb="FFFF0000"/>
      <name val="宋体"/>
      <family val="3"/>
      <charset val="134"/>
      <scheme val="minor"/>
    </font>
    <font>
      <b/>
      <sz val="16"/>
      <name val="宋体"/>
      <family val="3"/>
      <charset val="134"/>
    </font>
    <font>
      <b/>
      <sz val="12"/>
      <color indexed="8"/>
      <name val="宋体"/>
      <family val="3"/>
      <charset val="134"/>
    </font>
    <font>
      <b/>
      <sz val="12"/>
      <color indexed="8"/>
      <name val="Times New Roman"/>
      <family val="1"/>
    </font>
    <font>
      <sz val="10.5"/>
      <color theme="1"/>
      <name val="Calibri"/>
      <family val="2"/>
    </font>
    <font>
      <sz val="10.5"/>
      <color theme="1"/>
      <name val="宋体"/>
      <family val="3"/>
      <charset val="134"/>
    </font>
    <font>
      <sz val="11"/>
      <color theme="1"/>
      <name val="宋体"/>
      <family val="3"/>
      <charset val="134"/>
      <scheme val="minor"/>
    </font>
    <font>
      <sz val="11"/>
      <color indexed="8"/>
      <name val="Tahoma"/>
      <family val="2"/>
    </font>
    <font>
      <b/>
      <vertAlign val="superscript"/>
      <sz val="10"/>
      <name val="宋体"/>
      <family val="3"/>
      <charset val="134"/>
    </font>
    <font>
      <sz val="10.5"/>
      <color rgb="FF000000"/>
      <name val="宋体"/>
      <family val="3"/>
      <charset val="134"/>
    </font>
    <font>
      <vertAlign val="superscript"/>
      <sz val="10.5"/>
      <color rgb="FF000000"/>
      <name val="Times New Roman"/>
      <family val="1"/>
    </font>
    <font>
      <sz val="10"/>
      <name val="仿宋_GB2312"/>
      <family val="3"/>
      <charset val="134"/>
    </font>
    <font>
      <vertAlign val="superscript"/>
      <sz val="9"/>
      <name val="Times New Roman"/>
      <family val="1"/>
    </font>
    <font>
      <vertAlign val="superscript"/>
      <sz val="10"/>
      <name val="Times New Roman"/>
      <family val="1"/>
    </font>
    <font>
      <sz val="10"/>
      <color indexed="8"/>
      <name val="仿宋_GB2312"/>
      <family val="3"/>
      <charset val="134"/>
    </font>
    <font>
      <sz val="9"/>
      <color indexed="8"/>
      <name val="Times New Roman"/>
      <family val="1"/>
    </font>
    <font>
      <sz val="10"/>
      <color rgb="FF000000"/>
      <name val="仿宋_GB2312"/>
      <family val="3"/>
      <charset val="134"/>
    </font>
    <font>
      <b/>
      <vertAlign val="superscript"/>
      <sz val="9"/>
      <color indexed="8"/>
      <name val="Times New Roman"/>
      <family val="1"/>
    </font>
    <font>
      <vertAlign val="superscript"/>
      <sz val="10"/>
      <color rgb="FF000000"/>
      <name val="Times New Roman"/>
      <family val="1"/>
    </font>
    <font>
      <b/>
      <sz val="16"/>
      <color indexed="8"/>
      <name val="宋体"/>
      <family val="3"/>
      <charset val="134"/>
    </font>
    <font>
      <b/>
      <sz val="12"/>
      <color indexed="10"/>
      <name val="方正仿宋_GBK"/>
      <family val="4"/>
      <charset val="134"/>
    </font>
    <font>
      <b/>
      <vertAlign val="superscript"/>
      <sz val="9"/>
      <color indexed="8"/>
      <name val="宋体"/>
      <family val="3"/>
      <charset val="134"/>
    </font>
    <font>
      <b/>
      <vertAlign val="superscript"/>
      <sz val="9"/>
      <name val="宋体"/>
      <family val="3"/>
      <charset val="134"/>
    </font>
    <font>
      <b/>
      <vertAlign val="superscript"/>
      <sz val="9"/>
      <name val="Times New Roman"/>
      <family val="1"/>
    </font>
    <font>
      <vertAlign val="superscript"/>
      <sz val="11"/>
      <color theme="1"/>
      <name val="宋体"/>
      <family val="3"/>
      <charset val="134"/>
    </font>
    <font>
      <b/>
      <vertAlign val="superscript"/>
      <sz val="10"/>
      <name val="Times New Roman"/>
      <family val="1"/>
    </font>
    <font>
      <vertAlign val="superscript"/>
      <sz val="10"/>
      <color indexed="8"/>
      <name val="宋体"/>
      <family val="3"/>
      <charset val="134"/>
    </font>
    <font>
      <b/>
      <sz val="14"/>
      <color rgb="FF000000"/>
      <name val="Times New Roman"/>
      <family val="1"/>
    </font>
    <font>
      <sz val="14"/>
      <name val="宋体"/>
      <family val="3"/>
      <charset val="134"/>
    </font>
    <font>
      <b/>
      <vertAlign val="superscript"/>
      <sz val="10"/>
      <color indexed="8"/>
      <name val="Times New Roman"/>
      <family val="1"/>
    </font>
    <font>
      <b/>
      <vertAlign val="superscript"/>
      <sz val="14"/>
      <color rgb="FF000000"/>
      <name val="Times New Roman"/>
      <family val="1"/>
    </font>
    <font>
      <b/>
      <vertAlign val="superscript"/>
      <sz val="9"/>
      <color rgb="FF000000"/>
      <name val="Times New Roman"/>
      <family val="1"/>
    </font>
    <font>
      <b/>
      <sz val="10"/>
      <color rgb="FF000000"/>
      <name val="Times New Roman"/>
      <family val="1"/>
    </font>
    <font>
      <sz val="11"/>
      <color theme="1"/>
      <name val="宋体"/>
      <family val="3"/>
      <charset val="134"/>
      <scheme val="minor"/>
    </font>
    <font>
      <sz val="12"/>
      <color theme="1"/>
      <name val="宋体"/>
      <family val="3"/>
      <charset val="134"/>
    </font>
    <font>
      <u/>
      <sz val="12"/>
      <color theme="1"/>
      <name val="Times New Roman"/>
      <family val="1"/>
    </font>
    <font>
      <u/>
      <sz val="12"/>
      <color theme="1"/>
      <name val="宋体"/>
      <family val="3"/>
      <charset val="134"/>
    </font>
    <font>
      <sz val="16"/>
      <name val="黑体"/>
      <family val="3"/>
      <charset val="134"/>
    </font>
    <font>
      <sz val="12"/>
      <color rgb="FF000000"/>
      <name val="Times New Roman"/>
      <family val="1"/>
    </font>
    <font>
      <sz val="12"/>
      <color rgb="FF000000"/>
      <name val="宋体"/>
      <family val="3"/>
      <charset val="134"/>
    </font>
    <font>
      <sz val="12"/>
      <color rgb="FFFF0000"/>
      <name val="Times New Roman"/>
      <family val="1"/>
    </font>
    <font>
      <sz val="12"/>
      <color rgb="FFFF0000"/>
      <name val="宋体"/>
      <family val="3"/>
      <charset val="134"/>
    </font>
  </fonts>
  <fills count="10">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1" tint="0.14993743705557422"/>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79998168889431442"/>
        <bgColor indexed="64"/>
      </patternFill>
    </fill>
  </fills>
  <borders count="87">
    <border>
      <left/>
      <right/>
      <top/>
      <bottom/>
      <diagonal/>
    </border>
    <border>
      <left style="thin">
        <color auto="1"/>
      </left>
      <right style="thin">
        <color auto="1"/>
      </right>
      <top style="thin">
        <color auto="1"/>
      </top>
      <bottom style="thin">
        <color auto="1"/>
      </bottom>
      <diagonal/>
    </border>
    <border>
      <left style="thick">
        <color auto="1"/>
      </left>
      <right style="medium">
        <color auto="1"/>
      </right>
      <top style="thick">
        <color auto="1"/>
      </top>
      <bottom/>
      <diagonal/>
    </border>
    <border>
      <left style="medium">
        <color auto="1"/>
      </left>
      <right style="medium">
        <color auto="1"/>
      </right>
      <top style="thick">
        <color auto="1"/>
      </top>
      <bottom/>
      <diagonal/>
    </border>
    <border>
      <left style="medium">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thick">
        <color auto="1"/>
      </right>
      <top/>
      <bottom style="medium">
        <color auto="1"/>
      </bottom>
      <diagonal/>
    </border>
    <border>
      <left style="thick">
        <color auto="1"/>
      </left>
      <right/>
      <top style="medium">
        <color auto="1"/>
      </top>
      <bottom style="thick">
        <color auto="1"/>
      </bottom>
      <diagonal/>
    </border>
    <border>
      <left/>
      <right style="medium">
        <color auto="1"/>
      </right>
      <top style="medium">
        <color auto="1"/>
      </top>
      <bottom style="thick">
        <color auto="1"/>
      </bottom>
      <diagonal/>
    </border>
    <border>
      <left/>
      <right style="medium">
        <color auto="1"/>
      </right>
      <top/>
      <bottom style="thick">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rgb="FF000000"/>
      </bottom>
      <diagonal/>
    </border>
    <border>
      <left style="medium">
        <color auto="1"/>
      </left>
      <right style="medium">
        <color auto="1"/>
      </right>
      <top style="medium">
        <color rgb="FF000000"/>
      </top>
      <bottom/>
      <diagonal/>
    </border>
    <border>
      <left style="thin">
        <color rgb="FF000000"/>
      </left>
      <right style="thin">
        <color rgb="FF000000"/>
      </right>
      <top style="thin">
        <color rgb="FF000000"/>
      </top>
      <bottom style="thin">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top style="thin">
        <color auto="1"/>
      </top>
      <bottom/>
      <diagonal/>
    </border>
    <border>
      <left/>
      <right style="thin">
        <color auto="1"/>
      </right>
      <top/>
      <bottom style="thin">
        <color auto="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top style="medium">
        <color auto="1"/>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style="thin">
        <color auto="1"/>
      </left>
      <right style="thin">
        <color auto="1"/>
      </right>
      <top style="thick">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right/>
      <top style="thick">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ck">
        <color auto="1"/>
      </left>
      <right style="thin">
        <color auto="1"/>
      </right>
      <top style="thin">
        <color auto="1"/>
      </top>
      <bottom/>
      <diagonal/>
    </border>
    <border>
      <left style="thick">
        <color auto="1"/>
      </left>
      <right style="thin">
        <color auto="1"/>
      </right>
      <top/>
      <bottom/>
      <diagonal/>
    </border>
    <border>
      <left style="thick">
        <color auto="1"/>
      </left>
      <right style="thin">
        <color auto="1"/>
      </right>
      <top/>
      <bottom style="thin">
        <color auto="1"/>
      </bottom>
      <diagonal/>
    </border>
    <border>
      <left style="thin">
        <color auto="1"/>
      </left>
      <right style="thick">
        <color auto="1"/>
      </right>
      <top style="thick">
        <color auto="1"/>
      </top>
      <bottom/>
      <diagonal/>
    </border>
    <border>
      <left/>
      <right style="thick">
        <color auto="1"/>
      </right>
      <top style="medium">
        <color auto="1"/>
      </top>
      <bottom style="thin">
        <color auto="1"/>
      </bottom>
      <diagonal/>
    </border>
    <border>
      <left style="thin">
        <color auto="1"/>
      </left>
      <right style="thin">
        <color auto="1"/>
      </right>
      <top/>
      <bottom style="thick">
        <color auto="1"/>
      </bottom>
      <diagonal/>
    </border>
  </borders>
  <cellStyleXfs count="30">
    <xf numFmtId="0" fontId="0" fillId="0" borderId="0"/>
    <xf numFmtId="9" fontId="133" fillId="0" borderId="0" applyFont="0" applyFill="0" applyBorder="0" applyAlignment="0" applyProtection="0">
      <alignment vertical="center"/>
    </xf>
    <xf numFmtId="0" fontId="133" fillId="0" borderId="0">
      <alignment vertical="center"/>
    </xf>
    <xf numFmtId="0" fontId="133" fillId="0" borderId="0">
      <alignment vertical="center"/>
    </xf>
    <xf numFmtId="0" fontId="133" fillId="0" borderId="0"/>
    <xf numFmtId="0" fontId="75" fillId="0" borderId="0"/>
    <xf numFmtId="0" fontId="76" fillId="0" borderId="0">
      <alignment vertical="center"/>
    </xf>
    <xf numFmtId="0" fontId="86" fillId="0" borderId="0">
      <alignment vertical="center"/>
    </xf>
    <xf numFmtId="0" fontId="133" fillId="0" borderId="0">
      <alignment vertical="center"/>
    </xf>
    <xf numFmtId="0" fontId="86" fillId="0" borderId="0">
      <alignment vertical="center"/>
    </xf>
    <xf numFmtId="0" fontId="133" fillId="0" borderId="0">
      <alignment vertical="center"/>
    </xf>
    <xf numFmtId="0" fontId="75" fillId="0" borderId="0">
      <alignment vertical="center"/>
    </xf>
    <xf numFmtId="0" fontId="75" fillId="0" borderId="0">
      <alignment vertical="center"/>
    </xf>
    <xf numFmtId="0" fontId="86" fillId="0" borderId="0">
      <alignment vertical="center"/>
    </xf>
    <xf numFmtId="0" fontId="86" fillId="0" borderId="0">
      <alignment vertical="center"/>
    </xf>
    <xf numFmtId="0" fontId="133" fillId="0" borderId="0">
      <alignment vertical="center"/>
    </xf>
    <xf numFmtId="0" fontId="133" fillId="0" borderId="0"/>
    <xf numFmtId="0" fontId="133" fillId="0" borderId="0">
      <alignment vertical="center"/>
    </xf>
    <xf numFmtId="0" fontId="57" fillId="0" borderId="0">
      <alignment vertical="center"/>
    </xf>
    <xf numFmtId="0" fontId="86" fillId="0" borderId="0">
      <alignment vertical="center"/>
    </xf>
    <xf numFmtId="0" fontId="86" fillId="0" borderId="0"/>
    <xf numFmtId="0" fontId="86" fillId="0" borderId="0">
      <alignment vertical="center"/>
    </xf>
    <xf numFmtId="0" fontId="86" fillId="0" borderId="0">
      <alignment vertical="center"/>
    </xf>
    <xf numFmtId="0" fontId="107" fillId="0" borderId="0"/>
    <xf numFmtId="0" fontId="86" fillId="0" borderId="0"/>
    <xf numFmtId="0" fontId="62" fillId="0" borderId="0"/>
    <xf numFmtId="0" fontId="75" fillId="0" borderId="0"/>
    <xf numFmtId="0" fontId="62" fillId="0" borderId="0"/>
    <xf numFmtId="0" fontId="86" fillId="0" borderId="0"/>
    <xf numFmtId="0" fontId="86" fillId="0" borderId="0"/>
  </cellStyleXfs>
  <cellXfs count="1155">
    <xf numFmtId="0" fontId="0" fillId="0" borderId="0" xfId="0"/>
    <xf numFmtId="0" fontId="0" fillId="0" borderId="0" xfId="0" applyAlignment="1">
      <alignment horizontal="left"/>
    </xf>
    <xf numFmtId="0" fontId="0" fillId="0" borderId="1" xfId="0" applyBorder="1" applyAlignment="1">
      <alignment horizontal="left"/>
    </xf>
    <xf numFmtId="0" fontId="0" fillId="0" borderId="0" xfId="0" applyFont="1"/>
    <xf numFmtId="0" fontId="0" fillId="0" borderId="0" xfId="0" applyBorder="1" applyAlignment="1">
      <alignment horizontal="left"/>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 fillId="0" borderId="9" xfId="0" applyFont="1" applyBorder="1" applyAlignment="1">
      <alignment horizontal="center" vertical="center" wrapText="1"/>
    </xf>
    <xf numFmtId="177" fontId="2" fillId="0" borderId="9" xfId="0" applyNumberFormat="1" applyFont="1" applyBorder="1" applyAlignment="1">
      <alignment horizontal="center" vertical="center" wrapText="1"/>
    </xf>
    <xf numFmtId="0" fontId="1" fillId="0" borderId="9" xfId="0" applyFont="1" applyBorder="1" applyAlignment="1">
      <alignment horizontal="left" vertical="center" wrapText="1"/>
    </xf>
    <xf numFmtId="177" fontId="2" fillId="0" borderId="1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0" fillId="0" borderId="0" xfId="0" applyFont="1" applyAlignment="1">
      <alignment horizontal="left"/>
    </xf>
    <xf numFmtId="0" fontId="0" fillId="0" borderId="1" xfId="0" applyFont="1" applyBorder="1" applyAlignment="1">
      <alignment horizontal="left"/>
    </xf>
    <xf numFmtId="0" fontId="0" fillId="0" borderId="1" xfId="0" applyFont="1" applyBorder="1" applyAlignment="1">
      <alignment horizontal="center"/>
    </xf>
    <xf numFmtId="0" fontId="3" fillId="0" borderId="1" xfId="0" applyFont="1" applyBorder="1" applyAlignment="1">
      <alignment horizontal="left"/>
    </xf>
    <xf numFmtId="0" fontId="0" fillId="0" borderId="1" xfId="0" applyBorder="1" applyAlignment="1">
      <alignment horizontal="center"/>
    </xf>
    <xf numFmtId="9" fontId="0" fillId="0" borderId="1" xfId="1" applyFont="1" applyBorder="1" applyAlignment="1">
      <alignment horizontal="center"/>
    </xf>
    <xf numFmtId="0" fontId="0" fillId="0" borderId="0" xfId="0" applyAlignment="1">
      <alignment horizontal="center"/>
    </xf>
    <xf numFmtId="0" fontId="0" fillId="0" borderId="1" xfId="0" applyFont="1" applyFill="1" applyBorder="1" applyAlignment="1">
      <alignment horizontal="left"/>
    </xf>
    <xf numFmtId="0" fontId="0" fillId="0" borderId="0" xfId="0" applyAlignment="1">
      <alignment horizontal="left" vertical="center"/>
    </xf>
    <xf numFmtId="176" fontId="0" fillId="0" borderId="1" xfId="1" applyNumberFormat="1" applyFont="1" applyBorder="1" applyAlignment="1">
      <alignment horizontal="center"/>
    </xf>
    <xf numFmtId="176" fontId="0" fillId="0" borderId="0" xfId="1" applyNumberFormat="1" applyFont="1" applyAlignment="1">
      <alignment horizontal="center"/>
    </xf>
    <xf numFmtId="1" fontId="0" fillId="0" borderId="0" xfId="0" applyNumberFormat="1" applyAlignment="1">
      <alignment horizontal="center"/>
    </xf>
    <xf numFmtId="176" fontId="0" fillId="0" borderId="0" xfId="0" applyNumberFormat="1" applyAlignment="1">
      <alignment horizontal="center"/>
    </xf>
    <xf numFmtId="0" fontId="0" fillId="0" borderId="15" xfId="0" applyFont="1" applyFill="1" applyBorder="1" applyAlignment="1">
      <alignment horizontal="left"/>
    </xf>
    <xf numFmtId="0" fontId="5" fillId="0" borderId="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49" fontId="6" fillId="0" borderId="16" xfId="17"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 xfId="16" applyFont="1" applyFill="1" applyBorder="1" applyAlignment="1">
      <alignment horizontal="center" vertical="center" wrapText="1"/>
    </xf>
    <xf numFmtId="0" fontId="5" fillId="0" borderId="1" xfId="16" applyFont="1" applyFill="1" applyBorder="1" applyAlignment="1">
      <alignment horizontal="center" vertical="center"/>
    </xf>
    <xf numFmtId="0" fontId="7" fillId="0" borderId="1" xfId="16" applyFont="1" applyFill="1" applyBorder="1" applyAlignment="1">
      <alignment horizontal="center" vertical="center" wrapText="1"/>
    </xf>
    <xf numFmtId="0" fontId="6" fillId="0" borderId="1" xfId="16"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6" xfId="16" applyFont="1" applyFill="1" applyBorder="1" applyAlignment="1">
      <alignment horizontal="center" vertical="center" wrapText="1"/>
    </xf>
    <xf numFmtId="49" fontId="5" fillId="0" borderId="16" xfId="17" applyNumberFormat="1"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5" xfId="16" applyFont="1" applyFill="1" applyBorder="1" applyAlignment="1">
      <alignment horizontal="center" vertical="center" wrapText="1"/>
    </xf>
    <xf numFmtId="0" fontId="5" fillId="0" borderId="17" xfId="16" applyFont="1" applyFill="1" applyBorder="1" applyAlignment="1">
      <alignment horizontal="center" vertical="center" wrapText="1"/>
    </xf>
    <xf numFmtId="0" fontId="5" fillId="0" borderId="17" xfId="16" applyFont="1" applyFill="1" applyBorder="1" applyAlignment="1">
      <alignment horizontal="center" vertical="center"/>
    </xf>
    <xf numFmtId="49" fontId="4" fillId="0" borderId="1" xfId="0" applyNumberFormat="1" applyFont="1" applyFill="1" applyBorder="1" applyAlignment="1" applyProtection="1">
      <alignment horizontal="center" vertical="center" wrapText="1"/>
    </xf>
    <xf numFmtId="178" fontId="5" fillId="0" borderId="1" xfId="0" applyNumberFormat="1" applyFont="1" applyFill="1" applyBorder="1" applyAlignment="1">
      <alignment horizontal="center" vertical="center" wrapText="1"/>
    </xf>
    <xf numFmtId="179" fontId="5" fillId="0" borderId="1" xfId="0" applyNumberFormat="1" applyFont="1" applyFill="1" applyBorder="1" applyAlignment="1">
      <alignment horizontal="center" vertical="center" wrapText="1"/>
    </xf>
    <xf numFmtId="178" fontId="5" fillId="0" borderId="1" xfId="16" applyNumberFormat="1" applyFont="1" applyFill="1" applyBorder="1" applyAlignment="1">
      <alignment horizontal="center" vertical="center" wrapText="1"/>
    </xf>
    <xf numFmtId="179" fontId="5" fillId="0" borderId="1" xfId="16" applyNumberFormat="1" applyFont="1" applyFill="1" applyBorder="1" applyAlignment="1">
      <alignment horizontal="center" vertical="center"/>
    </xf>
    <xf numFmtId="179" fontId="5" fillId="0" borderId="1" xfId="16" applyNumberFormat="1" applyFont="1" applyFill="1" applyBorder="1" applyAlignment="1">
      <alignment horizontal="center" vertical="center" wrapText="1"/>
    </xf>
    <xf numFmtId="0" fontId="9" fillId="0" borderId="1" xfId="16" applyFont="1" applyFill="1" applyBorder="1" applyAlignment="1">
      <alignment horizontal="center" wrapText="1"/>
    </xf>
    <xf numFmtId="0" fontId="9" fillId="0" borderId="0" xfId="16" applyFont="1" applyFill="1" applyAlignment="1">
      <alignment horizontal="center" wrapText="1"/>
    </xf>
    <xf numFmtId="0" fontId="9" fillId="0" borderId="1" xfId="16" applyFont="1" applyFill="1" applyBorder="1" applyAlignment="1">
      <alignment horizontal="center" vertical="center" wrapText="1"/>
    </xf>
    <xf numFmtId="0" fontId="10" fillId="0" borderId="1" xfId="16" applyFont="1" applyFill="1" applyBorder="1" applyAlignment="1">
      <alignment horizontal="center" vertical="center" wrapText="1"/>
    </xf>
    <xf numFmtId="178" fontId="5" fillId="0" borderId="16" xfId="16" applyNumberFormat="1" applyFont="1" applyFill="1" applyBorder="1" applyAlignment="1">
      <alignment horizontal="center" vertical="center" wrapText="1"/>
    </xf>
    <xf numFmtId="179" fontId="5" fillId="0" borderId="16" xfId="16" applyNumberFormat="1" applyFont="1" applyFill="1" applyBorder="1" applyAlignment="1">
      <alignment horizontal="center" vertical="center" wrapText="1"/>
    </xf>
    <xf numFmtId="0" fontId="9" fillId="0" borderId="16" xfId="16" applyFont="1" applyFill="1" applyBorder="1" applyAlignment="1">
      <alignment horizontal="center" vertical="center" wrapText="1"/>
    </xf>
    <xf numFmtId="0" fontId="11" fillId="0" borderId="1" xfId="16" applyFont="1" applyFill="1" applyBorder="1" applyAlignment="1">
      <alignment horizontal="center" vertical="center" wrapText="1"/>
    </xf>
    <xf numFmtId="178" fontId="5" fillId="0" borderId="17" xfId="16" applyNumberFormat="1" applyFont="1" applyFill="1" applyBorder="1" applyAlignment="1">
      <alignment horizontal="center" vertical="center" wrapText="1"/>
    </xf>
    <xf numFmtId="179" fontId="5" fillId="0" borderId="17" xfId="16" applyNumberFormat="1" applyFont="1" applyFill="1" applyBorder="1" applyAlignment="1">
      <alignment horizontal="center" vertical="center" wrapText="1"/>
    </xf>
    <xf numFmtId="178" fontId="6" fillId="0" borderId="16" xfId="19" applyNumberFormat="1" applyFont="1" applyFill="1" applyBorder="1" applyAlignment="1">
      <alignment horizontal="center" vertical="center" wrapText="1"/>
    </xf>
    <xf numFmtId="0" fontId="12" fillId="0" borderId="1" xfId="2" applyFont="1" applyFill="1" applyBorder="1" applyAlignment="1">
      <alignment horizontal="center" vertical="center" wrapText="1"/>
    </xf>
    <xf numFmtId="0" fontId="0" fillId="0" borderId="0" xfId="0" applyAlignment="1">
      <alignment horizontal="center" vertical="center"/>
    </xf>
    <xf numFmtId="0" fontId="11" fillId="0" borderId="1" xfId="0" applyFont="1" applyFill="1" applyBorder="1" applyAlignment="1">
      <alignment horizontal="center" vertical="center"/>
    </xf>
    <xf numFmtId="0" fontId="11" fillId="0" borderId="1" xfId="16" applyFont="1" applyFill="1" applyBorder="1" applyAlignment="1">
      <alignment horizontal="center" vertical="center"/>
    </xf>
    <xf numFmtId="0" fontId="11" fillId="0" borderId="1" xfId="2" applyFont="1" applyFill="1" applyBorder="1" applyAlignment="1">
      <alignment horizontal="center" vertical="center" wrapText="1"/>
    </xf>
    <xf numFmtId="0" fontId="5" fillId="0" borderId="1" xfId="16" applyFont="1" applyFill="1" applyBorder="1" applyAlignment="1">
      <alignment horizontal="left" vertical="center"/>
    </xf>
    <xf numFmtId="0" fontId="11" fillId="0" borderId="1" xfId="16" applyFont="1" applyFill="1" applyBorder="1" applyAlignment="1">
      <alignment horizontal="left" vertical="center"/>
    </xf>
    <xf numFmtId="0" fontId="11" fillId="0" borderId="16" xfId="16" applyFont="1" applyFill="1" applyBorder="1" applyAlignment="1">
      <alignment horizontal="center" vertical="center"/>
    </xf>
    <xf numFmtId="0" fontId="11" fillId="0" borderId="17" xfId="16" applyFont="1" applyFill="1" applyBorder="1" applyAlignment="1">
      <alignment horizontal="center" vertical="center"/>
    </xf>
    <xf numFmtId="0" fontId="0" fillId="0" borderId="0" xfId="0" applyFont="1" applyAlignment="1">
      <alignment horizontal="center" vertical="center" wrapText="1"/>
    </xf>
    <xf numFmtId="0" fontId="5" fillId="0" borderId="0" xfId="16" applyFont="1" applyFill="1" applyBorder="1" applyAlignment="1">
      <alignment horizontal="center" vertical="center"/>
    </xf>
    <xf numFmtId="0" fontId="5" fillId="0" borderId="16" xfId="16" applyFont="1" applyFill="1" applyBorder="1" applyAlignment="1">
      <alignment horizontal="center" vertical="center"/>
    </xf>
    <xf numFmtId="0" fontId="5" fillId="2" borderId="1" xfId="16" applyFont="1" applyFill="1" applyBorder="1" applyAlignment="1">
      <alignment horizontal="center" vertical="center" wrapText="1"/>
    </xf>
    <xf numFmtId="0" fontId="5" fillId="0" borderId="1" xfId="16" applyFont="1" applyFill="1" applyBorder="1" applyAlignment="1">
      <alignment vertical="center" wrapText="1"/>
    </xf>
    <xf numFmtId="0" fontId="0" fillId="0" borderId="1" xfId="0" applyBorder="1" applyAlignment="1">
      <alignment horizontal="center" vertical="center"/>
    </xf>
    <xf numFmtId="0" fontId="13" fillId="0" borderId="1" xfId="6"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14" fillId="0" borderId="1" xfId="0" applyFont="1" applyBorder="1" applyAlignment="1">
      <alignment horizontal="center" vertical="center" wrapText="1"/>
    </xf>
    <xf numFmtId="0" fontId="0" fillId="0" borderId="1" xfId="0" applyBorder="1" applyAlignment="1">
      <alignment horizontal="left" vertical="center"/>
    </xf>
    <xf numFmtId="0" fontId="14" fillId="0" borderId="1" xfId="0" applyFont="1" applyFill="1" applyBorder="1" applyAlignment="1">
      <alignment horizontal="center" vertical="center" wrapText="1"/>
    </xf>
    <xf numFmtId="0" fontId="0" fillId="0" borderId="19" xfId="0" applyFont="1" applyBorder="1" applyAlignment="1">
      <alignment horizontal="center" vertical="center"/>
    </xf>
    <xf numFmtId="0" fontId="0" fillId="0" borderId="1" xfId="0" applyBorder="1"/>
    <xf numFmtId="0" fontId="0" fillId="0" borderId="19" xfId="0" applyFont="1" applyBorder="1" applyAlignment="1">
      <alignment vertical="center"/>
    </xf>
    <xf numFmtId="0" fontId="0" fillId="0" borderId="20" xfId="0" applyBorder="1" applyAlignment="1">
      <alignment vertical="center"/>
    </xf>
    <xf numFmtId="0" fontId="0" fillId="0" borderId="18" xfId="0" applyBorder="1" applyAlignment="1">
      <alignment vertical="center"/>
    </xf>
    <xf numFmtId="0" fontId="15" fillId="0" borderId="0" xfId="0" applyFont="1" applyAlignment="1">
      <alignment horizontal="center" vertical="center"/>
    </xf>
    <xf numFmtId="0" fontId="0" fillId="0" borderId="0" xfId="0" applyFont="1" applyAlignment="1">
      <alignment horizontal="center" vertical="center"/>
    </xf>
    <xf numFmtId="0" fontId="15" fillId="0" borderId="1" xfId="0" applyFont="1" applyBorder="1" applyAlignment="1">
      <alignment horizontal="center" vertical="center" wrapText="1"/>
    </xf>
    <xf numFmtId="0" fontId="14"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Border="1" applyAlignment="1">
      <alignment horizontal="left" vertical="center"/>
    </xf>
    <xf numFmtId="0" fontId="0" fillId="0" borderId="1" xfId="0" applyBorder="1" applyAlignment="1">
      <alignment horizontal="left" vertical="center" wrapText="1"/>
    </xf>
    <xf numFmtId="0" fontId="15" fillId="0" borderId="1" xfId="0" applyFont="1" applyBorder="1" applyAlignment="1">
      <alignment horizontal="center" vertical="center"/>
    </xf>
    <xf numFmtId="0" fontId="14" fillId="0" borderId="16"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9" xfId="0" applyFont="1" applyBorder="1" applyAlignment="1">
      <alignment horizontal="center" vertical="center" wrapText="1"/>
    </xf>
    <xf numFmtId="9" fontId="17" fillId="0" borderId="9" xfId="0" applyNumberFormat="1" applyFont="1" applyBorder="1" applyAlignment="1">
      <alignment horizontal="center" vertical="center" wrapText="1"/>
    </xf>
    <xf numFmtId="0" fontId="16" fillId="0" borderId="9" xfId="0" applyFont="1" applyBorder="1" applyAlignment="1">
      <alignment horizontal="center" vertical="center" wrapText="1"/>
    </xf>
    <xf numFmtId="0" fontId="18" fillId="0" borderId="0" xfId="0" applyFont="1"/>
    <xf numFmtId="0" fontId="19" fillId="0" borderId="0" xfId="0" applyFont="1" applyAlignment="1">
      <alignment vertical="center"/>
    </xf>
    <xf numFmtId="0" fontId="17" fillId="0" borderId="8" xfId="0" applyFont="1" applyBorder="1" applyAlignment="1">
      <alignment horizontal="center" vertical="center" wrapText="1"/>
    </xf>
    <xf numFmtId="177" fontId="17" fillId="0" borderId="9" xfId="0" applyNumberFormat="1" applyFont="1" applyBorder="1" applyAlignment="1">
      <alignment horizontal="center" vertical="center" wrapText="1"/>
    </xf>
    <xf numFmtId="0" fontId="0" fillId="0" borderId="0" xfId="0" applyFont="1" applyAlignment="1">
      <alignment horizontal="center"/>
    </xf>
    <xf numFmtId="0" fontId="20" fillId="0" borderId="1" xfId="0" applyFont="1" applyBorder="1" applyAlignment="1">
      <alignment horizontal="left" vertical="center" wrapText="1"/>
    </xf>
    <xf numFmtId="178"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178" fontId="21" fillId="0" borderId="1" xfId="3" applyNumberFormat="1" applyFont="1" applyFill="1" applyBorder="1" applyAlignment="1">
      <alignment horizontal="center" vertical="center" wrapText="1"/>
    </xf>
    <xf numFmtId="178" fontId="21" fillId="0" borderId="16" xfId="3" applyNumberFormat="1" applyFont="1" applyFill="1" applyBorder="1" applyAlignment="1">
      <alignment horizontal="center" vertical="center" wrapText="1"/>
    </xf>
    <xf numFmtId="178" fontId="11" fillId="0" borderId="16" xfId="0" applyNumberFormat="1" applyFont="1" applyFill="1" applyBorder="1" applyAlignment="1">
      <alignment horizontal="center" vertical="center" wrapText="1"/>
    </xf>
    <xf numFmtId="180" fontId="21" fillId="0" borderId="16" xfId="16" applyNumberFormat="1" applyFont="1" applyFill="1" applyBorder="1" applyAlignment="1">
      <alignment horizontal="center" vertical="center" wrapText="1"/>
    </xf>
    <xf numFmtId="0" fontId="2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181" fontId="22" fillId="0" borderId="1" xfId="0" applyNumberFormat="1" applyFont="1" applyFill="1" applyBorder="1" applyAlignment="1">
      <alignment horizontal="center" vertical="center"/>
    </xf>
    <xf numFmtId="181" fontId="12" fillId="0" borderId="1" xfId="0" applyNumberFormat="1" applyFont="1" applyFill="1" applyBorder="1" applyAlignment="1">
      <alignment horizontal="center" vertical="center" wrapText="1"/>
    </xf>
    <xf numFmtId="182" fontId="21" fillId="0" borderId="1" xfId="5"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0" fontId="24" fillId="0" borderId="0" xfId="0" applyNumberFormat="1" applyFont="1" applyFill="1" applyBorder="1" applyAlignment="1">
      <alignment horizontal="center" vertical="center" wrapText="1"/>
    </xf>
    <xf numFmtId="182" fontId="21" fillId="0" borderId="0" xfId="5" applyNumberFormat="1"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5" xfId="0" applyNumberFormat="1" applyFont="1" applyFill="1" applyBorder="1" applyAlignment="1">
      <alignment horizontal="center" vertical="center" wrapText="1"/>
    </xf>
    <xf numFmtId="0" fontId="26" fillId="0" borderId="28" xfId="0" applyFont="1" applyBorder="1" applyAlignment="1">
      <alignment horizontal="center" vertical="center" wrapText="1"/>
    </xf>
    <xf numFmtId="0" fontId="27" fillId="0" borderId="28" xfId="0" applyFont="1" applyBorder="1" applyAlignment="1">
      <alignment horizontal="center" vertical="center" wrapText="1"/>
    </xf>
    <xf numFmtId="0" fontId="28" fillId="0" borderId="28" xfId="0" applyFont="1" applyBorder="1" applyAlignment="1">
      <alignment horizontal="center" vertical="center" wrapText="1"/>
    </xf>
    <xf numFmtId="0" fontId="29" fillId="0" borderId="28" xfId="0" applyFont="1" applyBorder="1" applyAlignment="1">
      <alignment horizontal="center" vertical="center" wrapText="1"/>
    </xf>
    <xf numFmtId="0" fontId="21" fillId="3" borderId="1" xfId="0" applyFont="1" applyFill="1" applyBorder="1" applyAlignment="1">
      <alignment horizontal="left" vertical="center" wrapText="1"/>
    </xf>
    <xf numFmtId="0" fontId="28" fillId="0" borderId="0" xfId="0" applyFont="1" applyFill="1" applyBorder="1" applyAlignment="1">
      <alignment horizontal="center" vertical="center" wrapText="1"/>
    </xf>
    <xf numFmtId="0" fontId="0" fillId="0" borderId="0" xfId="0" applyFont="1" applyAlignment="1">
      <alignment horizontal="center" wrapText="1"/>
    </xf>
    <xf numFmtId="0" fontId="14" fillId="0" borderId="15" xfId="0" applyFont="1" applyFill="1" applyBorder="1" applyAlignment="1">
      <alignment horizontal="center" vertical="center" wrapText="1"/>
    </xf>
    <xf numFmtId="0" fontId="12"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33" fillId="0" borderId="1" xfId="0" applyFont="1" applyBorder="1" applyAlignment="1">
      <alignment horizontal="center" vertical="center" wrapText="1"/>
    </xf>
    <xf numFmtId="177" fontId="0" fillId="0" borderId="1" xfId="0" applyNumberFormat="1" applyBorder="1" applyAlignment="1">
      <alignment horizontal="center"/>
    </xf>
    <xf numFmtId="0" fontId="17" fillId="0" borderId="1" xfId="0" applyFont="1" applyBorder="1" applyAlignment="1">
      <alignment horizontal="center" vertical="center" wrapText="1"/>
    </xf>
    <xf numFmtId="0" fontId="24" fillId="0" borderId="0" xfId="0" applyFont="1" applyAlignment="1">
      <alignment vertical="center" wrapText="1"/>
    </xf>
    <xf numFmtId="0" fontId="12" fillId="0" borderId="0" xfId="0" applyFont="1" applyAlignment="1">
      <alignment horizontal="center" vertical="center" wrapText="1"/>
    </xf>
    <xf numFmtId="0" fontId="35" fillId="0" borderId="1" xfId="0" applyFont="1" applyBorder="1" applyAlignment="1">
      <alignment horizontal="center" vertical="center" wrapText="1"/>
    </xf>
    <xf numFmtId="0" fontId="30" fillId="0" borderId="1" xfId="4" applyFont="1" applyBorder="1" applyAlignment="1">
      <alignment horizontal="center" vertical="center" wrapText="1"/>
    </xf>
    <xf numFmtId="0" fontId="36" fillId="0" borderId="1" xfId="4" applyFont="1" applyBorder="1" applyAlignment="1">
      <alignment horizontal="center" vertical="center" wrapText="1"/>
    </xf>
    <xf numFmtId="0" fontId="14" fillId="0" borderId="1" xfId="0" applyFont="1" applyBorder="1" applyAlignment="1">
      <alignment horizontal="center"/>
    </xf>
    <xf numFmtId="0" fontId="27" fillId="0" borderId="8" xfId="0" applyFont="1" applyBorder="1" applyAlignment="1">
      <alignment horizontal="center" vertical="center"/>
    </xf>
    <xf numFmtId="0" fontId="38" fillId="0" borderId="9" xfId="0" applyFont="1" applyBorder="1" applyAlignment="1">
      <alignment horizontal="center" vertical="center"/>
    </xf>
    <xf numFmtId="0" fontId="27" fillId="0" borderId="9" xfId="0" applyFont="1" applyBorder="1" applyAlignment="1">
      <alignment horizontal="center" vertical="center"/>
    </xf>
    <xf numFmtId="2" fontId="0" fillId="0" borderId="0" xfId="0" applyNumberFormat="1" applyAlignment="1">
      <alignment horizontal="center" vertical="center"/>
    </xf>
    <xf numFmtId="0" fontId="12" fillId="0" borderId="0" xfId="0" applyFont="1" applyAlignment="1">
      <alignment vertical="center" wrapText="1"/>
    </xf>
    <xf numFmtId="178" fontId="0" fillId="0" borderId="0" xfId="0" applyNumberFormat="1" applyAlignment="1">
      <alignment horizontal="center" vertical="center"/>
    </xf>
    <xf numFmtId="0" fontId="39" fillId="0" borderId="31" xfId="0" applyFont="1" applyBorder="1" applyAlignment="1">
      <alignment horizontal="center" vertical="center"/>
    </xf>
    <xf numFmtId="0" fontId="39" fillId="0" borderId="8" xfId="0" applyFont="1" applyBorder="1" applyAlignment="1">
      <alignment horizontal="center" vertical="center"/>
    </xf>
    <xf numFmtId="0" fontId="39" fillId="0" borderId="9" xfId="0" applyFont="1" applyBorder="1" applyAlignment="1">
      <alignment horizontal="center" vertical="center"/>
    </xf>
    <xf numFmtId="178" fontId="17" fillId="0" borderId="9" xfId="0" applyNumberFormat="1" applyFont="1" applyBorder="1" applyAlignment="1">
      <alignment horizontal="center" vertical="center"/>
    </xf>
    <xf numFmtId="0" fontId="17" fillId="0" borderId="9" xfId="0" applyFont="1" applyBorder="1" applyAlignment="1">
      <alignment horizontal="center" vertical="center"/>
    </xf>
    <xf numFmtId="0" fontId="39" fillId="0" borderId="9" xfId="0" applyFont="1" applyBorder="1" applyAlignment="1">
      <alignment horizontal="left" vertical="center"/>
    </xf>
    <xf numFmtId="0" fontId="39" fillId="0" borderId="25" xfId="0" applyFont="1" applyBorder="1" applyAlignment="1">
      <alignment horizontal="center" vertical="center"/>
    </xf>
    <xf numFmtId="0" fontId="0" fillId="0" borderId="0" xfId="0" applyFill="1" applyBorder="1" applyAlignment="1">
      <alignment horizontal="center"/>
    </xf>
    <xf numFmtId="178" fontId="39" fillId="0" borderId="9" xfId="0" applyNumberFormat="1" applyFont="1" applyBorder="1" applyAlignment="1">
      <alignment horizontal="center" vertical="center"/>
    </xf>
    <xf numFmtId="0" fontId="40" fillId="0" borderId="9" xfId="0" applyFont="1" applyBorder="1" applyAlignment="1">
      <alignment horizontal="center" vertical="center"/>
    </xf>
    <xf numFmtId="178" fontId="17" fillId="0" borderId="32" xfId="0" applyNumberFormat="1" applyFont="1" applyFill="1" applyBorder="1" applyAlignment="1">
      <alignment horizontal="center" vertical="center"/>
    </xf>
    <xf numFmtId="49" fontId="42" fillId="0" borderId="0" xfId="8" applyNumberFormat="1" applyFont="1" applyFill="1" applyBorder="1" applyAlignment="1">
      <alignment horizontal="center" vertical="center"/>
    </xf>
    <xf numFmtId="0" fontId="43" fillId="0" borderId="0" xfId="8" applyFont="1" applyFill="1" applyBorder="1" applyAlignment="1">
      <alignment horizontal="center" vertical="center"/>
    </xf>
    <xf numFmtId="0" fontId="44" fillId="0" borderId="0" xfId="8" applyFont="1" applyFill="1" applyBorder="1" applyAlignment="1">
      <alignment vertical="center" wrapText="1"/>
    </xf>
    <xf numFmtId="0" fontId="45" fillId="0" borderId="0" xfId="8" applyFont="1" applyFill="1" applyBorder="1" applyAlignment="1">
      <alignment vertical="center" wrapText="1"/>
    </xf>
    <xf numFmtId="0" fontId="44" fillId="0" borderId="0" xfId="8" applyFont="1" applyFill="1" applyBorder="1" applyAlignment="1">
      <alignment vertical="center"/>
    </xf>
    <xf numFmtId="0" fontId="44" fillId="0" borderId="0" xfId="8" applyFont="1" applyFill="1" applyBorder="1" applyAlignment="1">
      <alignment horizontal="left" vertical="center"/>
    </xf>
    <xf numFmtId="184" fontId="51" fillId="0" borderId="0" xfId="24" applyNumberFormat="1" applyFont="1" applyFill="1" applyAlignment="1">
      <alignment horizontal="left" vertical="center" wrapText="1"/>
    </xf>
    <xf numFmtId="184" fontId="49" fillId="0" borderId="0" xfId="24" applyNumberFormat="1" applyFont="1" applyFill="1" applyAlignment="1">
      <alignment horizontal="left" vertical="center" wrapText="1"/>
    </xf>
    <xf numFmtId="0" fontId="55" fillId="0" borderId="1" xfId="24" applyNumberFormat="1" applyFont="1" applyFill="1" applyBorder="1" applyAlignment="1">
      <alignment horizontal="center" vertical="center" wrapText="1"/>
    </xf>
    <xf numFmtId="182" fontId="55" fillId="0" borderId="1" xfId="24" applyNumberFormat="1" applyFont="1" applyFill="1" applyBorder="1" applyAlignment="1">
      <alignment horizontal="center" vertical="center" wrapText="1"/>
    </xf>
    <xf numFmtId="0" fontId="55" fillId="0" borderId="1" xfId="24" applyNumberFormat="1" applyFont="1" applyFill="1" applyBorder="1" applyAlignment="1">
      <alignment horizontal="left" vertical="center" wrapText="1"/>
    </xf>
    <xf numFmtId="182" fontId="43" fillId="0" borderId="0" xfId="8" applyNumberFormat="1" applyFont="1" applyFill="1" applyBorder="1" applyAlignment="1">
      <alignment vertical="center"/>
    </xf>
    <xf numFmtId="0" fontId="57" fillId="0" borderId="0" xfId="8" applyFont="1" applyFill="1" applyBorder="1" applyAlignment="1">
      <alignment vertical="center"/>
    </xf>
    <xf numFmtId="49" fontId="58" fillId="4" borderId="1" xfId="24" applyNumberFormat="1" applyFont="1" applyFill="1" applyBorder="1" applyAlignment="1">
      <alignment horizontal="left" vertical="center" wrapText="1"/>
    </xf>
    <xf numFmtId="49" fontId="58" fillId="0" borderId="1" xfId="24" applyNumberFormat="1" applyFont="1" applyFill="1" applyBorder="1" applyAlignment="1">
      <alignment horizontal="left" vertical="center" wrapText="1"/>
    </xf>
    <xf numFmtId="49" fontId="58" fillId="4" borderId="1" xfId="24" applyNumberFormat="1" applyFont="1" applyFill="1" applyBorder="1" applyAlignment="1">
      <alignment horizontal="center" vertical="center" wrapText="1"/>
    </xf>
    <xf numFmtId="179" fontId="58" fillId="4" borderId="1" xfId="24" applyNumberFormat="1" applyFont="1" applyFill="1" applyBorder="1" applyAlignment="1">
      <alignment horizontal="left" vertical="center" wrapText="1"/>
    </xf>
    <xf numFmtId="0" fontId="42" fillId="0" borderId="0" xfId="8" applyFont="1" applyFill="1" applyBorder="1" applyAlignment="1">
      <alignment horizontal="center" vertical="center"/>
    </xf>
    <xf numFmtId="184" fontId="59" fillId="0" borderId="0" xfId="24" applyNumberFormat="1" applyFont="1" applyFill="1" applyBorder="1" applyAlignment="1">
      <alignment horizontal="center" vertical="center" wrapText="1"/>
    </xf>
    <xf numFmtId="184" fontId="53" fillId="0" borderId="1" xfId="24" applyNumberFormat="1" applyFont="1" applyFill="1" applyBorder="1" applyAlignment="1">
      <alignment horizontal="center" vertical="center" wrapText="1"/>
    </xf>
    <xf numFmtId="184" fontId="55" fillId="0" borderId="1" xfId="24" applyNumberFormat="1" applyFont="1" applyFill="1" applyBorder="1" applyAlignment="1">
      <alignment horizontal="center" vertical="center" wrapText="1"/>
    </xf>
    <xf numFmtId="0" fontId="43" fillId="0" borderId="0" xfId="8" applyFont="1" applyFill="1" applyBorder="1" applyAlignment="1">
      <alignment vertical="center"/>
    </xf>
    <xf numFmtId="179" fontId="43" fillId="0" borderId="0" xfId="8" applyNumberFormat="1" applyFont="1" applyFill="1" applyBorder="1" applyAlignment="1">
      <alignment horizontal="center" vertical="center"/>
    </xf>
    <xf numFmtId="179" fontId="58" fillId="4" borderId="1" xfId="24" applyNumberFormat="1" applyFont="1" applyFill="1" applyBorder="1" applyAlignment="1">
      <alignment horizontal="center" vertical="center" wrapText="1"/>
    </xf>
    <xf numFmtId="0" fontId="43" fillId="0" borderId="0" xfId="8" applyFont="1" applyFill="1" applyBorder="1" applyAlignment="1">
      <alignment horizontal="center" vertical="center" wrapText="1"/>
    </xf>
    <xf numFmtId="0" fontId="43" fillId="0" borderId="0" xfId="8" applyFont="1" applyFill="1" applyBorder="1" applyAlignment="1">
      <alignment horizontal="left" vertical="center"/>
    </xf>
    <xf numFmtId="0" fontId="60" fillId="4" borderId="1" xfId="24" applyNumberFormat="1" applyFont="1" applyFill="1" applyBorder="1" applyAlignment="1">
      <alignment horizontal="center" vertical="center" wrapText="1"/>
    </xf>
    <xf numFmtId="0" fontId="61" fillId="0" borderId="0" xfId="0" applyFont="1" applyAlignment="1">
      <alignment horizontal="center"/>
    </xf>
    <xf numFmtId="0" fontId="61" fillId="0" borderId="0" xfId="0" applyFont="1"/>
    <xf numFmtId="49" fontId="62" fillId="0" borderId="0" xfId="8" applyNumberFormat="1" applyFont="1" applyFill="1" applyBorder="1" applyAlignment="1">
      <alignment vertical="center"/>
    </xf>
    <xf numFmtId="0" fontId="63" fillId="0" borderId="0" xfId="8" applyFont="1" applyFill="1" applyBorder="1" applyAlignment="1">
      <alignment vertical="center"/>
    </xf>
    <xf numFmtId="0" fontId="59" fillId="0" borderId="0" xfId="8" applyFont="1" applyFill="1" applyBorder="1" applyAlignment="1">
      <alignment vertical="center" wrapText="1"/>
    </xf>
    <xf numFmtId="0" fontId="64" fillId="0" borderId="0" xfId="8" applyFont="1" applyFill="1" applyBorder="1" applyAlignment="1">
      <alignment vertical="center" wrapText="1"/>
    </xf>
    <xf numFmtId="0" fontId="59" fillId="0" borderId="0" xfId="8" applyFont="1" applyFill="1" applyBorder="1" applyAlignment="1">
      <alignment vertical="center"/>
    </xf>
    <xf numFmtId="184" fontId="51" fillId="0" borderId="0" xfId="24" applyNumberFormat="1" applyFont="1" applyFill="1" applyAlignment="1">
      <alignment vertical="center" wrapText="1"/>
    </xf>
    <xf numFmtId="184" fontId="49" fillId="0" borderId="0" xfId="24" applyNumberFormat="1" applyFont="1" applyFill="1" applyAlignment="1">
      <alignment vertical="center" wrapText="1"/>
    </xf>
    <xf numFmtId="49" fontId="67" fillId="0" borderId="1" xfId="24" applyNumberFormat="1" applyFont="1" applyFill="1" applyBorder="1" applyAlignment="1">
      <alignment horizontal="center" vertical="center" wrapText="1"/>
    </xf>
    <xf numFmtId="0" fontId="68" fillId="0" borderId="1" xfId="17" applyFont="1" applyFill="1" applyBorder="1" applyAlignment="1">
      <alignment horizontal="center" vertical="center" wrapText="1"/>
    </xf>
    <xf numFmtId="0" fontId="69" fillId="0" borderId="0" xfId="0" applyFont="1" applyAlignment="1">
      <alignment horizontal="center" vertical="center"/>
    </xf>
    <xf numFmtId="0" fontId="62" fillId="0" borderId="0" xfId="8" applyFont="1" applyFill="1" applyBorder="1" applyAlignment="1">
      <alignment vertical="center"/>
    </xf>
    <xf numFmtId="184" fontId="59" fillId="0" borderId="0" xfId="24" applyNumberFormat="1" applyFont="1" applyFill="1" applyBorder="1" applyAlignment="1">
      <alignment vertical="center" wrapText="1"/>
    </xf>
    <xf numFmtId="184" fontId="66" fillId="0" borderId="1" xfId="24" applyNumberFormat="1" applyFont="1" applyFill="1" applyBorder="1" applyAlignment="1">
      <alignment vertical="center" wrapText="1"/>
    </xf>
    <xf numFmtId="184" fontId="8" fillId="0" borderId="1" xfId="24" applyNumberFormat="1" applyFont="1" applyFill="1" applyBorder="1" applyAlignment="1">
      <alignment vertical="center" wrapText="1"/>
    </xf>
    <xf numFmtId="184" fontId="8" fillId="0" borderId="1" xfId="24" applyNumberFormat="1" applyFont="1" applyFill="1" applyBorder="1" applyAlignment="1">
      <alignment horizontal="center" vertical="center" wrapText="1"/>
    </xf>
    <xf numFmtId="0" fontId="63" fillId="0" borderId="0" xfId="8" applyFont="1" applyFill="1" applyBorder="1" applyAlignment="1">
      <alignment vertical="center" wrapText="1"/>
    </xf>
    <xf numFmtId="0" fontId="61" fillId="0" borderId="1" xfId="0" applyFont="1" applyBorder="1" applyAlignment="1">
      <alignment horizontal="center" vertical="center"/>
    </xf>
    <xf numFmtId="0" fontId="61" fillId="0" borderId="0" xfId="0" applyFont="1" applyAlignment="1">
      <alignment horizontal="center" vertical="center"/>
    </xf>
    <xf numFmtId="0" fontId="71" fillId="0" borderId="1" xfId="0" applyFont="1" applyFill="1" applyBorder="1" applyAlignment="1">
      <alignment horizontal="center" vertical="center"/>
    </xf>
    <xf numFmtId="0" fontId="36" fillId="0" borderId="1" xfId="0" applyFont="1" applyBorder="1" applyAlignment="1">
      <alignment horizontal="center" vertical="center" wrapText="1"/>
    </xf>
    <xf numFmtId="0" fontId="72" fillId="0" borderId="1" xfId="0" applyFont="1" applyBorder="1" applyAlignment="1">
      <alignment horizontal="center" vertical="center"/>
    </xf>
    <xf numFmtId="0" fontId="0" fillId="0" borderId="0" xfId="0" applyFont="1" applyFill="1" applyBorder="1"/>
    <xf numFmtId="0" fontId="0" fillId="0" borderId="0" xfId="0" applyFont="1" applyFill="1" applyBorder="1" applyAlignment="1">
      <alignment horizontal="left" wrapText="1"/>
    </xf>
    <xf numFmtId="0" fontId="0" fillId="0" borderId="0" xfId="0" applyFont="1" applyFill="1" applyBorder="1" applyAlignment="1">
      <alignment horizontal="left"/>
    </xf>
    <xf numFmtId="0" fontId="73" fillId="0" borderId="1" xfId="5" applyFont="1" applyFill="1" applyBorder="1" applyAlignment="1">
      <alignment horizontal="center" vertical="center" wrapText="1"/>
    </xf>
    <xf numFmtId="0" fontId="73" fillId="0" borderId="1" xfId="5" applyFont="1" applyFill="1" applyBorder="1" applyAlignment="1">
      <alignment vertical="center" wrapText="1"/>
    </xf>
    <xf numFmtId="0" fontId="75" fillId="0" borderId="0" xfId="0" applyFont="1" applyAlignment="1"/>
    <xf numFmtId="0" fontId="75" fillId="0" borderId="0" xfId="0" applyFont="1" applyAlignment="1">
      <alignment horizontal="left"/>
    </xf>
    <xf numFmtId="0" fontId="76" fillId="0" borderId="0" xfId="0" applyFont="1" applyBorder="1" applyAlignment="1">
      <alignment vertical="center" wrapText="1"/>
    </xf>
    <xf numFmtId="0" fontId="0" fillId="0" borderId="0" xfId="0" applyAlignment="1">
      <alignment vertical="center"/>
    </xf>
    <xf numFmtId="0" fontId="77" fillId="0" borderId="0" xfId="0" applyFont="1" applyAlignment="1">
      <alignment vertical="center"/>
    </xf>
    <xf numFmtId="0" fontId="73" fillId="0" borderId="1" xfId="0" applyFont="1" applyFill="1" applyBorder="1" applyAlignment="1">
      <alignment horizontal="center" vertical="center" wrapText="1"/>
    </xf>
    <xf numFmtId="0" fontId="13" fillId="0" borderId="16" xfId="0" applyFont="1" applyFill="1" applyBorder="1" applyAlignment="1">
      <alignment horizontal="center" vertical="center" wrapText="1"/>
    </xf>
    <xf numFmtId="182" fontId="13" fillId="0" borderId="16" xfId="27" applyNumberFormat="1" applyFont="1" applyFill="1" applyBorder="1" applyAlignment="1">
      <alignment horizontal="center" vertical="center" wrapText="1"/>
    </xf>
    <xf numFmtId="1" fontId="13" fillId="0" borderId="16" xfId="27" applyNumberFormat="1" applyFont="1" applyFill="1" applyBorder="1" applyAlignment="1">
      <alignment horizontal="center" vertical="center" wrapText="1"/>
    </xf>
    <xf numFmtId="0" fontId="73" fillId="0" borderId="16" xfId="0" applyFont="1" applyFill="1" applyBorder="1" applyAlignment="1">
      <alignment horizontal="center" vertical="center" wrapText="1"/>
    </xf>
    <xf numFmtId="2" fontId="13" fillId="0" borderId="16" xfId="27" applyNumberFormat="1" applyFont="1" applyFill="1" applyBorder="1" applyAlignment="1">
      <alignment horizontal="center" vertical="center" wrapText="1"/>
    </xf>
    <xf numFmtId="0" fontId="13" fillId="0" borderId="16" xfId="27" applyFont="1" applyFill="1" applyBorder="1" applyAlignment="1">
      <alignment horizontal="center" vertical="center" wrapText="1"/>
    </xf>
    <xf numFmtId="179" fontId="13" fillId="0" borderId="16" xfId="27" applyNumberFormat="1" applyFont="1" applyFill="1" applyBorder="1" applyAlignment="1">
      <alignment horizontal="center" vertical="center" wrapText="1"/>
    </xf>
    <xf numFmtId="178" fontId="13" fillId="0" borderId="16" xfId="27" applyNumberFormat="1" applyFont="1" applyFill="1" applyBorder="1" applyAlignment="1">
      <alignment horizontal="center" vertical="center" wrapText="1"/>
    </xf>
    <xf numFmtId="2" fontId="73" fillId="0" borderId="16" xfId="27" applyNumberFormat="1" applyFont="1" applyFill="1" applyBorder="1" applyAlignment="1">
      <alignment horizontal="center" vertical="center" wrapText="1"/>
    </xf>
    <xf numFmtId="178" fontId="13" fillId="0" borderId="16" xfId="24" applyNumberFormat="1" applyFont="1" applyFill="1" applyBorder="1" applyAlignment="1">
      <alignment horizontal="center" vertical="center" wrapText="1"/>
    </xf>
    <xf numFmtId="178" fontId="13" fillId="0" borderId="33" xfId="24" applyNumberFormat="1" applyFont="1" applyFill="1" applyBorder="1" applyAlignment="1">
      <alignment horizontal="center" vertical="center" wrapText="1"/>
    </xf>
    <xf numFmtId="182" fontId="13" fillId="0" borderId="16" xfId="28" applyNumberFormat="1" applyFont="1" applyFill="1" applyBorder="1" applyAlignment="1">
      <alignment horizontal="center" vertical="center" wrapText="1"/>
    </xf>
    <xf numFmtId="0" fontId="20" fillId="0" borderId="21" xfId="0" applyFont="1" applyFill="1" applyBorder="1" applyAlignment="1">
      <alignment vertical="center"/>
    </xf>
    <xf numFmtId="0" fontId="6" fillId="0" borderId="1" xfId="0" applyFont="1" applyFill="1" applyBorder="1" applyAlignment="1">
      <alignment horizontal="center" vertical="center"/>
    </xf>
    <xf numFmtId="0" fontId="4" fillId="0" borderId="1" xfId="20" applyFont="1" applyFill="1" applyBorder="1" applyAlignment="1">
      <alignment horizontal="center" vertical="center" wrapText="1"/>
    </xf>
    <xf numFmtId="0" fontId="73" fillId="0" borderId="0" xfId="6" applyFont="1" applyFill="1" applyBorder="1" applyAlignment="1">
      <alignment horizontal="center" vertical="center" wrapText="1"/>
    </xf>
    <xf numFmtId="0" fontId="69" fillId="0" borderId="0" xfId="0" applyFont="1"/>
    <xf numFmtId="0" fontId="78" fillId="0" borderId="0" xfId="0" applyFont="1" applyAlignment="1">
      <alignment horizontal="center" vertical="center" wrapText="1"/>
    </xf>
    <xf numFmtId="0" fontId="69" fillId="0" borderId="0" xfId="0" applyFont="1" applyAlignment="1">
      <alignment horizontal="center" vertical="center" wrapText="1"/>
    </xf>
    <xf numFmtId="0" fontId="0" fillId="0" borderId="0" xfId="0" applyAlignment="1">
      <alignment vertical="center" wrapText="1"/>
    </xf>
    <xf numFmtId="0" fontId="0" fillId="0" borderId="0" xfId="0" applyAlignment="1">
      <alignment wrapText="1"/>
    </xf>
    <xf numFmtId="0" fontId="80" fillId="0" borderId="1" xfId="0" applyFont="1" applyFill="1" applyBorder="1" applyAlignment="1">
      <alignment horizontal="center" vertical="center"/>
    </xf>
    <xf numFmtId="0" fontId="78" fillId="0" borderId="1" xfId="0" applyFont="1" applyBorder="1" applyAlignment="1">
      <alignment horizontal="center" vertical="center" wrapText="1"/>
    </xf>
    <xf numFmtId="0" fontId="69" fillId="0" borderId="1" xfId="0" applyFont="1" applyBorder="1" applyAlignment="1">
      <alignment horizontal="center" vertical="center" wrapText="1"/>
    </xf>
    <xf numFmtId="0" fontId="69" fillId="0" borderId="1" xfId="0" applyFont="1" applyBorder="1"/>
    <xf numFmtId="0" fontId="57" fillId="0" borderId="1" xfId="0" applyFont="1" applyBorder="1" applyAlignment="1">
      <alignment horizontal="center" vertical="center"/>
    </xf>
    <xf numFmtId="0" fontId="57" fillId="0" borderId="1" xfId="0" applyFont="1" applyBorder="1" applyAlignment="1">
      <alignment horizontal="center" vertical="center" wrapText="1"/>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82" fillId="0" borderId="1" xfId="0" applyFont="1" applyBorder="1" applyAlignment="1">
      <alignment horizontal="center" vertical="center" wrapText="1"/>
    </xf>
    <xf numFmtId="0" fontId="5" fillId="0" borderId="1" xfId="0" applyFont="1" applyBorder="1" applyAlignment="1">
      <alignment horizontal="center" vertical="center" wrapText="1"/>
    </xf>
    <xf numFmtId="185" fontId="24" fillId="0" borderId="1" xfId="0" applyNumberFormat="1" applyFont="1" applyBorder="1" applyAlignment="1">
      <alignment horizontal="center" vertical="center" wrapText="1"/>
    </xf>
    <xf numFmtId="0" fontId="7" fillId="3" borderId="1" xfId="0" applyFont="1" applyFill="1" applyBorder="1" applyAlignment="1">
      <alignment horizontal="center" vertical="center" wrapText="1"/>
    </xf>
    <xf numFmtId="0" fontId="24" fillId="0" borderId="1" xfId="0" applyFont="1" applyBorder="1" applyAlignment="1">
      <alignment vertical="center"/>
    </xf>
    <xf numFmtId="0" fontId="64" fillId="0" borderId="0" xfId="0" applyFont="1" applyFill="1" applyAlignment="1"/>
    <xf numFmtId="0" fontId="6" fillId="0" borderId="0" xfId="0" applyFont="1"/>
    <xf numFmtId="0" fontId="13" fillId="0" borderId="0" xfId="0" applyFont="1" applyFill="1" applyAlignment="1">
      <alignment wrapText="1"/>
    </xf>
    <xf numFmtId="0" fontId="0" fillId="5" borderId="0" xfId="0" applyFill="1"/>
    <xf numFmtId="0" fontId="51" fillId="0" borderId="34" xfId="0" applyFont="1" applyFill="1" applyBorder="1" applyAlignment="1">
      <alignment vertical="center"/>
    </xf>
    <xf numFmtId="0" fontId="51" fillId="0" borderId="21" xfId="0" applyFont="1" applyFill="1" applyBorder="1" applyAlignment="1">
      <alignment vertical="center" wrapText="1"/>
    </xf>
    <xf numFmtId="0" fontId="82" fillId="0" borderId="1" xfId="0" applyFont="1" applyBorder="1" applyAlignment="1">
      <alignment horizontal="center" vertical="center"/>
    </xf>
    <xf numFmtId="0" fontId="20" fillId="0" borderId="1" xfId="0" applyFont="1" applyBorder="1" applyAlignment="1">
      <alignment horizontal="center" vertical="center" wrapText="1"/>
    </xf>
    <xf numFmtId="0" fontId="82" fillId="0" borderId="1" xfId="0" applyFont="1" applyBorder="1" applyAlignment="1">
      <alignment horizontal="left" vertical="center"/>
    </xf>
    <xf numFmtId="0" fontId="82" fillId="0" borderId="1" xfId="0" applyFont="1" applyBorder="1" applyAlignment="1">
      <alignment horizontal="left" vertical="center" wrapText="1"/>
    </xf>
    <xf numFmtId="0" fontId="72" fillId="0" borderId="1" xfId="0" applyFont="1" applyBorder="1" applyAlignment="1">
      <alignment horizontal="center" vertical="center" wrapText="1"/>
    </xf>
    <xf numFmtId="0" fontId="14" fillId="0" borderId="1" xfId="0" applyFont="1" applyBorder="1" applyAlignment="1">
      <alignment horizontal="left" vertical="center"/>
    </xf>
    <xf numFmtId="0" fontId="72" fillId="0" borderId="0" xfId="0" applyFont="1" applyBorder="1" applyAlignment="1">
      <alignment horizontal="center" vertical="center"/>
    </xf>
    <xf numFmtId="0" fontId="51" fillId="5" borderId="21" xfId="0" applyFont="1" applyFill="1" applyBorder="1" applyAlignment="1">
      <alignment vertical="center" wrapText="1"/>
    </xf>
    <xf numFmtId="0" fontId="71" fillId="5" borderId="1" xfId="0" applyFont="1" applyFill="1" applyBorder="1" applyAlignment="1">
      <alignment horizontal="center" vertical="center"/>
    </xf>
    <xf numFmtId="0" fontId="72" fillId="5" borderId="1" xfId="0" applyFont="1" applyFill="1" applyBorder="1" applyAlignment="1">
      <alignment horizontal="center" vertical="center"/>
    </xf>
    <xf numFmtId="0" fontId="72" fillId="5" borderId="1" xfId="0" applyFont="1" applyFill="1" applyBorder="1" applyAlignment="1">
      <alignment horizontal="center" vertical="center" wrapText="1"/>
    </xf>
    <xf numFmtId="0" fontId="72" fillId="0" borderId="1" xfId="0" applyFont="1" applyFill="1" applyBorder="1" applyAlignment="1">
      <alignment horizontal="center" vertical="center" wrapText="1"/>
    </xf>
    <xf numFmtId="0" fontId="75" fillId="0" borderId="1" xfId="0" applyFont="1" applyBorder="1" applyAlignment="1">
      <alignment horizontal="center" vertical="center" wrapText="1"/>
    </xf>
    <xf numFmtId="0" fontId="0" fillId="0" borderId="0" xfId="0" applyFont="1" applyBorder="1" applyAlignment="1">
      <alignment horizontal="center" vertical="center" wrapText="1"/>
    </xf>
    <xf numFmtId="0" fontId="14" fillId="0" borderId="18" xfId="0" applyFont="1" applyBorder="1" applyAlignment="1">
      <alignment horizontal="center" vertical="center" wrapText="1"/>
    </xf>
    <xf numFmtId="0" fontId="64" fillId="0" borderId="0" xfId="0" applyFont="1" applyFill="1"/>
    <xf numFmtId="0" fontId="21" fillId="0" borderId="0" xfId="0" applyFont="1" applyFill="1" applyAlignment="1">
      <alignment wrapText="1"/>
    </xf>
    <xf numFmtId="0" fontId="71" fillId="0" borderId="16" xfId="0" applyFont="1" applyFill="1" applyBorder="1" applyAlignment="1">
      <alignment horizontal="center" vertical="center"/>
    </xf>
    <xf numFmtId="0" fontId="84" fillId="0" borderId="1" xfId="0" applyFont="1" applyFill="1" applyBorder="1" applyAlignment="1">
      <alignment horizontal="center" vertical="center"/>
    </xf>
    <xf numFmtId="0" fontId="84"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43" fillId="0" borderId="1" xfId="0" applyFont="1" applyBorder="1" applyAlignment="1">
      <alignment horizontal="center" vertical="center"/>
    </xf>
    <xf numFmtId="0" fontId="12" fillId="0" borderId="0" xfId="0" applyFont="1" applyFill="1" applyBorder="1" applyAlignment="1">
      <alignment horizontal="left" vertical="center" wrapText="1"/>
    </xf>
    <xf numFmtId="0" fontId="0" fillId="0" borderId="0" xfId="0" applyFill="1" applyAlignment="1">
      <alignment horizontal="center" wrapText="1"/>
    </xf>
    <xf numFmtId="178" fontId="6" fillId="0" borderId="1" xfId="19" applyNumberFormat="1" applyFont="1" applyFill="1" applyBorder="1" applyAlignment="1">
      <alignment horizontal="center" vertical="center" wrapText="1"/>
    </xf>
    <xf numFmtId="0" fontId="24" fillId="0" borderId="1" xfId="19" applyFont="1" applyFill="1" applyBorder="1" applyAlignment="1">
      <alignment horizontal="center" vertical="center" wrapText="1"/>
    </xf>
    <xf numFmtId="0" fontId="12" fillId="0" borderId="1" xfId="19" applyFont="1" applyFill="1" applyBorder="1" applyAlignment="1">
      <alignment horizontal="center" vertical="center" wrapText="1"/>
    </xf>
    <xf numFmtId="0" fontId="11" fillId="0" borderId="1" xfId="19" applyFont="1" applyFill="1" applyBorder="1" applyAlignment="1">
      <alignment horizontal="center" vertical="center" wrapText="1"/>
    </xf>
    <xf numFmtId="0" fontId="24" fillId="0" borderId="15" xfId="19" applyFont="1" applyFill="1" applyBorder="1" applyAlignment="1">
      <alignment horizontal="center" vertical="center" wrapText="1"/>
    </xf>
    <xf numFmtId="0" fontId="6" fillId="0" borderId="1" xfId="29" applyFont="1" applyFill="1" applyBorder="1" applyAlignment="1">
      <alignment horizontal="center" vertical="center" wrapText="1"/>
    </xf>
    <xf numFmtId="181" fontId="6" fillId="0" borderId="1" xfId="29" applyNumberFormat="1" applyFont="1" applyFill="1" applyBorder="1" applyAlignment="1">
      <alignment horizontal="center" vertical="center" wrapText="1"/>
    </xf>
    <xf numFmtId="177" fontId="12" fillId="0" borderId="1" xfId="19" applyNumberFormat="1" applyFont="1" applyFill="1" applyBorder="1" applyAlignment="1">
      <alignment horizontal="center" vertical="center" wrapText="1"/>
    </xf>
    <xf numFmtId="178" fontId="6" fillId="0" borderId="1" xfId="29" applyNumberFormat="1" applyFont="1" applyFill="1" applyBorder="1" applyAlignment="1">
      <alignment horizontal="center" vertical="center" wrapText="1"/>
    </xf>
    <xf numFmtId="178" fontId="6" fillId="0" borderId="1" xfId="25" applyNumberFormat="1" applyFont="1" applyFill="1" applyBorder="1" applyAlignment="1">
      <alignment horizontal="center" vertical="center" wrapText="1"/>
    </xf>
    <xf numFmtId="181" fontId="6" fillId="0" borderId="0" xfId="29" applyNumberFormat="1" applyFont="1" applyFill="1" applyBorder="1" applyAlignment="1">
      <alignment horizontal="center" vertical="center" wrapText="1"/>
    </xf>
    <xf numFmtId="0" fontId="12" fillId="0" borderId="0" xfId="19" applyFont="1" applyFill="1" applyBorder="1" applyAlignment="1">
      <alignment horizontal="center" vertical="center" wrapText="1"/>
    </xf>
    <xf numFmtId="0" fontId="14" fillId="0" borderId="1" xfId="0" applyFont="1" applyBorder="1" applyAlignment="1">
      <alignment horizontal="center" vertical="center"/>
    </xf>
    <xf numFmtId="181" fontId="7" fillId="0" borderId="0" xfId="29" applyNumberFormat="1" applyFont="1" applyFill="1" applyBorder="1" applyAlignment="1">
      <alignment horizontal="center" vertical="center" wrapText="1"/>
    </xf>
    <xf numFmtId="0" fontId="86" fillId="0" borderId="0" xfId="19" applyFill="1" applyAlignment="1">
      <alignment horizontal="center" vertical="center" wrapText="1"/>
    </xf>
    <xf numFmtId="0" fontId="14" fillId="0" borderId="0" xfId="19" applyFont="1" applyFill="1" applyAlignment="1">
      <alignment horizontal="center" vertical="center" wrapText="1"/>
    </xf>
    <xf numFmtId="0" fontId="0" fillId="0" borderId="0" xfId="19" applyFont="1" applyFill="1" applyAlignment="1">
      <alignment horizontal="center" vertical="center" wrapText="1"/>
    </xf>
    <xf numFmtId="0" fontId="33" fillId="0" borderId="0" xfId="19" applyFont="1" applyFill="1" applyBorder="1" applyAlignment="1">
      <alignment horizontal="center" vertical="center" wrapText="1"/>
    </xf>
    <xf numFmtId="0" fontId="12" fillId="0" borderId="0" xfId="19" applyFont="1" applyFill="1" applyAlignment="1">
      <alignment horizontal="center" vertical="center" wrapText="1"/>
    </xf>
    <xf numFmtId="0" fontId="14" fillId="0" borderId="0" xfId="0" applyFont="1" applyFill="1" applyAlignment="1">
      <alignment horizontal="center" wrapText="1"/>
    </xf>
    <xf numFmtId="0" fontId="0" fillId="0" borderId="0" xfId="0" applyFont="1" applyFill="1" applyAlignment="1">
      <alignment horizontal="center" wrapText="1"/>
    </xf>
    <xf numFmtId="0" fontId="88" fillId="0" borderId="35" xfId="18" applyFont="1" applyFill="1" applyBorder="1" applyAlignment="1">
      <alignment horizontal="center" vertical="center" wrapText="1"/>
    </xf>
    <xf numFmtId="0" fontId="88" fillId="0" borderId="1" xfId="18" applyFont="1" applyFill="1" applyBorder="1" applyAlignment="1">
      <alignment horizontal="center" vertical="center" wrapText="1"/>
    </xf>
    <xf numFmtId="0" fontId="88" fillId="0" borderId="36" xfId="18" applyFont="1" applyFill="1" applyBorder="1" applyAlignment="1">
      <alignment horizontal="center" vertical="center" wrapText="1"/>
    </xf>
    <xf numFmtId="0" fontId="88" fillId="0" borderId="16" xfId="18" applyFont="1" applyFill="1" applyBorder="1" applyAlignment="1">
      <alignment horizontal="center" vertical="center" wrapText="1"/>
    </xf>
    <xf numFmtId="0" fontId="88" fillId="0" borderId="38" xfId="18" applyFont="1" applyFill="1" applyBorder="1" applyAlignment="1">
      <alignment horizontal="center" vertical="center" wrapText="1"/>
    </xf>
    <xf numFmtId="0" fontId="88" fillId="0" borderId="16" xfId="18" applyFont="1" applyFill="1" applyBorder="1" applyAlignment="1">
      <alignment horizontal="center" vertical="center"/>
    </xf>
    <xf numFmtId="0" fontId="88" fillId="0" borderId="0" xfId="18" applyFont="1" applyFill="1" applyBorder="1" applyAlignment="1">
      <alignment horizontal="center" vertical="center"/>
    </xf>
    <xf numFmtId="0" fontId="24" fillId="0" borderId="0" xfId="18" applyFont="1" applyFill="1" applyAlignment="1">
      <alignment horizontal="center"/>
    </xf>
    <xf numFmtId="0" fontId="88" fillId="0" borderId="0" xfId="18" applyFont="1" applyFill="1" applyBorder="1" applyAlignment="1">
      <alignment horizontal="center" vertical="center" wrapText="1"/>
    </xf>
    <xf numFmtId="0" fontId="88" fillId="0" borderId="1" xfId="18" applyFont="1" applyFill="1" applyBorder="1" applyAlignment="1">
      <alignment horizontal="center" vertical="center"/>
    </xf>
    <xf numFmtId="1" fontId="35" fillId="0" borderId="1" xfId="18" applyNumberFormat="1" applyFont="1" applyFill="1" applyBorder="1" applyAlignment="1">
      <alignment horizontal="center" vertical="center" wrapText="1"/>
    </xf>
    <xf numFmtId="2" fontId="35" fillId="0" borderId="1" xfId="18" applyNumberFormat="1" applyFont="1" applyFill="1" applyBorder="1" applyAlignment="1">
      <alignment horizontal="center" vertical="center" wrapText="1"/>
    </xf>
    <xf numFmtId="0" fontId="24" fillId="0" borderId="16" xfId="18" applyFont="1" applyFill="1" applyBorder="1" applyAlignment="1">
      <alignment horizontal="center"/>
    </xf>
    <xf numFmtId="0" fontId="26" fillId="0" borderId="52" xfId="0" applyFont="1" applyBorder="1" applyAlignment="1">
      <alignment horizontal="center" vertical="center" wrapText="1"/>
    </xf>
    <xf numFmtId="0" fontId="27" fillId="0" borderId="52" xfId="0" applyFont="1" applyBorder="1" applyAlignment="1">
      <alignment horizontal="center" vertical="center" wrapText="1"/>
    </xf>
    <xf numFmtId="0" fontId="28" fillId="0" borderId="52" xfId="0" applyFont="1" applyBorder="1" applyAlignment="1">
      <alignment horizontal="center" vertical="center" wrapText="1"/>
    </xf>
    <xf numFmtId="0" fontId="27" fillId="0" borderId="49" xfId="0" applyFont="1" applyBorder="1" applyAlignment="1">
      <alignment horizontal="center" vertical="center" wrapText="1"/>
    </xf>
    <xf numFmtId="0" fontId="25" fillId="0" borderId="52" xfId="0" applyFont="1" applyBorder="1" applyAlignment="1">
      <alignment horizontal="center" vertical="center" wrapText="1"/>
    </xf>
    <xf numFmtId="0" fontId="29" fillId="0" borderId="52" xfId="0" applyFont="1" applyBorder="1" applyAlignment="1">
      <alignment horizontal="center" vertical="center" wrapText="1"/>
    </xf>
    <xf numFmtId="0" fontId="51" fillId="0" borderId="0" xfId="0" applyFont="1" applyFill="1" applyBorder="1" applyAlignment="1">
      <alignment vertical="center"/>
    </xf>
    <xf numFmtId="0" fontId="14" fillId="0" borderId="16" xfId="0" applyFont="1" applyBorder="1" applyAlignment="1">
      <alignment vertical="center"/>
    </xf>
    <xf numFmtId="0" fontId="14" fillId="0" borderId="16" xfId="0" applyFont="1" applyBorder="1" applyAlignment="1">
      <alignment vertical="center" wrapText="1"/>
    </xf>
    <xf numFmtId="0" fontId="12" fillId="0" borderId="1" xfId="0" applyFont="1" applyBorder="1" applyAlignment="1">
      <alignment horizontal="center" vertical="center"/>
    </xf>
    <xf numFmtId="0" fontId="91" fillId="0" borderId="1" xfId="0" applyFont="1" applyBorder="1" applyAlignment="1">
      <alignment horizontal="center" vertical="center"/>
    </xf>
    <xf numFmtId="0" fontId="92" fillId="0" borderId="1" xfId="0" applyFont="1" applyBorder="1" applyAlignment="1">
      <alignment horizontal="center" vertical="center"/>
    </xf>
    <xf numFmtId="0" fontId="93" fillId="0" borderId="0" xfId="0" applyFont="1" applyAlignment="1">
      <alignment horizontal="left" vertical="center" wrapText="1"/>
    </xf>
    <xf numFmtId="0" fontId="43" fillId="0" borderId="0" xfId="0" applyFont="1"/>
    <xf numFmtId="0" fontId="11" fillId="0" borderId="0" xfId="0" applyFont="1" applyFill="1" applyAlignment="1">
      <alignment horizontal="center" vertical="center"/>
    </xf>
    <xf numFmtId="0" fontId="12" fillId="0" borderId="1" xfId="0" applyFont="1" applyBorder="1" applyAlignment="1">
      <alignment horizontal="left" vertical="center"/>
    </xf>
    <xf numFmtId="0" fontId="94" fillId="0" borderId="1" xfId="0" applyFont="1" applyBorder="1" applyAlignment="1">
      <alignment horizontal="left" vertical="center"/>
    </xf>
    <xf numFmtId="0" fontId="92" fillId="0" borderId="1" xfId="0" applyFont="1" applyBorder="1" applyAlignment="1">
      <alignment horizontal="left" vertical="center"/>
    </xf>
    <xf numFmtId="0" fontId="12" fillId="0" borderId="15" xfId="0" applyFont="1" applyFill="1" applyBorder="1" applyAlignment="1">
      <alignment horizontal="center" vertical="center"/>
    </xf>
    <xf numFmtId="0" fontId="43" fillId="0" borderId="0" xfId="0" applyFont="1" applyAlignment="1">
      <alignment horizontal="center"/>
    </xf>
    <xf numFmtId="0" fontId="73" fillId="0" borderId="0" xfId="5" applyFont="1" applyFill="1" applyBorder="1" applyAlignment="1">
      <alignment horizontal="center" vertical="center"/>
    </xf>
    <xf numFmtId="0" fontId="74" fillId="0" borderId="0" xfId="5" applyFont="1" applyFill="1" applyBorder="1" applyAlignment="1">
      <alignment vertical="center"/>
    </xf>
    <xf numFmtId="183" fontId="74" fillId="0" borderId="0" xfId="5" applyNumberFormat="1" applyFont="1" applyFill="1" applyBorder="1" applyAlignment="1">
      <alignment vertical="center"/>
    </xf>
    <xf numFmtId="182" fontId="73" fillId="0" borderId="1" xfId="5" applyNumberFormat="1" applyFont="1" applyFill="1" applyBorder="1" applyAlignment="1">
      <alignment horizontal="center" vertical="center" wrapText="1"/>
    </xf>
    <xf numFmtId="0" fontId="22" fillId="0" borderId="1" xfId="0" applyFont="1" applyBorder="1" applyAlignment="1">
      <alignment horizontal="center" vertical="center" wrapText="1"/>
    </xf>
    <xf numFmtId="181" fontId="73" fillId="0" borderId="1" xfId="5" applyNumberFormat="1" applyFont="1" applyFill="1" applyBorder="1" applyAlignment="1">
      <alignment horizontal="center" vertical="center" wrapText="1"/>
    </xf>
    <xf numFmtId="186" fontId="74" fillId="0" borderId="0" xfId="5" applyNumberFormat="1" applyFont="1" applyFill="1" applyBorder="1" applyAlignment="1">
      <alignment vertical="center"/>
    </xf>
    <xf numFmtId="0" fontId="14" fillId="0" borderId="1"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75" fillId="0" borderId="0" xfId="10" applyFont="1">
      <alignment vertical="center"/>
    </xf>
    <xf numFmtId="0" fontId="95" fillId="0" borderId="21" xfId="4" applyFont="1" applyBorder="1" applyAlignment="1">
      <alignment vertical="center"/>
    </xf>
    <xf numFmtId="0" fontId="96" fillId="0" borderId="21" xfId="4" applyFont="1" applyBorder="1" applyAlignment="1">
      <alignment vertical="center"/>
    </xf>
    <xf numFmtId="0" fontId="88" fillId="0" borderId="1" xfId="0" applyFont="1" applyBorder="1" applyAlignment="1">
      <alignment horizontal="center" vertical="center"/>
    </xf>
    <xf numFmtId="0" fontId="88" fillId="0" borderId="1" xfId="0" applyFont="1" applyBorder="1" applyAlignment="1">
      <alignment horizontal="center" vertical="center" wrapText="1"/>
    </xf>
    <xf numFmtId="0" fontId="88" fillId="0" borderId="1" xfId="0" applyFont="1" applyFill="1" applyBorder="1" applyAlignment="1">
      <alignment horizontal="center" vertical="center" wrapText="1"/>
    </xf>
    <xf numFmtId="0" fontId="63" fillId="0" borderId="1" xfId="0" applyFont="1" applyBorder="1" applyAlignment="1">
      <alignment horizontal="center" vertical="center"/>
    </xf>
    <xf numFmtId="0" fontId="97" fillId="0" borderId="1" xfId="0" applyFont="1" applyBorder="1" applyAlignment="1">
      <alignment horizontal="center" vertical="center" wrapText="1"/>
    </xf>
    <xf numFmtId="0" fontId="97" fillId="0" borderId="1" xfId="0" applyFont="1" applyFill="1" applyBorder="1" applyAlignment="1">
      <alignment horizontal="center" vertical="center" wrapText="1"/>
    </xf>
    <xf numFmtId="2" fontId="30" fillId="0" borderId="1" xfId="4" applyNumberFormat="1" applyFont="1" applyBorder="1" applyAlignment="1">
      <alignment horizontal="center" vertical="center" wrapText="1"/>
    </xf>
    <xf numFmtId="0" fontId="25" fillId="0" borderId="1" xfId="0" applyFont="1" applyBorder="1" applyAlignment="1">
      <alignment horizontal="center" vertical="center" wrapText="1"/>
    </xf>
    <xf numFmtId="184" fontId="35" fillId="0" borderId="1" xfId="0" applyNumberFormat="1" applyFont="1" applyBorder="1" applyAlignment="1">
      <alignment horizontal="center" vertical="center" wrapText="1"/>
    </xf>
    <xf numFmtId="0" fontId="35" fillId="0" borderId="1" xfId="0" applyFont="1" applyFill="1" applyBorder="1" applyAlignment="1">
      <alignment horizontal="center" vertical="center" wrapText="1"/>
    </xf>
    <xf numFmtId="184" fontId="35" fillId="0" borderId="1" xfId="0" applyNumberFormat="1" applyFont="1" applyFill="1" applyBorder="1" applyAlignment="1">
      <alignment horizontal="center" vertical="center" wrapText="1"/>
    </xf>
    <xf numFmtId="183" fontId="74" fillId="0" borderId="0" xfId="5" applyNumberFormat="1" applyFont="1" applyFill="1" applyBorder="1" applyAlignment="1">
      <alignment horizontal="center" vertical="center"/>
    </xf>
    <xf numFmtId="0" fontId="14" fillId="0" borderId="1" xfId="0" applyFont="1" applyBorder="1" applyAlignment="1">
      <alignment vertical="center" wrapText="1"/>
    </xf>
    <xf numFmtId="0" fontId="14" fillId="0" borderId="1" xfId="0" applyNumberFormat="1" applyFont="1" applyFill="1" applyBorder="1" applyAlignment="1">
      <alignment vertical="center" wrapText="1"/>
    </xf>
    <xf numFmtId="1" fontId="14" fillId="0" borderId="1" xfId="0" applyNumberFormat="1" applyFont="1" applyBorder="1" applyAlignment="1">
      <alignment horizontal="center" vertical="center" wrapText="1"/>
    </xf>
    <xf numFmtId="0" fontId="14" fillId="0" borderId="1" xfId="0" applyNumberFormat="1" applyFont="1" applyBorder="1" applyAlignment="1">
      <alignment vertical="center" wrapText="1"/>
    </xf>
    <xf numFmtId="0" fontId="14" fillId="3" borderId="1" xfId="0" applyNumberFormat="1" applyFont="1" applyFill="1" applyBorder="1" applyAlignment="1">
      <alignment vertical="center" wrapText="1"/>
    </xf>
    <xf numFmtId="0" fontId="78" fillId="0" borderId="1" xfId="0" applyNumberFormat="1" applyFont="1" applyBorder="1" applyAlignment="1">
      <alignment horizontal="center" vertical="center" wrapText="1"/>
    </xf>
    <xf numFmtId="179" fontId="14" fillId="0" borderId="1" xfId="0" applyNumberFormat="1" applyFont="1" applyBorder="1" applyAlignment="1">
      <alignment horizontal="center" vertical="center" wrapText="1"/>
    </xf>
    <xf numFmtId="179" fontId="78" fillId="0" borderId="1" xfId="0" applyNumberFormat="1" applyFont="1" applyBorder="1" applyAlignment="1">
      <alignment horizontal="center" vertical="center" wrapText="1"/>
    </xf>
    <xf numFmtId="0" fontId="74" fillId="0" borderId="0" xfId="5" applyFont="1" applyFill="1" applyBorder="1" applyAlignment="1">
      <alignment horizontal="center" vertical="center"/>
    </xf>
    <xf numFmtId="0" fontId="71" fillId="0" borderId="0" xfId="0" applyFont="1" applyFill="1" applyAlignment="1">
      <alignment horizontal="center" vertical="center"/>
    </xf>
    <xf numFmtId="0" fontId="61" fillId="0" borderId="0" xfId="0" applyFont="1" applyFill="1"/>
    <xf numFmtId="0" fontId="61" fillId="0" borderId="0" xfId="0" applyFont="1" applyAlignment="1">
      <alignment horizontal="center" wrapText="1"/>
    </xf>
    <xf numFmtId="0" fontId="63" fillId="0" borderId="1" xfId="0" applyFont="1" applyFill="1" applyBorder="1" applyAlignment="1">
      <alignment horizontal="center" vertical="center" wrapText="1"/>
    </xf>
    <xf numFmtId="0" fontId="61" fillId="0" borderId="1" xfId="0" applyFont="1" applyFill="1" applyBorder="1" applyAlignment="1">
      <alignment horizontal="center" vertical="center" wrapText="1"/>
    </xf>
    <xf numFmtId="0" fontId="61" fillId="0" borderId="1" xfId="0" applyFont="1" applyFill="1" applyBorder="1" applyAlignment="1">
      <alignment horizontal="center" vertical="center"/>
    </xf>
    <xf numFmtId="0" fontId="63" fillId="0" borderId="1" xfId="0" applyFont="1" applyBorder="1" applyAlignment="1">
      <alignment horizontal="center" vertical="center" wrapText="1"/>
    </xf>
    <xf numFmtId="0" fontId="61" fillId="0" borderId="1" xfId="0" applyFont="1" applyBorder="1" applyAlignment="1">
      <alignment horizontal="center" wrapText="1"/>
    </xf>
    <xf numFmtId="0" fontId="61" fillId="0" borderId="0" xfId="0" applyFont="1" applyFill="1" applyAlignment="1">
      <alignment horizontal="center" vertical="center"/>
    </xf>
    <xf numFmtId="0" fontId="61" fillId="0" borderId="1" xfId="0" applyFont="1" applyBorder="1" applyAlignment="1">
      <alignment horizontal="center"/>
    </xf>
    <xf numFmtId="0" fontId="70" fillId="0" borderId="0" xfId="0" applyFont="1" applyAlignment="1">
      <alignment horizontal="center" vertical="center"/>
    </xf>
    <xf numFmtId="0" fontId="61" fillId="0" borderId="1" xfId="0" applyFont="1" applyFill="1" applyBorder="1" applyAlignment="1">
      <alignment horizontal="left" vertical="center"/>
    </xf>
    <xf numFmtId="0" fontId="69" fillId="0" borderId="1" xfId="0" applyFont="1" applyBorder="1" applyAlignment="1">
      <alignment horizontal="center" vertical="center"/>
    </xf>
    <xf numFmtId="0" fontId="74" fillId="0" borderId="21" xfId="0" applyFont="1" applyBorder="1" applyAlignment="1">
      <alignment vertical="center"/>
    </xf>
    <xf numFmtId="0" fontId="7" fillId="0" borderId="1" xfId="0" applyFont="1" applyFill="1" applyBorder="1" applyAlignment="1">
      <alignment horizontal="center" vertical="center" wrapText="1"/>
    </xf>
    <xf numFmtId="0" fontId="78" fillId="0" borderId="1" xfId="0" applyFont="1" applyFill="1" applyBorder="1" applyAlignment="1">
      <alignment horizontal="center" vertical="center" wrapText="1"/>
    </xf>
    <xf numFmtId="0" fontId="78" fillId="0" borderId="1" xfId="0" applyFont="1" applyBorder="1" applyAlignment="1">
      <alignment horizontal="center"/>
    </xf>
    <xf numFmtId="187" fontId="69" fillId="0" borderId="0" xfId="0" applyNumberFormat="1" applyFont="1" applyAlignment="1">
      <alignment horizontal="center"/>
    </xf>
    <xf numFmtId="2" fontId="0" fillId="0" borderId="0" xfId="0" applyNumberFormat="1" applyAlignment="1">
      <alignment horizontal="center"/>
    </xf>
    <xf numFmtId="0" fontId="73" fillId="0" borderId="18" xfId="0" applyFont="1" applyFill="1" applyBorder="1" applyAlignment="1">
      <alignment horizontal="center" vertical="center" wrapText="1"/>
    </xf>
    <xf numFmtId="0" fontId="73" fillId="0" borderId="14" xfId="0" applyFont="1" applyFill="1" applyBorder="1" applyAlignment="1">
      <alignment horizontal="center" vertical="center" wrapText="1"/>
    </xf>
    <xf numFmtId="0" fontId="0" fillId="0" borderId="1" xfId="0" applyFill="1" applyBorder="1" applyAlignment="1">
      <alignment horizontal="center" vertical="center"/>
    </xf>
    <xf numFmtId="0" fontId="20" fillId="0" borderId="0" xfId="0" applyFont="1" applyFill="1" applyAlignment="1">
      <alignment vertical="center"/>
    </xf>
    <xf numFmtId="0" fontId="14" fillId="0" borderId="19" xfId="0" applyFont="1" applyBorder="1" applyAlignment="1">
      <alignment horizontal="center" vertical="center" wrapText="1"/>
    </xf>
    <xf numFmtId="0" fontId="78" fillId="0" borderId="1" xfId="0" applyFont="1" applyFill="1" applyBorder="1" applyAlignment="1">
      <alignment vertical="center" wrapText="1"/>
    </xf>
    <xf numFmtId="49" fontId="33" fillId="0" borderId="1" xfId="0" applyNumberFormat="1" applyFont="1" applyFill="1" applyBorder="1" applyAlignment="1">
      <alignment horizontal="center" vertical="center" wrapText="1"/>
    </xf>
    <xf numFmtId="0" fontId="100" fillId="0" borderId="0" xfId="0" applyFont="1" applyFill="1" applyAlignment="1">
      <alignment horizontal="center" vertical="center" wrapText="1"/>
    </xf>
    <xf numFmtId="0" fontId="14" fillId="0" borderId="0" xfId="0" applyFont="1" applyAlignment="1">
      <alignment horizontal="center" vertical="center" wrapText="1"/>
    </xf>
    <xf numFmtId="0" fontId="14" fillId="3" borderId="1" xfId="0" applyFont="1" applyFill="1" applyBorder="1" applyAlignment="1">
      <alignment horizontal="center" vertical="center" wrapText="1"/>
    </xf>
    <xf numFmtId="0" fontId="75" fillId="0" borderId="0" xfId="0" applyFont="1" applyAlignment="1">
      <alignment horizontal="left" vertical="center"/>
    </xf>
    <xf numFmtId="57" fontId="14"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101" fillId="0" borderId="0" xfId="0" applyFont="1" applyFill="1" applyBorder="1" applyAlignment="1">
      <alignment vertical="center"/>
    </xf>
    <xf numFmtId="0" fontId="49" fillId="0" borderId="0" xfId="0" applyFont="1" applyFill="1" applyBorder="1" applyAlignment="1">
      <alignment vertical="center"/>
    </xf>
    <xf numFmtId="0" fontId="75" fillId="0" borderId="0" xfId="0" applyFont="1" applyBorder="1" applyAlignment="1">
      <alignment vertical="center"/>
    </xf>
    <xf numFmtId="0" fontId="14" fillId="0" borderId="0" xfId="0" applyFont="1" applyBorder="1" applyAlignment="1">
      <alignment horizontal="center" vertical="center" wrapText="1"/>
    </xf>
    <xf numFmtId="0" fontId="72" fillId="0" borderId="0" xfId="0" applyFont="1" applyAlignment="1">
      <alignment vertical="center"/>
    </xf>
    <xf numFmtId="181" fontId="49" fillId="0" borderId="0" xfId="0" applyNumberFormat="1" applyFont="1" applyFill="1" applyBorder="1" applyAlignment="1">
      <alignment vertical="center"/>
    </xf>
    <xf numFmtId="0" fontId="49" fillId="0" borderId="0" xfId="0" applyNumberFormat="1" applyFont="1" applyFill="1" applyBorder="1" applyAlignment="1">
      <alignment vertical="center"/>
    </xf>
    <xf numFmtId="57" fontId="14" fillId="0" borderId="0" xfId="0" applyNumberFormat="1" applyFont="1" applyBorder="1" applyAlignment="1">
      <alignment horizontal="center" vertical="center" wrapText="1"/>
    </xf>
    <xf numFmtId="0" fontId="22" fillId="0" borderId="0" xfId="15" applyFont="1">
      <alignment vertical="center"/>
    </xf>
    <xf numFmtId="0" fontId="57"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179" fontId="84" fillId="0" borderId="1" xfId="15" applyNumberFormat="1" applyFont="1" applyBorder="1" applyAlignment="1">
      <alignment horizontal="center" vertical="center" wrapText="1"/>
    </xf>
    <xf numFmtId="0" fontId="103" fillId="0" borderId="0" xfId="15" applyFont="1" applyBorder="1" applyAlignment="1">
      <alignment horizontal="center" vertical="center"/>
    </xf>
    <xf numFmtId="0" fontId="22" fillId="0" borderId="0" xfId="15" applyFont="1" applyFill="1" applyBorder="1">
      <alignment vertical="center"/>
    </xf>
    <xf numFmtId="0" fontId="5" fillId="3" borderId="1" xfId="0" applyFont="1" applyFill="1" applyBorder="1" applyAlignment="1">
      <alignment horizontal="center" vertical="center" wrapText="1"/>
    </xf>
    <xf numFmtId="181" fontId="0" fillId="0" borderId="0" xfId="0" applyNumberFormat="1" applyAlignment="1">
      <alignment horizontal="center" vertical="center"/>
    </xf>
    <xf numFmtId="0" fontId="0" fillId="0" borderId="0" xfId="0" applyBorder="1" applyAlignment="1">
      <alignment horizontal="center" vertical="center"/>
    </xf>
    <xf numFmtId="0" fontId="95" fillId="0" borderId="0" xfId="0" applyFont="1" applyBorder="1" applyAlignment="1"/>
    <xf numFmtId="0" fontId="27" fillId="0" borderId="1" xfId="0" applyFont="1" applyBorder="1" applyAlignment="1">
      <alignment horizontal="center" vertical="center" wrapText="1"/>
    </xf>
    <xf numFmtId="0" fontId="97" fillId="0" borderId="1" xfId="0" applyFont="1" applyFill="1" applyBorder="1" applyAlignment="1">
      <alignment horizontal="left" vertical="center" wrapText="1"/>
    </xf>
    <xf numFmtId="0" fontId="97" fillId="0" borderId="1" xfId="0" applyFont="1" applyBorder="1" applyAlignment="1">
      <alignment horizontal="center" vertical="center"/>
    </xf>
    <xf numFmtId="0" fontId="97" fillId="0" borderId="1" xfId="0" applyFont="1" applyFill="1" applyBorder="1" applyAlignment="1">
      <alignment horizontal="center" vertical="center"/>
    </xf>
    <xf numFmtId="184" fontId="97" fillId="0" borderId="1" xfId="0" applyNumberFormat="1" applyFont="1" applyBorder="1" applyAlignment="1">
      <alignment horizontal="center" vertical="center"/>
    </xf>
    <xf numFmtId="184" fontId="97" fillId="0" borderId="1" xfId="0" applyNumberFormat="1" applyFont="1" applyFill="1" applyBorder="1" applyAlignment="1">
      <alignment horizontal="center" vertical="center"/>
    </xf>
    <xf numFmtId="179" fontId="97" fillId="0" borderId="1" xfId="0" applyNumberFormat="1" applyFont="1" applyBorder="1" applyAlignment="1">
      <alignment horizontal="center" vertical="center"/>
    </xf>
    <xf numFmtId="0" fontId="97" fillId="0" borderId="1" xfId="0" applyFont="1" applyBorder="1" applyAlignment="1">
      <alignment horizontal="left" vertical="center" wrapText="1"/>
    </xf>
    <xf numFmtId="0" fontId="97" fillId="4" borderId="1" xfId="0" applyFont="1" applyFill="1" applyBorder="1" applyAlignment="1">
      <alignment horizontal="left" vertical="center" wrapText="1"/>
    </xf>
    <xf numFmtId="0" fontId="26" fillId="0" borderId="1" xfId="0" applyFont="1" applyBorder="1" applyAlignment="1">
      <alignment horizontal="center" vertical="center" wrapText="1"/>
    </xf>
    <xf numFmtId="179" fontId="26" fillId="0" borderId="1" xfId="0" applyNumberFormat="1" applyFont="1" applyBorder="1" applyAlignment="1">
      <alignment horizontal="center" vertical="center" wrapText="1"/>
    </xf>
    <xf numFmtId="0" fontId="104" fillId="0" borderId="0" xfId="0" applyFont="1"/>
    <xf numFmtId="0" fontId="88" fillId="0" borderId="1" xfId="0" applyFont="1" applyBorder="1" applyAlignment="1">
      <alignment horizontal="left" vertical="center" wrapText="1"/>
    </xf>
    <xf numFmtId="0" fontId="11" fillId="0" borderId="1" xfId="0" applyFont="1" applyBorder="1" applyAlignment="1">
      <alignment horizontal="center" vertical="center"/>
    </xf>
    <xf numFmtId="0" fontId="85" fillId="0" borderId="1" xfId="0" applyFont="1" applyBorder="1" applyAlignment="1">
      <alignment horizontal="center" vertical="center" wrapText="1"/>
    </xf>
    <xf numFmtId="179" fontId="97" fillId="0" borderId="1" xfId="0" applyNumberFormat="1" applyFont="1" applyFill="1" applyBorder="1" applyAlignment="1">
      <alignment horizontal="center" vertical="center"/>
    </xf>
    <xf numFmtId="0" fontId="26" fillId="0" borderId="1" xfId="0" applyFont="1" applyBorder="1" applyAlignment="1">
      <alignment horizontal="center" vertical="center"/>
    </xf>
    <xf numFmtId="0" fontId="0" fillId="0" borderId="0" xfId="0" applyFont="1" applyAlignment="1">
      <alignment horizontal="left" vertical="center"/>
    </xf>
    <xf numFmtId="0" fontId="104" fillId="0" borderId="0" xfId="0" applyFont="1" applyAlignment="1">
      <alignment horizontal="center" vertical="center" wrapText="1"/>
    </xf>
    <xf numFmtId="0" fontId="105" fillId="0" borderId="0" xfId="0" applyFont="1" applyAlignment="1">
      <alignment horizontal="center" vertical="center" wrapText="1"/>
    </xf>
    <xf numFmtId="0" fontId="0" fillId="0" borderId="0" xfId="0" applyFont="1" applyAlignment="1">
      <alignment vertical="center"/>
    </xf>
    <xf numFmtId="0" fontId="83" fillId="0" borderId="1" xfId="0" applyFont="1" applyBorder="1" applyAlignment="1">
      <alignment horizontal="center"/>
    </xf>
    <xf numFmtId="0" fontId="82" fillId="0" borderId="1" xfId="0" applyFont="1" applyBorder="1" applyAlignment="1">
      <alignment horizontal="center"/>
    </xf>
    <xf numFmtId="0" fontId="26" fillId="0" borderId="1" xfId="0" applyFont="1" applyBorder="1" applyAlignment="1">
      <alignment horizontal="center" wrapText="1"/>
    </xf>
    <xf numFmtId="0" fontId="25" fillId="0" borderId="1" xfId="0" applyFont="1" applyBorder="1" applyAlignment="1">
      <alignment horizontal="center" wrapText="1"/>
    </xf>
    <xf numFmtId="0" fontId="82" fillId="0" borderId="0" xfId="0" applyFont="1" applyAlignment="1">
      <alignment horizontal="left"/>
    </xf>
    <xf numFmtId="0" fontId="104" fillId="0" borderId="0" xfId="0" applyFont="1" applyAlignment="1">
      <alignment horizontal="left"/>
    </xf>
    <xf numFmtId="0" fontId="104" fillId="0" borderId="0" xfId="0" applyFont="1" applyAlignment="1">
      <alignment horizontal="left" wrapText="1"/>
    </xf>
    <xf numFmtId="0" fontId="88" fillId="0" borderId="1" xfId="0" applyFont="1" applyBorder="1" applyAlignment="1">
      <alignment horizontal="center" wrapText="1"/>
    </xf>
    <xf numFmtId="0" fontId="104" fillId="0" borderId="0" xfId="0" applyFont="1" applyAlignment="1">
      <alignment horizontal="center"/>
    </xf>
    <xf numFmtId="0" fontId="104" fillId="0" borderId="0" xfId="0" applyFont="1" applyAlignment="1">
      <alignment horizontal="center" wrapText="1"/>
    </xf>
    <xf numFmtId="0" fontId="72" fillId="0" borderId="0" xfId="0" applyFont="1"/>
    <xf numFmtId="0" fontId="83" fillId="0" borderId="8" xfId="0" applyFont="1" applyBorder="1" applyAlignment="1">
      <alignment horizontal="center" vertical="center"/>
    </xf>
    <xf numFmtId="0" fontId="83" fillId="0" borderId="9" xfId="0" applyFont="1" applyBorder="1" applyAlignment="1">
      <alignment horizontal="left" vertical="center"/>
    </xf>
    <xf numFmtId="0" fontId="82" fillId="0" borderId="9" xfId="0" applyFont="1" applyBorder="1" applyAlignment="1">
      <alignment horizontal="left" vertical="center"/>
    </xf>
    <xf numFmtId="0" fontId="82" fillId="0" borderId="0" xfId="0" applyFont="1" applyBorder="1" applyAlignment="1">
      <alignment horizontal="left"/>
    </xf>
    <xf numFmtId="0" fontId="83" fillId="0" borderId="0" xfId="0" applyFont="1" applyAlignment="1"/>
    <xf numFmtId="0" fontId="82" fillId="0" borderId="9" xfId="0" applyFont="1" applyBorder="1" applyAlignment="1">
      <alignment horizontal="left" vertical="center" wrapText="1"/>
    </xf>
    <xf numFmtId="0" fontId="104" fillId="0" borderId="0" xfId="0" applyFont="1" applyAlignment="1">
      <alignment wrapText="1"/>
    </xf>
    <xf numFmtId="0" fontId="12" fillId="0" borderId="0" xfId="0" applyFont="1" applyAlignment="1">
      <alignment vertical="center"/>
    </xf>
    <xf numFmtId="0" fontId="84" fillId="0" borderId="0" xfId="0" applyFont="1"/>
    <xf numFmtId="0" fontId="12" fillId="0" borderId="0" xfId="0" applyFont="1" applyAlignment="1">
      <alignment horizontal="center"/>
    </xf>
    <xf numFmtId="0" fontId="12" fillId="0" borderId="0" xfId="0" applyFont="1"/>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11" fillId="0" borderId="0" xfId="0" applyFont="1" applyFill="1"/>
    <xf numFmtId="0" fontId="12" fillId="0" borderId="0" xfId="0" applyFont="1" applyFill="1"/>
    <xf numFmtId="0" fontId="12" fillId="0" borderId="0" xfId="0" applyFont="1" applyFill="1" applyAlignment="1">
      <alignment horizontal="center" vertical="center"/>
    </xf>
    <xf numFmtId="0" fontId="12" fillId="0" borderId="0" xfId="0" applyFont="1" applyAlignment="1">
      <alignment horizontal="center" vertical="center"/>
    </xf>
    <xf numFmtId="0" fontId="12" fillId="0" borderId="0" xfId="0" applyFont="1" applyAlignment="1">
      <alignment horizontal="left"/>
    </xf>
    <xf numFmtId="0" fontId="12" fillId="0" borderId="1" xfId="0" applyFont="1" applyBorder="1" applyAlignment="1">
      <alignment vertical="center"/>
    </xf>
    <xf numFmtId="0" fontId="12" fillId="6" borderId="1" xfId="0" applyFont="1" applyFill="1" applyBorder="1" applyAlignment="1">
      <alignment horizontal="center"/>
    </xf>
    <xf numFmtId="0" fontId="12" fillId="6" borderId="1" xfId="0" applyFont="1" applyFill="1" applyBorder="1"/>
    <xf numFmtId="0" fontId="11" fillId="0" borderId="1" xfId="0" applyFont="1" applyBorder="1" applyAlignment="1">
      <alignment horizontal="center"/>
    </xf>
    <xf numFmtId="0" fontId="12" fillId="0" borderId="1" xfId="0" applyFont="1" applyBorder="1"/>
    <xf numFmtId="0" fontId="11" fillId="0" borderId="1" xfId="0" applyFont="1" applyBorder="1" applyAlignment="1">
      <alignment vertical="center"/>
    </xf>
    <xf numFmtId="0" fontId="5" fillId="0" borderId="1" xfId="0" applyFont="1" applyBorder="1" applyAlignment="1">
      <alignment vertical="center"/>
    </xf>
    <xf numFmtId="0" fontId="12" fillId="0" borderId="1" xfId="0" applyFont="1" applyFill="1" applyBorder="1" applyAlignment="1">
      <alignment vertical="center"/>
    </xf>
    <xf numFmtId="0" fontId="24" fillId="0" borderId="1" xfId="0" applyFont="1" applyFill="1" applyBorder="1" applyAlignment="1">
      <alignment vertical="center"/>
    </xf>
    <xf numFmtId="0" fontId="12" fillId="0" borderId="1" xfId="0" applyFont="1" applyFill="1" applyBorder="1" applyAlignment="1">
      <alignment horizontal="center"/>
    </xf>
    <xf numFmtId="0" fontId="12" fillId="0" borderId="1" xfId="0" applyFont="1" applyFill="1" applyBorder="1"/>
    <xf numFmtId="0" fontId="12" fillId="6" borderId="0" xfId="0" applyFont="1" applyFill="1" applyAlignment="1">
      <alignment horizontal="center"/>
    </xf>
    <xf numFmtId="0" fontId="12" fillId="6" borderId="0" xfId="0" applyFont="1" applyFill="1"/>
    <xf numFmtId="178" fontId="12" fillId="0" borderId="0" xfId="0" applyNumberFormat="1" applyFont="1" applyAlignment="1">
      <alignment horizontal="center" vertical="center"/>
    </xf>
    <xf numFmtId="0" fontId="11" fillId="0" borderId="1" xfId="0" applyFont="1" applyFill="1" applyBorder="1"/>
    <xf numFmtId="0" fontId="11" fillId="0" borderId="1" xfId="0" applyFont="1" applyBorder="1"/>
    <xf numFmtId="177" fontId="11" fillId="0" borderId="1" xfId="0" applyNumberFormat="1" applyFont="1" applyFill="1" applyBorder="1" applyAlignment="1">
      <alignment horizontal="center" vertical="center"/>
    </xf>
    <xf numFmtId="188" fontId="11" fillId="0" borderId="1" xfId="0" applyNumberFormat="1" applyFont="1" applyFill="1" applyBorder="1" applyAlignment="1">
      <alignment vertical="center"/>
    </xf>
    <xf numFmtId="188" fontId="11" fillId="0" borderId="1" xfId="0" applyNumberFormat="1" applyFont="1" applyFill="1" applyBorder="1" applyAlignment="1">
      <alignment horizontal="center"/>
    </xf>
    <xf numFmtId="0" fontId="11" fillId="0" borderId="1" xfId="0" applyFont="1" applyFill="1" applyBorder="1" applyAlignment="1">
      <alignment horizontal="center"/>
    </xf>
    <xf numFmtId="10" fontId="11" fillId="0" borderId="0" xfId="1" applyNumberFormat="1" applyFont="1" applyFill="1" applyAlignment="1">
      <alignment horizontal="center"/>
    </xf>
    <xf numFmtId="2" fontId="11" fillId="0" borderId="0" xfId="0" applyNumberFormat="1" applyFont="1" applyFill="1" applyAlignment="1">
      <alignment horizontal="center" vertical="center"/>
    </xf>
    <xf numFmtId="0" fontId="11" fillId="0" borderId="0" xfId="0" applyFont="1" applyFill="1" applyAlignment="1">
      <alignment horizontal="center"/>
    </xf>
    <xf numFmtId="9" fontId="12" fillId="0" borderId="1" xfId="1" applyFont="1" applyBorder="1" applyAlignment="1">
      <alignment horizontal="center" vertical="center"/>
    </xf>
    <xf numFmtId="0" fontId="12" fillId="0" borderId="1" xfId="0" applyFont="1" applyBorder="1" applyAlignment="1">
      <alignment horizontal="center"/>
    </xf>
    <xf numFmtId="0" fontId="12" fillId="0" borderId="0" xfId="0" applyFont="1" applyFill="1" applyBorder="1" applyAlignment="1">
      <alignment horizontal="left"/>
    </xf>
    <xf numFmtId="176" fontId="12" fillId="0" borderId="0" xfId="1" applyNumberFormat="1" applyFont="1" applyAlignment="1">
      <alignment horizontal="center" vertical="center"/>
    </xf>
    <xf numFmtId="10" fontId="12" fillId="0" borderId="0" xfId="1" applyNumberFormat="1" applyFont="1" applyFill="1" applyAlignment="1">
      <alignment horizontal="center"/>
    </xf>
    <xf numFmtId="10" fontId="12" fillId="0" borderId="0" xfId="1" applyNumberFormat="1" applyFont="1" applyFill="1" applyAlignment="1">
      <alignment horizontal="center" vertical="center"/>
    </xf>
    <xf numFmtId="10" fontId="12" fillId="0" borderId="0" xfId="1" applyNumberFormat="1" applyFont="1" applyAlignment="1">
      <alignment horizontal="center" vertical="center"/>
    </xf>
    <xf numFmtId="10" fontId="12" fillId="0" borderId="0" xfId="1" applyNumberFormat="1" applyFont="1" applyAlignment="1">
      <alignment horizontal="center"/>
    </xf>
    <xf numFmtId="0" fontId="12" fillId="0" borderId="0" xfId="0" applyFont="1" applyFill="1" applyAlignment="1">
      <alignment horizontal="center"/>
    </xf>
    <xf numFmtId="178" fontId="12" fillId="0" borderId="0" xfId="0" applyNumberFormat="1" applyFont="1" applyFill="1" applyAlignment="1">
      <alignment horizontal="center" vertical="center"/>
    </xf>
    <xf numFmtId="177" fontId="12" fillId="0" borderId="0" xfId="0" applyNumberFormat="1" applyFont="1" applyAlignment="1">
      <alignment horizontal="center" vertical="center"/>
    </xf>
    <xf numFmtId="177" fontId="12" fillId="0" borderId="0" xfId="0" applyNumberFormat="1" applyFont="1" applyBorder="1" applyAlignment="1">
      <alignment horizontal="center" vertical="center"/>
    </xf>
    <xf numFmtId="1" fontId="12" fillId="0" borderId="1" xfId="0" applyNumberFormat="1" applyFont="1" applyBorder="1" applyAlignment="1">
      <alignment horizontal="center" vertical="center"/>
    </xf>
    <xf numFmtId="0" fontId="0" fillId="0" borderId="1" xfId="0" quotePrefix="1" applyFont="1" applyBorder="1" applyAlignment="1">
      <alignment horizontal="center" vertical="center"/>
    </xf>
    <xf numFmtId="0" fontId="4" fillId="0" borderId="1" xfId="20" quotePrefix="1" applyFont="1" applyFill="1" applyBorder="1" applyAlignment="1">
      <alignment horizontal="center" vertical="center" wrapText="1"/>
    </xf>
    <xf numFmtId="0" fontId="14" fillId="0" borderId="1" xfId="0" quotePrefix="1" applyFont="1" applyBorder="1" applyAlignment="1">
      <alignment horizontal="center" vertical="center" wrapText="1"/>
    </xf>
    <xf numFmtId="0" fontId="12" fillId="0" borderId="0" xfId="0" applyFont="1" applyAlignment="1">
      <alignment horizontal="center" vertical="center"/>
    </xf>
    <xf numFmtId="0" fontId="104" fillId="0" borderId="0" xfId="0" applyFont="1" applyAlignment="1">
      <alignment horizontal="center" vertical="center" wrapText="1"/>
    </xf>
    <xf numFmtId="0" fontId="69" fillId="0" borderId="0" xfId="0" applyFont="1" applyAlignment="1">
      <alignment horizontal="center" vertical="center"/>
    </xf>
    <xf numFmtId="0" fontId="5" fillId="0" borderId="1"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xf>
    <xf numFmtId="0" fontId="11" fillId="0" borderId="0" xfId="0" applyFont="1" applyFill="1" applyAlignment="1">
      <alignment horizontal="center" vertical="center"/>
    </xf>
    <xf numFmtId="0" fontId="14" fillId="0" borderId="1" xfId="0" applyFont="1" applyBorder="1" applyAlignment="1">
      <alignment horizontal="center" vertical="center" wrapText="1"/>
    </xf>
    <xf numFmtId="0" fontId="61" fillId="0" borderId="1" xfId="0" applyFont="1" applyBorder="1" applyAlignment="1">
      <alignment horizontal="center" vertical="center"/>
    </xf>
    <xf numFmtId="49" fontId="47" fillId="0" borderId="0" xfId="24" applyNumberFormat="1" applyFont="1" applyFill="1" applyAlignment="1">
      <alignment horizontal="center" vertical="center" wrapText="1"/>
    </xf>
    <xf numFmtId="184" fontId="49" fillId="0" borderId="0" xfId="8" applyNumberFormat="1" applyFont="1" applyFill="1" applyBorder="1" applyAlignment="1">
      <alignment horizontal="left" vertical="center" wrapText="1"/>
    </xf>
    <xf numFmtId="0" fontId="0" fillId="0" borderId="1" xfId="0" applyFont="1" applyBorder="1" applyAlignment="1">
      <alignment horizontal="center" vertical="center"/>
    </xf>
    <xf numFmtId="0" fontId="0" fillId="0" borderId="1" xfId="0" applyBorder="1" applyAlignment="1">
      <alignment horizontal="center" vertical="center"/>
    </xf>
    <xf numFmtId="0" fontId="0" fillId="0" borderId="19" xfId="0" applyFont="1" applyBorder="1" applyAlignment="1">
      <alignment horizontal="center" vertical="center"/>
    </xf>
    <xf numFmtId="0" fontId="12" fillId="0" borderId="0" xfId="0" applyFont="1" applyAlignment="1">
      <alignment horizontal="center" vertical="center"/>
    </xf>
    <xf numFmtId="178" fontId="12" fillId="0" borderId="0" xfId="0" applyNumberFormat="1" applyFont="1" applyAlignment="1">
      <alignment horizontal="center" vertical="center"/>
    </xf>
    <xf numFmtId="0" fontId="11" fillId="0" borderId="0" xfId="0" applyFont="1" applyAlignment="1">
      <alignment horizontal="left" vertical="center"/>
    </xf>
    <xf numFmtId="178" fontId="11" fillId="0" borderId="0" xfId="0" applyNumberFormat="1" applyFont="1" applyAlignment="1">
      <alignment horizontal="center" vertical="center"/>
    </xf>
    <xf numFmtId="0" fontId="11" fillId="0" borderId="0" xfId="0" applyFont="1" applyAlignment="1">
      <alignment horizontal="center" vertical="center"/>
    </xf>
    <xf numFmtId="0" fontId="71" fillId="0" borderId="16" xfId="0" applyFont="1" applyBorder="1" applyAlignment="1">
      <alignment horizontal="center" vertical="center" wrapText="1"/>
    </xf>
    <xf numFmtId="0" fontId="71" fillId="0" borderId="15" xfId="0" applyFont="1" applyBorder="1" applyAlignment="1">
      <alignment horizontal="center" vertical="center" wrapText="1"/>
    </xf>
    <xf numFmtId="0" fontId="71" fillId="0" borderId="17" xfId="0" applyFont="1" applyBorder="1" applyAlignment="1">
      <alignment horizontal="center" vertical="center" wrapText="1"/>
    </xf>
    <xf numFmtId="0" fontId="12" fillId="0" borderId="1"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18" xfId="0" applyFont="1" applyFill="1" applyBorder="1" applyAlignment="1">
      <alignment horizontal="center" vertical="center"/>
    </xf>
    <xf numFmtId="0" fontId="99" fillId="0" borderId="24" xfId="0" applyFont="1" applyBorder="1" applyAlignment="1">
      <alignment horizontal="center" vertical="center" wrapText="1"/>
    </xf>
    <xf numFmtId="0" fontId="99" fillId="0" borderId="25" xfId="0" applyFont="1" applyBorder="1" applyAlignment="1">
      <alignment horizontal="center" vertical="center" wrapText="1"/>
    </xf>
    <xf numFmtId="0" fontId="99" fillId="0" borderId="8" xfId="0" applyFont="1" applyBorder="1" applyAlignment="1">
      <alignment horizontal="center" vertical="center" wrapText="1"/>
    </xf>
    <xf numFmtId="0" fontId="99" fillId="0" borderId="54" xfId="0" applyFont="1" applyBorder="1" applyAlignment="1">
      <alignment horizontal="center" vertical="center"/>
    </xf>
    <xf numFmtId="0" fontId="99" fillId="0" borderId="31" xfId="0" applyFont="1" applyBorder="1" applyAlignment="1">
      <alignment horizontal="center" vertical="center"/>
    </xf>
    <xf numFmtId="0" fontId="99" fillId="0" borderId="55" xfId="0" applyFont="1" applyBorder="1" applyAlignment="1">
      <alignment horizontal="center" vertical="center"/>
    </xf>
    <xf numFmtId="0" fontId="99" fillId="0" borderId="9" xfId="0" applyFont="1" applyBorder="1" applyAlignment="1">
      <alignment horizontal="center" vertical="center"/>
    </xf>
    <xf numFmtId="0" fontId="99" fillId="0" borderId="54" xfId="0" applyFont="1" applyBorder="1" applyAlignment="1">
      <alignment horizontal="center" vertical="center" wrapText="1"/>
    </xf>
    <xf numFmtId="0" fontId="99" fillId="0" borderId="56" xfId="0" applyFont="1" applyBorder="1" applyAlignment="1">
      <alignment horizontal="center" vertical="center" wrapText="1"/>
    </xf>
    <xf numFmtId="0" fontId="99" fillId="0" borderId="31" xfId="0" applyFont="1" applyBorder="1" applyAlignment="1">
      <alignment horizontal="center" vertical="center" wrapText="1"/>
    </xf>
    <xf numFmtId="0" fontId="99" fillId="0" borderId="55" xfId="0" applyFont="1" applyBorder="1" applyAlignment="1">
      <alignment horizontal="center" vertical="center" wrapText="1"/>
    </xf>
    <xf numFmtId="0" fontId="99" fillId="0" borderId="53" xfId="0" applyFont="1" applyBorder="1" applyAlignment="1">
      <alignment horizontal="center" vertical="center" wrapText="1"/>
    </xf>
    <xf numFmtId="0" fontId="99" fillId="0" borderId="9" xfId="0" applyFont="1" applyBorder="1" applyAlignment="1">
      <alignment horizontal="center" vertical="center" wrapText="1"/>
    </xf>
    <xf numFmtId="0" fontId="99" fillId="0" borderId="26" xfId="0" applyFont="1" applyBorder="1" applyAlignment="1">
      <alignment horizontal="center" vertical="center" wrapText="1"/>
    </xf>
    <xf numFmtId="0" fontId="99" fillId="0" borderId="24" xfId="0" applyFont="1" applyBorder="1" applyAlignment="1">
      <alignment horizontal="center" vertical="center"/>
    </xf>
    <xf numFmtId="0" fontId="99" fillId="0" borderId="26" xfId="0" applyFont="1" applyBorder="1" applyAlignment="1">
      <alignment horizontal="center" vertical="center"/>
    </xf>
    <xf numFmtId="0" fontId="95" fillId="0" borderId="53" xfId="0" applyFont="1" applyBorder="1" applyAlignment="1">
      <alignment horizontal="center"/>
    </xf>
    <xf numFmtId="0" fontId="82" fillId="0" borderId="56" xfId="0" applyFont="1" applyBorder="1" applyAlignment="1">
      <alignment horizontal="left"/>
    </xf>
    <xf numFmtId="0" fontId="83" fillId="0" borderId="0" xfId="0" applyFont="1" applyAlignment="1">
      <alignment horizontal="left"/>
    </xf>
    <xf numFmtId="0" fontId="99" fillId="0" borderId="25" xfId="0" applyFont="1" applyBorder="1" applyAlignment="1">
      <alignment horizontal="center" vertical="center"/>
    </xf>
    <xf numFmtId="0" fontId="99" fillId="0" borderId="8" xfId="0" applyFont="1" applyBorder="1" applyAlignment="1">
      <alignment horizontal="center" vertical="center"/>
    </xf>
    <xf numFmtId="0" fontId="25" fillId="0" borderId="1" xfId="0" applyFont="1" applyBorder="1" applyAlignment="1">
      <alignment horizontal="center" vertical="center" wrapText="1"/>
    </xf>
    <xf numFmtId="0" fontId="95" fillId="0" borderId="0" xfId="0" applyFont="1" applyBorder="1" applyAlignment="1">
      <alignment horizontal="center"/>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0" fillId="0" borderId="0" xfId="0" applyFont="1" applyAlignment="1">
      <alignment horizontal="center" vertical="center"/>
    </xf>
    <xf numFmtId="0" fontId="69" fillId="0" borderId="0" xfId="0" applyFont="1" applyAlignment="1">
      <alignment horizontal="center" vertical="center"/>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104" fillId="0" borderId="0" xfId="0" applyFont="1" applyAlignment="1">
      <alignment horizontal="center" vertical="center" wrapText="1"/>
    </xf>
    <xf numFmtId="0" fontId="71" fillId="0" borderId="1" xfId="15" applyFont="1" applyBorder="1" applyAlignment="1">
      <alignment horizontal="center" vertical="center" wrapText="1"/>
    </xf>
    <xf numFmtId="0" fontId="84" fillId="0" borderId="1" xfId="15" applyFont="1" applyBorder="1" applyAlignment="1">
      <alignment horizontal="center" vertical="center" wrapText="1"/>
    </xf>
    <xf numFmtId="0" fontId="102" fillId="0" borderId="1" xfId="15" applyFont="1" applyBorder="1" applyAlignment="1">
      <alignment horizontal="center" vertical="center"/>
    </xf>
    <xf numFmtId="0" fontId="103" fillId="0" borderId="1" xfId="15" applyFont="1" applyBorder="1" applyAlignment="1">
      <alignment horizontal="center" vertical="center"/>
    </xf>
    <xf numFmtId="179" fontId="84" fillId="0" borderId="1" xfId="15" applyNumberFormat="1" applyFont="1" applyBorder="1" applyAlignment="1">
      <alignment horizontal="center" vertical="center" wrapText="1"/>
    </xf>
    <xf numFmtId="0" fontId="84" fillId="0" borderId="1" xfId="26" applyFont="1" applyFill="1" applyBorder="1" applyAlignment="1">
      <alignment horizontal="center" vertical="center" wrapText="1"/>
    </xf>
    <xf numFmtId="0" fontId="22" fillId="0" borderId="1" xfId="15" applyFont="1" applyBorder="1" applyAlignment="1">
      <alignment horizontal="center" vertical="center"/>
    </xf>
    <xf numFmtId="0" fontId="71" fillId="0" borderId="16" xfId="26" applyFont="1" applyFill="1" applyBorder="1" applyAlignment="1">
      <alignment horizontal="center" vertical="center" wrapText="1"/>
    </xf>
    <xf numFmtId="0" fontId="84" fillId="0" borderId="15" xfId="26" applyFont="1" applyFill="1" applyBorder="1" applyAlignment="1">
      <alignment horizontal="center" vertical="center" wrapText="1"/>
    </xf>
    <xf numFmtId="184" fontId="71" fillId="0" borderId="1" xfId="15" applyNumberFormat="1" applyFont="1" applyBorder="1" applyAlignment="1">
      <alignment horizontal="center" vertical="center" wrapText="1"/>
    </xf>
    <xf numFmtId="184" fontId="84" fillId="0" borderId="1" xfId="15" applyNumberFormat="1" applyFont="1" applyBorder="1" applyAlignment="1">
      <alignment horizontal="center" vertical="center" wrapText="1"/>
    </xf>
    <xf numFmtId="0" fontId="71" fillId="0" borderId="16" xfId="15" applyFont="1" applyBorder="1" applyAlignment="1">
      <alignment horizontal="center" vertical="center" wrapText="1"/>
    </xf>
    <xf numFmtId="0" fontId="71" fillId="0" borderId="17" xfId="15" applyFont="1" applyBorder="1" applyAlignment="1">
      <alignment horizontal="center" vertical="center" wrapText="1"/>
    </xf>
    <xf numFmtId="0" fontId="5" fillId="0" borderId="0" xfId="0" applyFont="1" applyFill="1" applyAlignment="1">
      <alignment horizontal="center" vertical="center"/>
    </xf>
    <xf numFmtId="0" fontId="8" fillId="0" borderId="1" xfId="0" applyNumberFormat="1" applyFont="1" applyFill="1" applyBorder="1" applyAlignment="1">
      <alignment horizontal="center" vertical="center" wrapText="1"/>
    </xf>
    <xf numFmtId="181"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14" fillId="0" borderId="0" xfId="0" applyFont="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71" fillId="0" borderId="1" xfId="0" applyFont="1" applyBorder="1" applyAlignment="1">
      <alignment horizontal="center" vertical="center" wrapText="1"/>
    </xf>
    <xf numFmtId="0" fontId="71" fillId="0" borderId="1" xfId="0" applyFont="1" applyBorder="1" applyAlignment="1">
      <alignment horizontal="center" vertical="center"/>
    </xf>
    <xf numFmtId="0" fontId="0" fillId="0" borderId="14" xfId="0" applyBorder="1" applyAlignment="1">
      <alignment horizontal="center" vertical="center" wrapText="1"/>
    </xf>
    <xf numFmtId="0" fontId="0" fillId="0" borderId="0" xfId="0" applyFont="1" applyAlignment="1">
      <alignment horizontal="center" vertical="center" wrapText="1"/>
    </xf>
    <xf numFmtId="0" fontId="70" fillId="0" borderId="0" xfId="0" applyFont="1" applyBorder="1" applyAlignment="1">
      <alignment horizontal="center" vertical="center"/>
    </xf>
    <xf numFmtId="0" fontId="36" fillId="0" borderId="1" xfId="0" applyFont="1" applyBorder="1" applyAlignment="1">
      <alignment horizontal="center" vertical="center" wrapText="1"/>
    </xf>
    <xf numFmtId="0" fontId="99" fillId="0" borderId="1" xfId="0" applyFont="1" applyBorder="1" applyAlignment="1">
      <alignment horizontal="center" vertical="center" wrapText="1"/>
    </xf>
    <xf numFmtId="0" fontId="99" fillId="0" borderId="1" xfId="0" applyFont="1" applyFill="1" applyBorder="1" applyAlignment="1">
      <alignment horizontal="center" vertical="center" wrapText="1"/>
    </xf>
    <xf numFmtId="0" fontId="70" fillId="0" borderId="0" xfId="0" applyFont="1" applyBorder="1" applyAlignment="1">
      <alignment horizontal="center" vertical="center" wrapText="1"/>
    </xf>
    <xf numFmtId="0" fontId="98" fillId="0" borderId="0" xfId="0" applyFont="1" applyBorder="1" applyAlignment="1">
      <alignment horizontal="center" vertical="center" wrapText="1"/>
    </xf>
    <xf numFmtId="0" fontId="7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73" fillId="0" borderId="33" xfId="0" applyFont="1" applyFill="1" applyBorder="1" applyAlignment="1">
      <alignment horizontal="center" vertical="center" wrapText="1"/>
    </xf>
    <xf numFmtId="0" fontId="13" fillId="0" borderId="14" xfId="0" applyFont="1" applyFill="1" applyBorder="1" applyAlignment="1">
      <alignment horizontal="center" vertical="center" wrapText="1"/>
    </xf>
    <xf numFmtId="182" fontId="13" fillId="0" borderId="1" xfId="28" applyNumberFormat="1" applyFont="1" applyFill="1" applyBorder="1" applyAlignment="1">
      <alignment horizontal="center" vertical="center" wrapText="1"/>
    </xf>
    <xf numFmtId="182" fontId="13" fillId="0" borderId="16" xfId="28" applyNumberFormat="1" applyFont="1" applyFill="1" applyBorder="1" applyAlignment="1">
      <alignment horizontal="center" vertical="center" wrapText="1"/>
    </xf>
    <xf numFmtId="0" fontId="73" fillId="0" borderId="17"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73" fillId="0" borderId="16" xfId="6" applyFont="1" applyFill="1" applyBorder="1" applyAlignment="1">
      <alignment horizontal="center" vertical="center" wrapText="1"/>
    </xf>
    <xf numFmtId="0" fontId="13" fillId="0" borderId="15" xfId="6" applyFont="1" applyFill="1" applyBorder="1" applyAlignment="1">
      <alignment horizontal="center" vertical="center" wrapText="1"/>
    </xf>
    <xf numFmtId="0" fontId="73" fillId="0" borderId="1" xfId="6" applyFont="1" applyFill="1" applyBorder="1" applyAlignment="1">
      <alignment horizontal="center" vertical="center" wrapText="1"/>
    </xf>
    <xf numFmtId="0" fontId="13" fillId="0" borderId="16" xfId="6" applyFont="1" applyFill="1" applyBorder="1" applyAlignment="1">
      <alignment horizontal="center" vertical="center" wrapText="1"/>
    </xf>
    <xf numFmtId="0" fontId="13" fillId="0" borderId="1" xfId="6" applyFont="1" applyFill="1" applyBorder="1" applyAlignment="1">
      <alignment horizontal="center" vertical="center" wrapText="1"/>
    </xf>
    <xf numFmtId="182" fontId="13" fillId="0" borderId="19" xfId="28" applyNumberFormat="1" applyFont="1" applyFill="1" applyBorder="1" applyAlignment="1">
      <alignment horizontal="center" vertical="center" wrapText="1"/>
    </xf>
    <xf numFmtId="182" fontId="13" fillId="0" borderId="20" xfId="28" applyNumberFormat="1" applyFont="1" applyFill="1" applyBorder="1" applyAlignment="1">
      <alignment horizontal="center" vertical="center" wrapText="1"/>
    </xf>
    <xf numFmtId="1" fontId="73" fillId="0" borderId="1" xfId="27" applyNumberFormat="1" applyFont="1" applyFill="1" applyBorder="1" applyAlignment="1">
      <alignment horizontal="center" vertical="center" wrapText="1"/>
    </xf>
    <xf numFmtId="1" fontId="13" fillId="0" borderId="1" xfId="27" applyNumberFormat="1" applyFont="1" applyFill="1" applyBorder="1" applyAlignment="1">
      <alignment horizontal="center" vertical="center" wrapText="1"/>
    </xf>
    <xf numFmtId="182" fontId="13" fillId="0" borderId="1" xfId="27" applyNumberFormat="1" applyFont="1" applyFill="1" applyBorder="1" applyAlignment="1">
      <alignment horizontal="center" vertical="center" wrapText="1"/>
    </xf>
    <xf numFmtId="2" fontId="13" fillId="0" borderId="1" xfId="27" applyNumberFormat="1" applyFont="1" applyFill="1" applyBorder="1" applyAlignment="1">
      <alignment horizontal="center" vertical="center" wrapText="1"/>
    </xf>
    <xf numFmtId="0" fontId="13" fillId="0" borderId="1" xfId="27" applyFont="1" applyFill="1" applyBorder="1" applyAlignment="1">
      <alignment horizontal="center" vertical="center"/>
    </xf>
    <xf numFmtId="178" fontId="13" fillId="0" borderId="19" xfId="28" applyNumberFormat="1" applyFont="1" applyFill="1" applyBorder="1" applyAlignment="1">
      <alignment horizontal="center" vertical="center" wrapText="1"/>
    </xf>
    <xf numFmtId="178" fontId="13" fillId="0" borderId="20" xfId="28" applyNumberFormat="1" applyFont="1" applyFill="1" applyBorder="1" applyAlignment="1">
      <alignment horizontal="center" vertical="center" wrapText="1"/>
    </xf>
    <xf numFmtId="178" fontId="13" fillId="0" borderId="18" xfId="28" applyNumberFormat="1" applyFont="1" applyFill="1" applyBorder="1" applyAlignment="1">
      <alignment horizontal="center" vertical="center" wrapText="1"/>
    </xf>
    <xf numFmtId="0" fontId="73" fillId="0" borderId="1" xfId="28" applyFont="1" applyFill="1" applyBorder="1" applyAlignment="1">
      <alignment horizontal="center" vertical="center" wrapText="1"/>
    </xf>
    <xf numFmtId="0" fontId="73" fillId="0" borderId="19" xfId="28" applyFont="1" applyFill="1" applyBorder="1" applyAlignment="1">
      <alignment horizontal="center" vertical="center" wrapText="1"/>
    </xf>
    <xf numFmtId="0" fontId="73" fillId="0" borderId="18" xfId="28" applyFont="1" applyFill="1" applyBorder="1" applyAlignment="1">
      <alignment horizontal="center" vertical="center" wrapText="1"/>
    </xf>
    <xf numFmtId="0" fontId="73" fillId="0" borderId="19"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19" xfId="28" applyFont="1" applyFill="1" applyBorder="1" applyAlignment="1">
      <alignment horizontal="center" vertical="center" wrapText="1"/>
    </xf>
    <xf numFmtId="0" fontId="13" fillId="0" borderId="20" xfId="28" applyFont="1" applyFill="1" applyBorder="1" applyAlignment="1">
      <alignment horizontal="center" vertical="center" wrapText="1"/>
    </xf>
    <xf numFmtId="0" fontId="13" fillId="0" borderId="19" xfId="6" applyFont="1" applyFill="1" applyBorder="1" applyAlignment="1">
      <alignment horizontal="center" vertical="center" wrapText="1"/>
    </xf>
    <xf numFmtId="0" fontId="13" fillId="0" borderId="20" xfId="6" applyFont="1" applyFill="1" applyBorder="1" applyAlignment="1">
      <alignment horizontal="center" vertical="center" wrapText="1"/>
    </xf>
    <xf numFmtId="0" fontId="13" fillId="0" borderId="18" xfId="6" applyFont="1" applyFill="1" applyBorder="1" applyAlignment="1">
      <alignment horizontal="center" vertical="center" wrapText="1"/>
    </xf>
    <xf numFmtId="0" fontId="95" fillId="0" borderId="0" xfId="0" applyFont="1" applyBorder="1" applyAlignment="1">
      <alignment horizontal="center" vertical="center"/>
    </xf>
    <xf numFmtId="0" fontId="36" fillId="0" borderId="19" xfId="0" applyFont="1" applyBorder="1" applyAlignment="1">
      <alignment horizontal="center" vertical="center" wrapText="1"/>
    </xf>
    <xf numFmtId="0" fontId="36" fillId="0" borderId="20" xfId="0" applyFont="1" applyBorder="1" applyAlignment="1">
      <alignment horizontal="center" vertical="center" wrapText="1"/>
    </xf>
    <xf numFmtId="0" fontId="36" fillId="0" borderId="18" xfId="0" applyFont="1" applyBorder="1" applyAlignment="1">
      <alignment horizontal="center" vertical="center" wrapText="1"/>
    </xf>
    <xf numFmtId="0" fontId="73" fillId="0" borderId="1" xfId="5" applyFont="1" applyFill="1" applyBorder="1" applyAlignment="1">
      <alignment horizontal="center" vertical="center" wrapText="1"/>
    </xf>
    <xf numFmtId="0" fontId="73" fillId="0" borderId="14" xfId="5" applyFont="1" applyFill="1" applyBorder="1" applyAlignment="1">
      <alignment horizontal="center" vertical="center" wrapText="1"/>
    </xf>
    <xf numFmtId="0" fontId="73" fillId="0" borderId="33" xfId="5" applyFont="1" applyFill="1" applyBorder="1" applyAlignment="1">
      <alignment horizontal="center" vertical="center" wrapText="1"/>
    </xf>
    <xf numFmtId="0" fontId="73" fillId="0" borderId="37" xfId="5" applyFont="1" applyFill="1" applyBorder="1" applyAlignment="1">
      <alignment horizontal="center" vertical="center" wrapText="1"/>
    </xf>
    <xf numFmtId="0" fontId="73" fillId="0" borderId="34" xfId="5" applyFont="1" applyFill="1" applyBorder="1" applyAlignment="1">
      <alignment horizontal="center" vertical="center" wrapText="1"/>
    </xf>
    <xf numFmtId="0" fontId="73" fillId="0" borderId="21" xfId="5" applyFont="1" applyFill="1" applyBorder="1" applyAlignment="1">
      <alignment horizontal="center" vertical="center" wrapText="1"/>
    </xf>
    <xf numFmtId="0" fontId="73" fillId="0" borderId="1" xfId="5" applyFont="1" applyFill="1" applyBorder="1" applyAlignment="1">
      <alignment horizontal="center" vertical="center"/>
    </xf>
    <xf numFmtId="0" fontId="73" fillId="0" borderId="16" xfId="5" applyFont="1" applyFill="1" applyBorder="1" applyAlignment="1">
      <alignment horizontal="center" vertical="center" wrapText="1"/>
    </xf>
    <xf numFmtId="0" fontId="73" fillId="0" borderId="15" xfId="5" applyFont="1" applyFill="1" applyBorder="1" applyAlignment="1">
      <alignment horizontal="center" vertical="center" wrapText="1"/>
    </xf>
    <xf numFmtId="0" fontId="73" fillId="0" borderId="17" xfId="5" applyFont="1" applyFill="1" applyBorder="1" applyAlignment="1">
      <alignment horizontal="center" vertical="center" wrapText="1"/>
    </xf>
    <xf numFmtId="182" fontId="73" fillId="0" borderId="1" xfId="5" applyNumberFormat="1" applyFont="1" applyFill="1" applyBorder="1" applyAlignment="1">
      <alignment horizontal="center" vertical="center" wrapText="1"/>
    </xf>
    <xf numFmtId="181" fontId="73" fillId="0" borderId="1" xfId="5" applyNumberFormat="1" applyFont="1" applyFill="1" applyBorder="1" applyAlignment="1">
      <alignment horizontal="center" vertical="center" wrapText="1"/>
    </xf>
    <xf numFmtId="183" fontId="73" fillId="0" borderId="1" xfId="5" applyNumberFormat="1" applyFont="1" applyFill="1" applyBorder="1" applyAlignment="1">
      <alignment horizontal="center" vertical="center" wrapText="1"/>
    </xf>
    <xf numFmtId="186" fontId="73" fillId="0" borderId="1" xfId="5" applyNumberFormat="1" applyFont="1" applyFill="1" applyBorder="1" applyAlignment="1">
      <alignment horizontal="center" vertical="center" wrapText="1"/>
    </xf>
    <xf numFmtId="183" fontId="73" fillId="0" borderId="19" xfId="5" applyNumberFormat="1" applyFont="1" applyFill="1" applyBorder="1" applyAlignment="1">
      <alignment horizontal="center" vertical="center" wrapText="1"/>
    </xf>
    <xf numFmtId="0" fontId="73" fillId="0" borderId="20" xfId="5" applyFont="1" applyFill="1" applyBorder="1" applyAlignment="1">
      <alignment horizontal="center" vertical="center" wrapText="1"/>
    </xf>
    <xf numFmtId="183" fontId="73" fillId="0" borderId="18" xfId="5" applyNumberFormat="1" applyFont="1" applyFill="1" applyBorder="1" applyAlignment="1">
      <alignment horizontal="center" vertical="center" wrapText="1"/>
    </xf>
    <xf numFmtId="0" fontId="25" fillId="0" borderId="19" xfId="0" applyFont="1" applyBorder="1" applyAlignment="1">
      <alignment horizontal="center" vertical="center" wrapText="1"/>
    </xf>
    <xf numFmtId="0" fontId="25" fillId="0" borderId="18" xfId="0" applyFont="1" applyBorder="1" applyAlignment="1">
      <alignment horizontal="center" vertical="center" wrapText="1"/>
    </xf>
    <xf numFmtId="0" fontId="98" fillId="0" borderId="0" xfId="0" applyFont="1" applyBorder="1" applyAlignment="1">
      <alignment horizontal="center" vertical="center"/>
    </xf>
    <xf numFmtId="0" fontId="74" fillId="0" borderId="21" xfId="20" applyFont="1" applyFill="1" applyBorder="1" applyAlignment="1">
      <alignment horizontal="center" vertical="center" wrapText="1"/>
    </xf>
    <xf numFmtId="0" fontId="4" fillId="0" borderId="1" xfId="20" applyFont="1" applyFill="1" applyBorder="1" applyAlignment="1">
      <alignment horizontal="center" vertical="center" wrapText="1"/>
    </xf>
    <xf numFmtId="2" fontId="30" fillId="0" borderId="1" xfId="4" applyNumberFormat="1" applyFont="1" applyBorder="1" applyAlignment="1">
      <alignment horizontal="center" vertical="center" wrapText="1"/>
    </xf>
    <xf numFmtId="2" fontId="36" fillId="0" borderId="1" xfId="4" applyNumberFormat="1" applyFont="1" applyBorder="1" applyAlignment="1">
      <alignment horizontal="center" vertical="center"/>
    </xf>
    <xf numFmtId="2" fontId="30" fillId="0" borderId="1" xfId="4" applyNumberFormat="1" applyFont="1" applyBorder="1" applyAlignment="1">
      <alignment horizontal="center" vertical="center"/>
    </xf>
    <xf numFmtId="0" fontId="30" fillId="0" borderId="1" xfId="4" applyFont="1" applyBorder="1" applyAlignment="1">
      <alignment horizontal="center" vertical="center" wrapText="1"/>
    </xf>
    <xf numFmtId="0" fontId="25" fillId="0" borderId="1" xfId="4" applyFont="1" applyBorder="1" applyAlignment="1">
      <alignment horizontal="center" vertical="center" wrapText="1"/>
    </xf>
    <xf numFmtId="0" fontId="30" fillId="3" borderId="1" xfId="4" applyFont="1" applyFill="1" applyBorder="1" applyAlignment="1">
      <alignment horizontal="center" vertical="center" wrapText="1"/>
    </xf>
    <xf numFmtId="0" fontId="36" fillId="0" borderId="1" xfId="4" applyFont="1" applyBorder="1" applyAlignment="1">
      <alignment horizontal="center" vertical="center" wrapText="1"/>
    </xf>
    <xf numFmtId="0" fontId="36" fillId="0" borderId="16" xfId="4" applyFont="1" applyBorder="1" applyAlignment="1">
      <alignment horizontal="center" vertical="center" wrapText="1"/>
    </xf>
    <xf numFmtId="0" fontId="30" fillId="0" borderId="15" xfId="4" applyFont="1" applyBorder="1" applyAlignment="1">
      <alignment horizontal="center" vertical="center" wrapText="1"/>
    </xf>
    <xf numFmtId="0" fontId="30" fillId="0" borderId="17" xfId="4" applyFont="1" applyBorder="1" applyAlignment="1">
      <alignment horizontal="center" vertical="center" wrapText="1"/>
    </xf>
    <xf numFmtId="0" fontId="36" fillId="0" borderId="15" xfId="4" applyFont="1" applyBorder="1" applyAlignment="1">
      <alignment horizontal="center" vertical="center" wrapText="1"/>
    </xf>
    <xf numFmtId="0" fontId="36" fillId="0" borderId="17" xfId="4" applyFont="1" applyBorder="1" applyAlignment="1">
      <alignment horizontal="center" vertical="center" wrapText="1"/>
    </xf>
    <xf numFmtId="0" fontId="36" fillId="0" borderId="19" xfId="4" applyFont="1" applyBorder="1" applyAlignment="1">
      <alignment horizontal="center" vertical="center"/>
    </xf>
    <xf numFmtId="0" fontId="30" fillId="0" borderId="20" xfId="4" applyFont="1" applyBorder="1" applyAlignment="1">
      <alignment horizontal="center" vertical="center"/>
    </xf>
    <xf numFmtId="0" fontId="36" fillId="0" borderId="20" xfId="4" applyFont="1" applyBorder="1" applyAlignment="1">
      <alignment horizontal="center" vertical="center"/>
    </xf>
    <xf numFmtId="0" fontId="36" fillId="0" borderId="18" xfId="4" applyFont="1" applyBorder="1" applyAlignment="1">
      <alignment horizontal="center" vertical="center"/>
    </xf>
    <xf numFmtId="0" fontId="30" fillId="0" borderId="1" xfId="4" applyFont="1" applyBorder="1" applyAlignment="1">
      <alignment horizontal="center" vertical="center"/>
    </xf>
    <xf numFmtId="0" fontId="96" fillId="0" borderId="0" xfId="0" applyFont="1" applyBorder="1" applyAlignment="1">
      <alignment horizontal="center" vertical="center"/>
    </xf>
    <xf numFmtId="0" fontId="30" fillId="0" borderId="1" xfId="0" applyFont="1" applyBorder="1" applyAlignment="1">
      <alignment horizontal="center" vertical="center" wrapText="1"/>
    </xf>
    <xf numFmtId="0" fontId="30" fillId="0" borderId="1" xfId="0" applyFont="1" applyBorder="1" applyAlignment="1">
      <alignment horizontal="center" vertical="center"/>
    </xf>
    <xf numFmtId="1" fontId="30" fillId="0" borderId="1" xfId="0" applyNumberFormat="1" applyFont="1" applyBorder="1" applyAlignment="1">
      <alignment horizontal="center" vertical="center" wrapText="1"/>
    </xf>
    <xf numFmtId="182" fontId="30" fillId="0" borderId="1" xfId="0" applyNumberFormat="1" applyFont="1" applyBorder="1" applyAlignment="1">
      <alignment horizontal="center" vertical="center" wrapText="1"/>
    </xf>
    <xf numFmtId="0" fontId="73" fillId="0" borderId="14" xfId="5" applyFont="1" applyFill="1" applyBorder="1" applyAlignment="1">
      <alignment horizontal="center" vertical="center"/>
    </xf>
    <xf numFmtId="0" fontId="73" fillId="0" borderId="0" xfId="5" applyFont="1" applyFill="1" applyBorder="1" applyAlignment="1">
      <alignment horizontal="center" vertical="center" wrapText="1"/>
    </xf>
    <xf numFmtId="182" fontId="73" fillId="0" borderId="16" xfId="5" applyNumberFormat="1" applyFont="1" applyFill="1" applyBorder="1" applyAlignment="1">
      <alignment horizontal="center" vertical="center" wrapText="1"/>
    </xf>
    <xf numFmtId="182" fontId="73" fillId="0" borderId="15" xfId="5" applyNumberFormat="1" applyFont="1" applyFill="1" applyBorder="1" applyAlignment="1">
      <alignment horizontal="center" vertical="center" wrapText="1"/>
    </xf>
    <xf numFmtId="182" fontId="73" fillId="0" borderId="17" xfId="5" applyNumberFormat="1" applyFont="1" applyFill="1" applyBorder="1" applyAlignment="1">
      <alignment horizontal="center" vertical="center" wrapText="1"/>
    </xf>
    <xf numFmtId="182" fontId="73" fillId="0" borderId="19" xfId="5" applyNumberFormat="1" applyFont="1" applyFill="1" applyBorder="1" applyAlignment="1">
      <alignment horizontal="center" vertical="center" wrapText="1"/>
    </xf>
    <xf numFmtId="182" fontId="73" fillId="0" borderId="20" xfId="5" applyNumberFormat="1" applyFont="1" applyFill="1" applyBorder="1" applyAlignment="1">
      <alignment horizontal="center" vertical="center" wrapText="1"/>
    </xf>
    <xf numFmtId="182" fontId="73" fillId="0" borderId="18" xfId="5" applyNumberFormat="1" applyFont="1" applyFill="1" applyBorder="1" applyAlignment="1">
      <alignment horizontal="center" vertical="center" wrapText="1"/>
    </xf>
    <xf numFmtId="183" fontId="73" fillId="0" borderId="20" xfId="5" applyNumberFormat="1" applyFont="1" applyFill="1" applyBorder="1" applyAlignment="1">
      <alignment horizontal="center" vertical="center" wrapText="1"/>
    </xf>
    <xf numFmtId="0" fontId="11" fillId="0" borderId="0" xfId="0" applyFont="1" applyFill="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7"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49" xfId="0" applyFont="1" applyBorder="1" applyAlignment="1">
      <alignment horizontal="center" vertical="center" wrapText="1"/>
    </xf>
    <xf numFmtId="0" fontId="90" fillId="0" borderId="21" xfId="0" applyFont="1" applyBorder="1" applyAlignment="1">
      <alignment horizontal="center" vertical="center"/>
    </xf>
    <xf numFmtId="0" fontId="26" fillId="0" borderId="39" xfId="0" applyFont="1" applyBorder="1" applyAlignment="1">
      <alignment horizontal="center" vertical="center" wrapText="1"/>
    </xf>
    <xf numFmtId="0" fontId="26" fillId="0" borderId="45" xfId="0" applyFont="1" applyBorder="1" applyAlignment="1">
      <alignment horizontal="center" vertical="center" wrapText="1"/>
    </xf>
    <xf numFmtId="0" fontId="27" fillId="0" borderId="39" xfId="0" applyFont="1" applyBorder="1" applyAlignment="1">
      <alignment horizontal="center" vertical="center" wrapText="1"/>
    </xf>
    <xf numFmtId="0" fontId="27" fillId="0" borderId="40" xfId="0" applyFont="1" applyBorder="1" applyAlignment="1">
      <alignment horizontal="center" vertical="center" wrapText="1"/>
    </xf>
    <xf numFmtId="0" fontId="27" fillId="0" borderId="45" xfId="0" applyFont="1" applyBorder="1" applyAlignment="1">
      <alignment horizontal="center" vertical="center" wrapText="1"/>
    </xf>
    <xf numFmtId="0" fontId="26" fillId="0" borderId="40" xfId="0" applyFont="1" applyBorder="1" applyAlignment="1">
      <alignment horizontal="center" vertical="center" wrapText="1"/>
    </xf>
    <xf numFmtId="0" fontId="91" fillId="0" borderId="19" xfId="0" applyFont="1" applyBorder="1" applyAlignment="1">
      <alignment horizontal="center" vertical="center"/>
    </xf>
    <xf numFmtId="0" fontId="91" fillId="0" borderId="18" xfId="0" applyFont="1" applyBorder="1" applyAlignment="1">
      <alignment horizontal="center" vertical="center"/>
    </xf>
    <xf numFmtId="0" fontId="26" fillId="0" borderId="46"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46"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40" xfId="0" applyFont="1" applyBorder="1" applyAlignment="1">
      <alignment horizontal="center" vertical="center" wrapText="1"/>
    </xf>
    <xf numFmtId="0" fontId="25" fillId="0" borderId="45"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44" xfId="0" applyFont="1" applyBorder="1" applyAlignment="1">
      <alignment horizontal="center" vertical="center" wrapText="1"/>
    </xf>
    <xf numFmtId="0" fontId="26" fillId="0" borderId="47" xfId="0" applyFont="1" applyBorder="1" applyAlignment="1">
      <alignment horizontal="center" vertical="center" wrapText="1"/>
    </xf>
    <xf numFmtId="0" fontId="26" fillId="0" borderId="0" xfId="0" applyFont="1" applyAlignment="1">
      <alignment horizontal="center" vertical="center" wrapText="1"/>
    </xf>
    <xf numFmtId="0" fontId="26" fillId="0" borderId="48" xfId="0" applyFont="1" applyBorder="1" applyAlignment="1">
      <alignment horizontal="center" vertical="center" wrapText="1"/>
    </xf>
    <xf numFmtId="0" fontId="26" fillId="0" borderId="50" xfId="0" applyFont="1" applyBorder="1" applyAlignment="1">
      <alignment horizontal="center" vertical="center" wrapText="1"/>
    </xf>
    <xf numFmtId="0" fontId="26" fillId="0" borderId="51" xfId="0" applyFont="1" applyBorder="1" applyAlignment="1">
      <alignment horizontal="center" vertical="center" wrapText="1"/>
    </xf>
    <xf numFmtId="0" fontId="26" fillId="0" borderId="52" xfId="0" applyFont="1" applyBorder="1" applyAlignment="1">
      <alignment horizontal="center" vertical="center" wrapText="1"/>
    </xf>
    <xf numFmtId="0" fontId="56" fillId="0" borderId="0" xfId="10" applyFont="1" applyFill="1" applyAlignment="1">
      <alignment horizontal="center" vertical="center"/>
    </xf>
    <xf numFmtId="0" fontId="87" fillId="0" borderId="0" xfId="10" applyFont="1" applyFill="1" applyAlignment="1">
      <alignment horizontal="center" vertical="center"/>
    </xf>
    <xf numFmtId="0" fontId="89" fillId="0" borderId="1" xfId="18" applyFont="1" applyFill="1" applyBorder="1" applyAlignment="1">
      <alignment horizontal="center" vertical="center" wrapText="1"/>
    </xf>
    <xf numFmtId="0" fontId="89" fillId="0" borderId="33" xfId="18" applyFont="1" applyFill="1" applyBorder="1" applyAlignment="1">
      <alignment horizontal="center" vertical="center" wrapText="1"/>
    </xf>
    <xf numFmtId="0" fontId="89" fillId="0" borderId="37" xfId="18" applyFont="1" applyFill="1" applyBorder="1" applyAlignment="1">
      <alignment horizontal="center" vertical="center" wrapText="1"/>
    </xf>
    <xf numFmtId="0" fontId="88" fillId="0" borderId="35" xfId="18" applyFont="1" applyFill="1" applyBorder="1" applyAlignment="1">
      <alignment horizontal="center" vertical="center" wrapText="1"/>
    </xf>
    <xf numFmtId="0" fontId="88" fillId="0" borderId="36" xfId="18" applyFont="1" applyFill="1" applyBorder="1" applyAlignment="1">
      <alignment horizontal="center" vertical="center" wrapText="1"/>
    </xf>
    <xf numFmtId="0" fontId="88" fillId="0" borderId="38" xfId="18" applyFont="1" applyFill="1" applyBorder="1" applyAlignment="1">
      <alignment horizontal="center" vertical="center" wrapText="1"/>
    </xf>
    <xf numFmtId="0" fontId="88" fillId="0" borderId="1" xfId="18" applyFont="1" applyFill="1" applyBorder="1" applyAlignment="1">
      <alignment horizontal="center" vertical="center" wrapText="1"/>
    </xf>
    <xf numFmtId="0" fontId="88" fillId="0" borderId="19" xfId="18" applyFont="1" applyFill="1" applyBorder="1" applyAlignment="1">
      <alignment horizontal="center" vertical="center" wrapText="1"/>
    </xf>
    <xf numFmtId="0" fontId="88" fillId="0" borderId="16" xfId="18" applyFont="1" applyFill="1" applyBorder="1" applyAlignment="1">
      <alignment horizontal="center" vertical="center" wrapText="1"/>
    </xf>
    <xf numFmtId="0" fontId="88" fillId="0" borderId="15" xfId="18" applyFont="1" applyFill="1" applyBorder="1" applyAlignment="1">
      <alignment horizontal="center" vertical="center" wrapText="1"/>
    </xf>
    <xf numFmtId="0" fontId="88" fillId="0" borderId="17" xfId="18" applyFont="1" applyFill="1" applyBorder="1" applyAlignment="1">
      <alignment horizontal="center" vertical="center" wrapText="1"/>
    </xf>
    <xf numFmtId="0" fontId="24" fillId="0" borderId="15" xfId="18" applyFont="1" applyFill="1" applyBorder="1" applyAlignment="1">
      <alignment horizontal="center" vertical="center"/>
    </xf>
    <xf numFmtId="0" fontId="24" fillId="0" borderId="17" xfId="18" applyFont="1" applyFill="1" applyBorder="1" applyAlignment="1">
      <alignment horizontal="center" vertical="center"/>
    </xf>
    <xf numFmtId="0" fontId="24" fillId="0" borderId="18" xfId="18" applyFont="1" applyFill="1" applyBorder="1" applyAlignment="1">
      <alignment horizontal="center" vertical="center"/>
    </xf>
    <xf numFmtId="0" fontId="24" fillId="0" borderId="16" xfId="18" applyFont="1" applyFill="1" applyBorder="1" applyAlignment="1">
      <alignment horizontal="center" vertical="center" wrapText="1"/>
    </xf>
    <xf numFmtId="0" fontId="24" fillId="0" borderId="15" xfId="18" applyFont="1" applyFill="1" applyBorder="1" applyAlignment="1">
      <alignment horizontal="center" vertical="center" wrapText="1"/>
    </xf>
    <xf numFmtId="0" fontId="24" fillId="0" borderId="17" xfId="18" applyFont="1" applyFill="1" applyBorder="1" applyAlignment="1">
      <alignment horizontal="center" vertical="center" wrapText="1"/>
    </xf>
    <xf numFmtId="0" fontId="24" fillId="0" borderId="34" xfId="18" applyFont="1" applyFill="1" applyBorder="1" applyAlignment="1">
      <alignment horizontal="center" vertical="center" wrapText="1"/>
    </xf>
    <xf numFmtId="0" fontId="14" fillId="0" borderId="0" xfId="19" applyFont="1" applyFill="1" applyAlignment="1">
      <alignment horizontal="center" vertical="center" wrapText="1"/>
    </xf>
    <xf numFmtId="178" fontId="6" fillId="0" borderId="1" xfId="19" applyNumberFormat="1" applyFont="1" applyFill="1" applyBorder="1" applyAlignment="1">
      <alignment horizontal="center" vertical="center" wrapText="1"/>
    </xf>
    <xf numFmtId="0" fontId="6" fillId="0" borderId="1" xfId="29" applyFont="1" applyFill="1" applyBorder="1" applyAlignment="1">
      <alignment horizontal="center" vertical="center" wrapText="1"/>
    </xf>
    <xf numFmtId="1" fontId="6" fillId="0" borderId="1" xfId="27" applyNumberFormat="1" applyFont="1" applyFill="1" applyBorder="1" applyAlignment="1">
      <alignment horizontal="center" vertical="center" wrapText="1"/>
    </xf>
    <xf numFmtId="181" fontId="6" fillId="0" borderId="1" xfId="25" applyNumberFormat="1" applyFont="1" applyFill="1" applyBorder="1" applyAlignment="1">
      <alignment horizontal="center" vertical="center" wrapText="1"/>
    </xf>
    <xf numFmtId="181" fontId="6" fillId="0" borderId="1" xfId="29" applyNumberFormat="1" applyFont="1" applyFill="1" applyBorder="1" applyAlignment="1">
      <alignment horizontal="center" vertical="center" wrapText="1"/>
    </xf>
    <xf numFmtId="178" fontId="6" fillId="0" borderId="1" xfId="25" applyNumberFormat="1" applyFont="1" applyFill="1" applyBorder="1" applyAlignment="1">
      <alignment horizontal="center" vertical="center" wrapText="1"/>
    </xf>
    <xf numFmtId="179" fontId="6" fillId="0" borderId="1" xfId="25" applyNumberFormat="1" applyFont="1" applyFill="1" applyBorder="1" applyAlignment="1">
      <alignment horizontal="center" vertical="center" wrapText="1"/>
    </xf>
    <xf numFmtId="178" fontId="6" fillId="0" borderId="1" xfId="29" applyNumberFormat="1"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85"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178" fontId="13" fillId="0" borderId="1" xfId="3" applyNumberFormat="1" applyFont="1" applyFill="1" applyBorder="1" applyAlignment="1">
      <alignment horizontal="center" vertical="center" wrapText="1"/>
    </xf>
    <xf numFmtId="180" fontId="13" fillId="0" borderId="1" xfId="16" applyNumberFormat="1" applyFont="1" applyFill="1" applyBorder="1" applyAlignment="1">
      <alignment horizontal="center" vertical="center" wrapText="1"/>
    </xf>
    <xf numFmtId="0" fontId="0" fillId="0" borderId="16"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7" xfId="0" applyFont="1" applyBorder="1" applyAlignment="1">
      <alignment horizontal="center" vertical="center" wrapText="1"/>
    </xf>
    <xf numFmtId="0" fontId="73" fillId="0" borderId="1" xfId="16" applyFont="1" applyFill="1" applyBorder="1" applyAlignment="1">
      <alignment horizontal="center" vertical="center" wrapText="1"/>
    </xf>
    <xf numFmtId="178" fontId="73" fillId="0" borderId="1" xfId="3" applyNumberFormat="1" applyFont="1" applyFill="1" applyBorder="1" applyAlignment="1">
      <alignment horizontal="center" vertical="center" wrapText="1"/>
    </xf>
    <xf numFmtId="180" fontId="73" fillId="0" borderId="1" xfId="16" applyNumberFormat="1" applyFont="1" applyFill="1" applyBorder="1" applyAlignment="1">
      <alignment horizontal="center" vertical="center" wrapText="1"/>
    </xf>
    <xf numFmtId="0" fontId="36" fillId="5" borderId="1" xfId="0" applyFont="1" applyFill="1" applyBorder="1" applyAlignment="1">
      <alignment horizontal="center" vertical="center" wrapText="1"/>
    </xf>
    <xf numFmtId="0" fontId="13" fillId="5" borderId="1" xfId="16" applyFont="1" applyFill="1" applyBorder="1" applyAlignment="1">
      <alignment horizontal="center" vertical="center" wrapText="1"/>
    </xf>
    <xf numFmtId="0" fontId="73" fillId="5" borderId="1" xfId="16" applyFont="1" applyFill="1" applyBorder="1" applyAlignment="1">
      <alignment horizontal="center" vertical="center" wrapText="1"/>
    </xf>
    <xf numFmtId="0" fontId="13" fillId="0" borderId="1" xfId="16" applyFont="1" applyFill="1" applyBorder="1" applyAlignment="1">
      <alignment horizontal="center" vertical="center" wrapText="1"/>
    </xf>
    <xf numFmtId="0" fontId="57" fillId="0" borderId="1" xfId="0" applyFont="1" applyBorder="1" applyAlignment="1">
      <alignment horizontal="center" vertical="center" wrapText="1"/>
    </xf>
    <xf numFmtId="0" fontId="57" fillId="0" borderId="1" xfId="0" applyFont="1" applyBorder="1" applyAlignment="1">
      <alignment horizontal="center" vertical="center"/>
    </xf>
    <xf numFmtId="0" fontId="57" fillId="0" borderId="19" xfId="0" applyFont="1" applyBorder="1" applyAlignment="1">
      <alignment horizontal="center" vertical="center"/>
    </xf>
    <xf numFmtId="0" fontId="57" fillId="0" borderId="20" xfId="0" applyFont="1" applyBorder="1" applyAlignment="1">
      <alignment horizontal="center" vertical="center"/>
    </xf>
    <xf numFmtId="0" fontId="57" fillId="0" borderId="18" xfId="0" applyFont="1" applyBorder="1" applyAlignment="1">
      <alignment horizontal="center" vertical="center"/>
    </xf>
    <xf numFmtId="0" fontId="57" fillId="3" borderId="1" xfId="0" applyFont="1" applyFill="1" applyBorder="1" applyAlignment="1">
      <alignment horizontal="center" vertical="center" wrapText="1"/>
    </xf>
    <xf numFmtId="0" fontId="81" fillId="0" borderId="21" xfId="0" applyFont="1" applyBorder="1" applyAlignment="1">
      <alignment horizontal="left" vertical="center"/>
    </xf>
    <xf numFmtId="0" fontId="78" fillId="0" borderId="1" xfId="0" applyFont="1" applyBorder="1" applyAlignment="1">
      <alignment horizontal="center" vertical="center" wrapText="1"/>
    </xf>
    <xf numFmtId="0" fontId="79" fillId="0" borderId="14" xfId="0" applyFont="1" applyFill="1" applyBorder="1" applyAlignment="1">
      <alignment horizontal="center" vertical="center" wrapText="1"/>
    </xf>
    <xf numFmtId="0" fontId="79" fillId="0" borderId="0" xfId="0" applyFont="1" applyFill="1" applyAlignment="1">
      <alignment horizontal="center" vertical="center" wrapText="1"/>
    </xf>
    <xf numFmtId="0" fontId="80" fillId="0" borderId="1" xfId="0" applyFont="1" applyFill="1" applyBorder="1" applyAlignment="1">
      <alignment horizontal="center" vertical="center"/>
    </xf>
    <xf numFmtId="0" fontId="0" fillId="0" borderId="0" xfId="0" applyFont="1" applyFill="1" applyBorder="1" applyAlignment="1">
      <alignment horizontal="left" wrapText="1"/>
    </xf>
    <xf numFmtId="0" fontId="73" fillId="0" borderId="17" xfId="6" applyFont="1" applyFill="1" applyBorder="1" applyAlignment="1">
      <alignment horizontal="center" vertical="center" wrapText="1"/>
    </xf>
    <xf numFmtId="0" fontId="74" fillId="0" borderId="21" xfId="0" applyFont="1" applyBorder="1" applyAlignment="1">
      <alignment horizontal="center" vertical="center"/>
    </xf>
    <xf numFmtId="0" fontId="36" fillId="0" borderId="16" xfId="0" applyFont="1" applyBorder="1" applyAlignment="1">
      <alignment horizontal="center" vertical="center" wrapText="1"/>
    </xf>
    <xf numFmtId="0" fontId="36" fillId="0" borderId="17" xfId="0" applyFont="1" applyBorder="1" applyAlignment="1">
      <alignment horizontal="center" vertical="center" wrapText="1"/>
    </xf>
    <xf numFmtId="0" fontId="61" fillId="0" borderId="1" xfId="0" applyFont="1" applyBorder="1" applyAlignment="1">
      <alignment horizontal="center" vertical="center"/>
    </xf>
    <xf numFmtId="184" fontId="66" fillId="0" borderId="1" xfId="24" applyNumberFormat="1" applyFont="1" applyFill="1" applyBorder="1" applyAlignment="1">
      <alignment vertical="center" wrapText="1"/>
    </xf>
    <xf numFmtId="184" fontId="8" fillId="0" borderId="1" xfId="24" applyNumberFormat="1" applyFont="1" applyFill="1" applyBorder="1" applyAlignment="1">
      <alignment vertical="center" wrapText="1"/>
    </xf>
    <xf numFmtId="0" fontId="66" fillId="0" borderId="1" xfId="8" applyFont="1" applyFill="1" applyBorder="1" applyAlignment="1">
      <alignment vertical="center" wrapText="1"/>
    </xf>
    <xf numFmtId="0" fontId="8" fillId="0" borderId="1" xfId="8" applyFont="1" applyFill="1" applyBorder="1" applyAlignment="1">
      <alignment vertical="center" wrapText="1"/>
    </xf>
    <xf numFmtId="182" fontId="66" fillId="0" borderId="1" xfId="24" applyNumberFormat="1" applyFont="1" applyFill="1" applyBorder="1" applyAlignment="1">
      <alignment horizontal="center" vertical="center" wrapText="1"/>
    </xf>
    <xf numFmtId="182" fontId="8" fillId="0" borderId="1" xfId="24" applyNumberFormat="1" applyFont="1" applyFill="1" applyBorder="1" applyAlignment="1">
      <alignment horizontal="center" vertical="center" wrapText="1"/>
    </xf>
    <xf numFmtId="0" fontId="66" fillId="0" borderId="1" xfId="24" applyNumberFormat="1" applyFont="1" applyFill="1" applyBorder="1" applyAlignment="1">
      <alignment vertical="center" wrapText="1"/>
    </xf>
    <xf numFmtId="0" fontId="8" fillId="0" borderId="1" xfId="24" applyNumberFormat="1" applyFont="1" applyFill="1" applyBorder="1" applyAlignment="1">
      <alignment vertical="center" wrapText="1"/>
    </xf>
    <xf numFmtId="182" fontId="66" fillId="0" borderId="1" xfId="24" applyNumberFormat="1" applyFont="1" applyFill="1" applyBorder="1" applyAlignment="1">
      <alignment vertical="center" wrapText="1"/>
    </xf>
    <xf numFmtId="182" fontId="8" fillId="0" borderId="1" xfId="24" applyNumberFormat="1" applyFont="1" applyFill="1" applyBorder="1" applyAlignment="1">
      <alignment vertical="center" wrapText="1"/>
    </xf>
    <xf numFmtId="49" fontId="49" fillId="0" borderId="0" xfId="8" applyNumberFormat="1" applyFont="1" applyFill="1" applyBorder="1" applyAlignment="1">
      <alignment vertical="center"/>
    </xf>
    <xf numFmtId="49" fontId="65" fillId="0" borderId="0" xfId="24" applyNumberFormat="1" applyFont="1" applyFill="1" applyAlignment="1">
      <alignment vertical="center" wrapText="1"/>
    </xf>
    <xf numFmtId="49" fontId="49" fillId="0" borderId="0" xfId="24" applyNumberFormat="1" applyFont="1" applyFill="1" applyAlignment="1">
      <alignment vertical="center" wrapText="1"/>
    </xf>
    <xf numFmtId="0" fontId="49" fillId="0" borderId="0" xfId="24" applyFont="1" applyFill="1" applyAlignment="1">
      <alignment vertical="center" wrapText="1"/>
    </xf>
    <xf numFmtId="0" fontId="50" fillId="0" borderId="21" xfId="24" applyFont="1" applyFill="1" applyBorder="1" applyAlignment="1">
      <alignment vertical="center" wrapText="1"/>
    </xf>
    <xf numFmtId="0" fontId="49" fillId="0" borderId="21" xfId="24" applyFont="1" applyFill="1" applyBorder="1" applyAlignment="1">
      <alignment vertical="center" wrapText="1"/>
    </xf>
    <xf numFmtId="184" fontId="49" fillId="0" borderId="0" xfId="24" applyNumberFormat="1" applyFont="1" applyFill="1" applyAlignment="1">
      <alignment vertical="center" wrapText="1"/>
    </xf>
    <xf numFmtId="184" fontId="59" fillId="0" borderId="0" xfId="24" applyNumberFormat="1" applyFont="1" applyFill="1" applyAlignment="1">
      <alignment vertical="center" wrapText="1"/>
    </xf>
    <xf numFmtId="184" fontId="49" fillId="0" borderId="0" xfId="8" applyNumberFormat="1" applyFont="1" applyFill="1" applyBorder="1" applyAlignment="1">
      <alignment vertical="center"/>
    </xf>
    <xf numFmtId="184" fontId="49" fillId="0" borderId="0" xfId="8" applyNumberFormat="1" applyFont="1" applyFill="1" applyBorder="1" applyAlignment="1">
      <alignment vertical="center" wrapText="1"/>
    </xf>
    <xf numFmtId="184" fontId="53" fillId="0" borderId="1" xfId="24" applyNumberFormat="1" applyFont="1" applyFill="1" applyBorder="1" applyAlignment="1">
      <alignment horizontal="center" vertical="center" wrapText="1"/>
    </xf>
    <xf numFmtId="184" fontId="55" fillId="0" borderId="1" xfId="24" applyNumberFormat="1" applyFont="1" applyFill="1" applyBorder="1" applyAlignment="1">
      <alignment horizontal="center" vertical="center" wrapText="1"/>
    </xf>
    <xf numFmtId="0" fontId="53" fillId="0" borderId="1" xfId="8" applyFont="1" applyFill="1" applyBorder="1" applyAlignment="1">
      <alignment horizontal="center" vertical="center" wrapText="1"/>
    </xf>
    <xf numFmtId="182" fontId="56" fillId="0" borderId="19" xfId="24" applyNumberFormat="1" applyFont="1" applyFill="1" applyBorder="1" applyAlignment="1">
      <alignment horizontal="center" vertical="center" wrapText="1"/>
    </xf>
    <xf numFmtId="182" fontId="54" fillId="0" borderId="20" xfId="24" applyNumberFormat="1" applyFont="1" applyFill="1" applyBorder="1" applyAlignment="1">
      <alignment horizontal="center" vertical="center" wrapText="1"/>
    </xf>
    <xf numFmtId="182" fontId="54" fillId="0" borderId="18" xfId="24" applyNumberFormat="1" applyFont="1" applyFill="1" applyBorder="1" applyAlignment="1">
      <alignment horizontal="center" vertical="center" wrapText="1"/>
    </xf>
    <xf numFmtId="182" fontId="52" fillId="0" borderId="1" xfId="24" applyNumberFormat="1" applyFont="1" applyFill="1" applyBorder="1" applyAlignment="1">
      <alignment horizontal="center" vertical="center" wrapText="1"/>
    </xf>
    <xf numFmtId="182" fontId="54" fillId="0" borderId="1" xfId="24" applyNumberFormat="1" applyFont="1" applyFill="1" applyBorder="1" applyAlignment="1">
      <alignment horizontal="center" vertical="center" wrapText="1"/>
    </xf>
    <xf numFmtId="0" fontId="53" fillId="0" borderId="1" xfId="24" applyNumberFormat="1" applyFont="1" applyFill="1" applyBorder="1" applyAlignment="1">
      <alignment horizontal="center" vertical="center" wrapText="1"/>
    </xf>
    <xf numFmtId="0" fontId="55" fillId="0" borderId="1" xfId="24" applyNumberFormat="1" applyFont="1" applyFill="1" applyBorder="1" applyAlignment="1">
      <alignment horizontal="center" vertical="center" wrapText="1"/>
    </xf>
    <xf numFmtId="182" fontId="53" fillId="0" borderId="1" xfId="24" applyNumberFormat="1" applyFont="1" applyFill="1" applyBorder="1" applyAlignment="1">
      <alignment horizontal="center" vertical="center" wrapText="1"/>
    </xf>
    <xf numFmtId="182" fontId="55" fillId="0" borderId="1" xfId="24" applyNumberFormat="1" applyFont="1" applyFill="1" applyBorder="1" applyAlignment="1">
      <alignment horizontal="center" vertical="center" wrapText="1"/>
    </xf>
    <xf numFmtId="0" fontId="53" fillId="0" borderId="1" xfId="24" applyNumberFormat="1" applyFont="1" applyFill="1" applyBorder="1" applyAlignment="1">
      <alignment horizontal="left" vertical="center" wrapText="1"/>
    </xf>
    <xf numFmtId="0" fontId="55" fillId="0" borderId="1" xfId="24" applyNumberFormat="1" applyFont="1" applyFill="1" applyBorder="1" applyAlignment="1">
      <alignment horizontal="left" vertical="center" wrapText="1"/>
    </xf>
    <xf numFmtId="49" fontId="41" fillId="0" borderId="0" xfId="8" applyNumberFormat="1" applyFont="1" applyFill="1" applyBorder="1" applyAlignment="1">
      <alignment horizontal="left" vertical="center"/>
    </xf>
    <xf numFmtId="49" fontId="46" fillId="0" borderId="0" xfId="24" applyNumberFormat="1" applyFont="1" applyFill="1" applyAlignment="1">
      <alignment horizontal="center" vertical="center" wrapText="1"/>
    </xf>
    <xf numFmtId="49" fontId="47" fillId="0" borderId="0" xfId="24" applyNumberFormat="1" applyFont="1" applyFill="1" applyAlignment="1">
      <alignment horizontal="center" vertical="center" wrapText="1"/>
    </xf>
    <xf numFmtId="49" fontId="41" fillId="0" borderId="0" xfId="24" applyNumberFormat="1" applyFont="1" applyFill="1" applyAlignment="1">
      <alignment horizontal="center" vertical="center" wrapText="1"/>
    </xf>
    <xf numFmtId="49" fontId="48" fillId="0" borderId="0" xfId="24" applyNumberFormat="1" applyFont="1" applyFill="1" applyAlignment="1">
      <alignment horizontal="center" vertical="center" wrapText="1"/>
    </xf>
    <xf numFmtId="49" fontId="41" fillId="0" borderId="0" xfId="24" applyNumberFormat="1" applyFont="1" applyFill="1" applyAlignment="1">
      <alignment horizontal="left" vertical="center" wrapText="1"/>
    </xf>
    <xf numFmtId="49" fontId="47" fillId="0" borderId="0" xfId="24" applyNumberFormat="1" applyFont="1" applyFill="1" applyAlignment="1">
      <alignment horizontal="left" vertical="center" wrapText="1"/>
    </xf>
    <xf numFmtId="0" fontId="49" fillId="0" borderId="0" xfId="24" applyFont="1" applyFill="1" applyAlignment="1">
      <alignment horizontal="left" vertical="center" wrapText="1"/>
    </xf>
    <xf numFmtId="0" fontId="50" fillId="0" borderId="21" xfId="24" applyFont="1" applyFill="1" applyBorder="1" applyAlignment="1">
      <alignment horizontal="center" vertical="center" wrapText="1"/>
    </xf>
    <xf numFmtId="0" fontId="49" fillId="0" borderId="21" xfId="24" applyFont="1" applyFill="1" applyBorder="1" applyAlignment="1">
      <alignment horizontal="center" vertical="center" wrapText="1"/>
    </xf>
    <xf numFmtId="0" fontId="49" fillId="0" borderId="21" xfId="24" applyFont="1" applyFill="1" applyBorder="1" applyAlignment="1">
      <alignment horizontal="left" vertical="center" wrapText="1"/>
    </xf>
    <xf numFmtId="184" fontId="49" fillId="0" borderId="0" xfId="24" applyNumberFormat="1" applyFont="1" applyFill="1" applyAlignment="1">
      <alignment horizontal="center" vertical="center" wrapText="1"/>
    </xf>
    <xf numFmtId="184" fontId="59" fillId="0" borderId="0" xfId="24" applyNumberFormat="1" applyFont="1" applyFill="1" applyAlignment="1">
      <alignment horizontal="center" vertical="center" wrapText="1"/>
    </xf>
    <xf numFmtId="184" fontId="49" fillId="0" borderId="0" xfId="8" applyNumberFormat="1" applyFont="1" applyFill="1" applyBorder="1" applyAlignment="1">
      <alignment horizontal="center" vertical="center"/>
    </xf>
    <xf numFmtId="184" fontId="49" fillId="0" borderId="0" xfId="8" applyNumberFormat="1" applyFont="1" applyFill="1" applyBorder="1" applyAlignment="1">
      <alignment horizontal="center" vertical="center" wrapText="1"/>
    </xf>
    <xf numFmtId="184" fontId="49" fillId="0" borderId="0" xfId="8" applyNumberFormat="1" applyFont="1" applyFill="1" applyBorder="1" applyAlignment="1">
      <alignment horizontal="left" vertical="center"/>
    </xf>
    <xf numFmtId="184" fontId="49" fillId="0" borderId="0" xfId="8" applyNumberFormat="1" applyFont="1" applyFill="1" applyBorder="1" applyAlignment="1">
      <alignment horizontal="left" vertical="center" wrapText="1"/>
    </xf>
    <xf numFmtId="0" fontId="39" fillId="0" borderId="24" xfId="0" applyFont="1" applyBorder="1" applyAlignment="1">
      <alignment horizontal="center" vertical="center"/>
    </xf>
    <xf numFmtId="0" fontId="39" fillId="0" borderId="8" xfId="0" applyFont="1" applyBorder="1" applyAlignment="1">
      <alignment horizontal="center" vertical="center"/>
    </xf>
    <xf numFmtId="0" fontId="39" fillId="0" borderId="24"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25" xfId="0" applyFont="1" applyBorder="1" applyAlignment="1">
      <alignment horizontal="center" vertical="center" wrapText="1"/>
    </xf>
    <xf numFmtId="0" fontId="39" fillId="0" borderId="25" xfId="0" applyFont="1" applyBorder="1" applyAlignment="1">
      <alignment horizontal="center" vertical="center"/>
    </xf>
    <xf numFmtId="0" fontId="37" fillId="0" borderId="24" xfId="0" applyFont="1" applyBorder="1" applyAlignment="1">
      <alignment horizontal="center" vertical="center" wrapText="1"/>
    </xf>
    <xf numFmtId="0" fontId="37" fillId="0" borderId="8" xfId="0" applyFont="1" applyBorder="1" applyAlignment="1">
      <alignment horizontal="center" vertical="center" wrapText="1"/>
    </xf>
    <xf numFmtId="0" fontId="38" fillId="0" borderId="29" xfId="0" applyFont="1" applyBorder="1" applyAlignment="1">
      <alignment horizontal="center" vertical="center"/>
    </xf>
    <xf numFmtId="0" fontId="38" fillId="0" borderId="30" xfId="0" applyFont="1" applyBorder="1" applyAlignment="1">
      <alignment horizontal="center" vertical="center"/>
    </xf>
    <xf numFmtId="0" fontId="38" fillId="0" borderId="23" xfId="0" applyFont="1" applyBorder="1" applyAlignment="1">
      <alignment horizontal="center" vertical="center"/>
    </xf>
    <xf numFmtId="0" fontId="17"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26" fillId="0" borderId="28" xfId="0" applyFont="1" applyBorder="1" applyAlignment="1">
      <alignment horizontal="center" vertical="center" wrapText="1"/>
    </xf>
    <xf numFmtId="0" fontId="27" fillId="0" borderId="28" xfId="0" applyFont="1" applyBorder="1" applyAlignment="1">
      <alignment horizontal="center" vertical="center" wrapText="1"/>
    </xf>
    <xf numFmtId="0" fontId="25" fillId="0" borderId="28" xfId="0" applyFont="1" applyBorder="1" applyAlignment="1">
      <alignment horizontal="center" vertical="center" wrapText="1"/>
    </xf>
    <xf numFmtId="182" fontId="21" fillId="0" borderId="1" xfId="5" applyNumberFormat="1" applyFont="1" applyFill="1" applyBorder="1" applyAlignment="1">
      <alignment horizontal="center" vertical="center" wrapText="1"/>
    </xf>
    <xf numFmtId="183" fontId="23" fillId="0" borderId="1" xfId="5" applyNumberFormat="1" applyFont="1" applyFill="1" applyBorder="1" applyAlignment="1">
      <alignment horizontal="center" vertical="center" wrapText="1"/>
    </xf>
    <xf numFmtId="0" fontId="21" fillId="0" borderId="1" xfId="5" applyFont="1" applyFill="1" applyBorder="1" applyAlignment="1">
      <alignment horizontal="center" vertical="center" wrapText="1"/>
    </xf>
    <xf numFmtId="0" fontId="12" fillId="0" borderId="19" xfId="0" applyNumberFormat="1" applyFont="1" applyFill="1" applyBorder="1" applyAlignment="1">
      <alignment horizontal="center" vertical="center" wrapText="1"/>
    </xf>
    <xf numFmtId="0" fontId="12" fillId="0" borderId="20" xfId="0" applyNumberFormat="1" applyFont="1" applyFill="1" applyBorder="1" applyAlignment="1">
      <alignment horizontal="center" vertical="center" wrapText="1"/>
    </xf>
    <xf numFmtId="0" fontId="12" fillId="0" borderId="18" xfId="0" applyNumberFormat="1" applyFont="1" applyFill="1" applyBorder="1" applyAlignment="1">
      <alignment horizontal="center" vertical="center" wrapText="1"/>
    </xf>
    <xf numFmtId="0" fontId="21" fillId="0" borderId="1" xfId="5" applyFont="1" applyFill="1" applyBorder="1" applyAlignment="1">
      <alignment horizontal="center" vertical="center"/>
    </xf>
    <xf numFmtId="181" fontId="21" fillId="0" borderId="1" xfId="5" applyNumberFormat="1" applyFont="1" applyFill="1" applyBorder="1" applyAlignment="1">
      <alignment horizontal="center" vertical="center" wrapText="1"/>
    </xf>
    <xf numFmtId="0" fontId="22" fillId="0" borderId="19"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18" xfId="0" applyFont="1" applyFill="1" applyBorder="1" applyAlignment="1">
      <alignment horizontal="center" vertical="center"/>
    </xf>
    <xf numFmtId="0" fontId="17" fillId="0" borderId="27"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26"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7" xfId="0" applyFont="1" applyBorder="1" applyAlignment="1">
      <alignment horizontal="center" vertical="center" wrapText="1"/>
    </xf>
    <xf numFmtId="0" fontId="17" fillId="0" borderId="24"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Border="1" applyAlignment="1">
      <alignment horizontal="center" vertical="center"/>
    </xf>
    <xf numFmtId="0" fontId="0" fillId="0" borderId="21" xfId="0" applyFont="1" applyBorder="1" applyAlignment="1">
      <alignment horizontal="center" vertical="center"/>
    </xf>
    <xf numFmtId="0" fontId="0" fillId="0" borderId="19" xfId="0" applyFont="1"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16" xfId="0" applyFont="1" applyBorder="1" applyAlignment="1">
      <alignment horizontal="center" vertical="center"/>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8" fillId="0" borderId="16" xfId="0" applyFont="1" applyFill="1" applyBorder="1" applyAlignment="1">
      <alignment horizontal="center" vertical="center" wrapText="1"/>
    </xf>
    <xf numFmtId="49" fontId="4" fillId="0" borderId="16" xfId="0" applyNumberFormat="1" applyFont="1" applyFill="1" applyBorder="1" applyAlignment="1" applyProtection="1">
      <alignment horizontal="center" vertical="center" wrapText="1"/>
    </xf>
    <xf numFmtId="49" fontId="8" fillId="0" borderId="15" xfId="0" applyNumberFormat="1" applyFont="1" applyFill="1" applyBorder="1" applyAlignment="1" applyProtection="1">
      <alignment horizontal="center" vertical="center" wrapText="1"/>
    </xf>
    <xf numFmtId="49" fontId="8" fillId="0" borderId="17" xfId="0" applyNumberFormat="1" applyFont="1" applyFill="1" applyBorder="1" applyAlignment="1" applyProtection="1">
      <alignment horizontal="center" vertical="center" wrapText="1"/>
    </xf>
    <xf numFmtId="0" fontId="11" fillId="0" borderId="16"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7" xfId="0" applyFont="1" applyFill="1" applyBorder="1" applyAlignment="1">
      <alignment horizontal="center" vertical="center"/>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49" fontId="8" fillId="0" borderId="19" xfId="0" applyNumberFormat="1" applyFont="1" applyFill="1" applyBorder="1" applyAlignment="1" applyProtection="1">
      <alignment horizontal="center" vertical="center" wrapText="1"/>
    </xf>
    <xf numFmtId="49" fontId="8" fillId="0" borderId="18" xfId="0" applyNumberFormat="1" applyFont="1" applyFill="1" applyBorder="1" applyAlignment="1" applyProtection="1">
      <alignment horizontal="center" vertical="center" wrapText="1"/>
    </xf>
    <xf numFmtId="49" fontId="4" fillId="0" borderId="15"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center" vertical="center" wrapText="1"/>
    </xf>
    <xf numFmtId="49" fontId="4" fillId="2" borderId="16" xfId="0" applyNumberFormat="1" applyFont="1" applyFill="1" applyBorder="1" applyAlignment="1" applyProtection="1">
      <alignment horizontal="center" vertical="center" wrapText="1"/>
    </xf>
    <xf numFmtId="178" fontId="4" fillId="0" borderId="16" xfId="0" applyNumberFormat="1" applyFont="1" applyFill="1" applyBorder="1" applyAlignment="1" applyProtection="1">
      <alignment horizontal="center" vertical="center" wrapText="1"/>
    </xf>
    <xf numFmtId="178" fontId="4" fillId="0" borderId="15" xfId="0" applyNumberFormat="1" applyFont="1" applyFill="1" applyBorder="1" applyAlignment="1" applyProtection="1">
      <alignment horizontal="center" vertical="center" wrapText="1"/>
    </xf>
    <xf numFmtId="178" fontId="4" fillId="0" borderId="17" xfId="0" applyNumberFormat="1" applyFont="1" applyFill="1" applyBorder="1" applyAlignment="1" applyProtection="1">
      <alignment horizontal="center" vertical="center" wrapText="1"/>
    </xf>
    <xf numFmtId="179" fontId="4" fillId="0" borderId="16" xfId="0" applyNumberFormat="1" applyFont="1" applyFill="1" applyBorder="1" applyAlignment="1" applyProtection="1">
      <alignment horizontal="center" vertical="center" wrapText="1"/>
    </xf>
    <xf numFmtId="179" fontId="4" fillId="0" borderId="15" xfId="0" applyNumberFormat="1" applyFont="1" applyFill="1" applyBorder="1" applyAlignment="1" applyProtection="1">
      <alignment horizontal="center" vertical="center" wrapText="1"/>
    </xf>
    <xf numFmtId="179" fontId="4" fillId="0" borderId="17" xfId="0" applyNumberFormat="1" applyFont="1" applyFill="1" applyBorder="1" applyAlignment="1" applyProtection="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106" fillId="0" borderId="0" xfId="0" applyFont="1"/>
    <xf numFmtId="0" fontId="106" fillId="0" borderId="0" xfId="0" applyFont="1" applyAlignment="1">
      <alignment horizontal="center" vertical="center"/>
    </xf>
    <xf numFmtId="0" fontId="105" fillId="0" borderId="1" xfId="0" applyFont="1" applyBorder="1" applyAlignment="1">
      <alignment horizontal="center" vertical="center" wrapText="1"/>
    </xf>
    <xf numFmtId="0" fontId="104" fillId="0" borderId="1" xfId="0" applyFont="1" applyBorder="1" applyAlignment="1">
      <alignment horizontal="center" vertical="center" wrapText="1"/>
    </xf>
    <xf numFmtId="0" fontId="105" fillId="0" borderId="1" xfId="0" applyFont="1" applyBorder="1" applyAlignment="1">
      <alignment horizontal="center" vertical="center" wrapText="1"/>
    </xf>
    <xf numFmtId="0" fontId="106" fillId="0" borderId="1" xfId="0" applyFont="1" applyBorder="1" applyAlignment="1">
      <alignment horizontal="center" vertical="center"/>
    </xf>
    <xf numFmtId="0" fontId="6" fillId="0" borderId="0" xfId="0" applyFont="1" applyAlignment="1">
      <alignment horizontal="center" vertical="center" wrapText="1"/>
    </xf>
    <xf numFmtId="0" fontId="11" fillId="0" borderId="1" xfId="0" applyFont="1" applyFill="1" applyBorder="1" applyAlignment="1">
      <alignment horizontal="center" vertical="center" wrapText="1"/>
    </xf>
    <xf numFmtId="0" fontId="61" fillId="0" borderId="1" xfId="0" applyFont="1" applyBorder="1" applyAlignment="1">
      <alignment horizontal="center" vertical="center" wrapText="1"/>
    </xf>
    <xf numFmtId="0" fontId="0" fillId="0" borderId="0" xfId="0" applyAlignment="1">
      <alignment horizontal="center"/>
    </xf>
    <xf numFmtId="0" fontId="106" fillId="0" borderId="0" xfId="0" applyFont="1" applyAlignment="1">
      <alignment horizontal="center" vertical="center" wrapText="1"/>
    </xf>
    <xf numFmtId="0" fontId="14" fillId="0" borderId="1" xfId="18" applyFont="1" applyBorder="1" applyAlignment="1">
      <alignment horizontal="center" vertical="center"/>
    </xf>
    <xf numFmtId="0" fontId="0" fillId="0" borderId="1" xfId="0" applyBorder="1" applyAlignment="1">
      <alignment horizontal="center" vertical="center" wrapText="1"/>
    </xf>
    <xf numFmtId="0" fontId="106" fillId="0" borderId="1" xfId="0" applyFont="1" applyBorder="1" applyAlignment="1">
      <alignment horizontal="center" vertical="center" wrapText="1"/>
    </xf>
    <xf numFmtId="0" fontId="6" fillId="0" borderId="0" xfId="0" applyFont="1" applyAlignment="1">
      <alignment horizontal="center" vertical="center"/>
    </xf>
    <xf numFmtId="1" fontId="0" fillId="0"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2" fontId="69" fillId="0" borderId="1" xfId="0" applyNumberFormat="1" applyFont="1" applyFill="1" applyBorder="1" applyAlignment="1">
      <alignment horizontal="center" vertical="center"/>
    </xf>
    <xf numFmtId="0" fontId="73" fillId="0" borderId="16" xfId="0" applyFont="1" applyFill="1" applyBorder="1" applyAlignment="1">
      <alignment horizontal="center" vertical="center" wrapText="1"/>
    </xf>
    <xf numFmtId="0" fontId="73" fillId="0" borderId="15" xfId="0" applyFont="1" applyFill="1" applyBorder="1" applyAlignment="1">
      <alignment horizontal="center" vertical="center" wrapText="1"/>
    </xf>
    <xf numFmtId="0" fontId="106" fillId="0" borderId="19" xfId="0" applyFont="1" applyBorder="1" applyAlignment="1">
      <alignment horizontal="center"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106" fillId="0" borderId="1" xfId="0" applyFont="1" applyBorder="1" applyAlignment="1">
      <alignment horizontal="center"/>
    </xf>
    <xf numFmtId="0" fontId="74" fillId="0" borderId="0" xfId="0" applyFont="1" applyFill="1" applyBorder="1" applyAlignment="1">
      <alignment vertical="center"/>
    </xf>
    <xf numFmtId="0" fontId="74" fillId="0" borderId="0" xfId="0" applyFont="1" applyFill="1" applyBorder="1" applyAlignment="1">
      <alignment horizontal="center" vertical="center"/>
    </xf>
    <xf numFmtId="0" fontId="35" fillId="0" borderId="35" xfId="18" applyFont="1" applyFill="1" applyBorder="1" applyAlignment="1">
      <alignment horizontal="center" vertical="center" wrapText="1"/>
    </xf>
    <xf numFmtId="0" fontId="35" fillId="0" borderId="1" xfId="18" applyFont="1" applyFill="1" applyBorder="1" applyAlignment="1">
      <alignment horizontal="center" vertical="center" wrapText="1"/>
    </xf>
    <xf numFmtId="0" fontId="12" fillId="0" borderId="1" xfId="18" applyFont="1" applyFill="1" applyBorder="1" applyAlignment="1">
      <alignment horizontal="center" vertical="center" wrapText="1"/>
    </xf>
    <xf numFmtId="0" fontId="24" fillId="0" borderId="1" xfId="18" applyFont="1" applyFill="1" applyBorder="1" applyAlignment="1">
      <alignment horizontal="center" vertical="center" wrapText="1"/>
    </xf>
    <xf numFmtId="0" fontId="35" fillId="0" borderId="36" xfId="18" applyFont="1" applyFill="1" applyBorder="1" applyAlignment="1">
      <alignment horizontal="center" vertical="center" wrapText="1"/>
    </xf>
    <xf numFmtId="0" fontId="12" fillId="0" borderId="33" xfId="18" applyFont="1" applyFill="1" applyBorder="1" applyAlignment="1">
      <alignment horizontal="center" vertical="center" wrapText="1"/>
    </xf>
    <xf numFmtId="0" fontId="12" fillId="0" borderId="37" xfId="18" applyFont="1" applyFill="1" applyBorder="1" applyAlignment="1">
      <alignment horizontal="center" vertical="center" wrapText="1"/>
    </xf>
    <xf numFmtId="0" fontId="12" fillId="0" borderId="16" xfId="18" applyFont="1" applyFill="1" applyBorder="1" applyAlignment="1">
      <alignment horizontal="center" vertical="center" wrapText="1"/>
    </xf>
    <xf numFmtId="0" fontId="35" fillId="0" borderId="19" xfId="18" applyFont="1" applyFill="1" applyBorder="1" applyAlignment="1">
      <alignment horizontal="center" vertical="center" wrapText="1"/>
    </xf>
    <xf numFmtId="0" fontId="35" fillId="0" borderId="20" xfId="18" applyFont="1" applyFill="1" applyBorder="1" applyAlignment="1">
      <alignment horizontal="center" vertical="center" wrapText="1"/>
    </xf>
    <xf numFmtId="0" fontId="35" fillId="0" borderId="18" xfId="18" applyFont="1" applyFill="1" applyBorder="1" applyAlignment="1">
      <alignment horizontal="center" vertical="center" wrapText="1"/>
    </xf>
    <xf numFmtId="0" fontId="12" fillId="0" borderId="0" xfId="18" applyFont="1" applyFill="1" applyAlignment="1">
      <alignment horizontal="center"/>
    </xf>
    <xf numFmtId="0" fontId="12" fillId="0" borderId="15" xfId="18" applyFont="1" applyFill="1" applyBorder="1" applyAlignment="1">
      <alignment horizontal="center" vertical="center"/>
    </xf>
    <xf numFmtId="0" fontId="12" fillId="0" borderId="18" xfId="18" applyFont="1" applyFill="1" applyBorder="1" applyAlignment="1">
      <alignment horizontal="center" vertical="center"/>
    </xf>
    <xf numFmtId="0" fontId="12" fillId="0" borderId="15" xfId="18" applyFont="1" applyFill="1" applyBorder="1" applyAlignment="1">
      <alignment horizontal="center" vertical="center" wrapText="1"/>
    </xf>
    <xf numFmtId="0" fontId="35" fillId="0" borderId="33" xfId="18" applyFont="1" applyFill="1" applyBorder="1" applyAlignment="1">
      <alignment horizontal="center" vertical="center" wrapText="1"/>
    </xf>
    <xf numFmtId="0" fontId="35" fillId="0" borderId="37" xfId="18" applyFont="1" applyFill="1" applyBorder="1" applyAlignment="1">
      <alignment horizontal="center" vertical="center" wrapText="1"/>
    </xf>
    <xf numFmtId="0" fontId="35" fillId="0" borderId="38" xfId="18" applyFont="1" applyFill="1" applyBorder="1" applyAlignment="1">
      <alignment horizontal="center" vertical="center" wrapText="1"/>
    </xf>
    <xf numFmtId="0" fontId="12" fillId="0" borderId="17" xfId="18" applyFont="1" applyFill="1" applyBorder="1" applyAlignment="1">
      <alignment horizontal="center" vertical="center"/>
    </xf>
    <xf numFmtId="0" fontId="12" fillId="0" borderId="17" xfId="18" applyFont="1" applyFill="1" applyBorder="1" applyAlignment="1">
      <alignment horizontal="center" vertical="center" wrapText="1"/>
    </xf>
    <xf numFmtId="0" fontId="12" fillId="0" borderId="34" xfId="18" applyFont="1" applyFill="1" applyBorder="1" applyAlignment="1">
      <alignment horizontal="center" vertical="center" wrapText="1"/>
    </xf>
    <xf numFmtId="0" fontId="35" fillId="0" borderId="17" xfId="18" applyFont="1" applyFill="1" applyBorder="1" applyAlignment="1">
      <alignment horizontal="center" vertical="center" wrapText="1"/>
    </xf>
    <xf numFmtId="0" fontId="35" fillId="0" borderId="18" xfId="18" applyFont="1" applyFill="1" applyBorder="1" applyAlignment="1">
      <alignment horizontal="center" vertical="center" wrapText="1"/>
    </xf>
    <xf numFmtId="0" fontId="88" fillId="0" borderId="18" xfId="18" applyFont="1" applyFill="1" applyBorder="1" applyAlignment="1">
      <alignment horizontal="center" vertical="center" wrapText="1"/>
    </xf>
    <xf numFmtId="0" fontId="35" fillId="0" borderId="16" xfId="18" applyFont="1" applyFill="1" applyBorder="1" applyAlignment="1">
      <alignment horizontal="center" vertical="center"/>
    </xf>
    <xf numFmtId="0" fontId="35" fillId="0" borderId="16" xfId="18" applyFont="1" applyFill="1" applyBorder="1" applyAlignment="1">
      <alignment horizontal="center" vertical="center" wrapText="1"/>
    </xf>
    <xf numFmtId="0" fontId="12" fillId="0" borderId="16" xfId="18" applyFont="1" applyFill="1" applyBorder="1" applyAlignment="1">
      <alignment horizontal="center"/>
    </xf>
    <xf numFmtId="0" fontId="35" fillId="0" borderId="1" xfId="18" applyFont="1" applyFill="1" applyBorder="1" applyAlignment="1">
      <alignment horizontal="center" vertical="center" wrapText="1"/>
    </xf>
    <xf numFmtId="0" fontId="42" fillId="0" borderId="0" xfId="18" applyFont="1" applyFill="1" applyBorder="1" applyAlignment="1">
      <alignment horizontal="center" vertical="center"/>
    </xf>
    <xf numFmtId="0" fontId="35" fillId="0" borderId="1" xfId="18" applyFont="1" applyFill="1" applyBorder="1" applyAlignment="1">
      <alignment horizontal="center" vertical="center"/>
    </xf>
    <xf numFmtId="2" fontId="12" fillId="0" borderId="1" xfId="18" applyNumberFormat="1" applyFont="1" applyFill="1" applyBorder="1" applyAlignment="1">
      <alignment horizontal="center" vertical="center"/>
    </xf>
    <xf numFmtId="0" fontId="12" fillId="0" borderId="1" xfId="18" applyFont="1" applyFill="1" applyBorder="1" applyAlignment="1">
      <alignment horizontal="center" vertical="center"/>
    </xf>
    <xf numFmtId="185" fontId="12" fillId="0" borderId="1" xfId="18" applyNumberFormat="1" applyFont="1" applyFill="1" applyBorder="1" applyAlignment="1">
      <alignment horizontal="center" vertical="center"/>
    </xf>
    <xf numFmtId="0" fontId="42" fillId="0" borderId="0" xfId="18" applyFont="1" applyFill="1" applyBorder="1" applyAlignment="1">
      <alignment horizontal="center" vertical="center"/>
    </xf>
    <xf numFmtId="1" fontId="12" fillId="0" borderId="1" xfId="18" applyNumberFormat="1" applyFont="1" applyFill="1" applyBorder="1" applyAlignment="1">
      <alignment horizontal="center" vertical="center"/>
    </xf>
    <xf numFmtId="1" fontId="0" fillId="0" borderId="0" xfId="0" applyNumberFormat="1"/>
    <xf numFmtId="0" fontId="12" fillId="0" borderId="1" xfId="18" applyFont="1" applyFill="1" applyBorder="1" applyAlignment="1">
      <alignment horizontal="center"/>
    </xf>
    <xf numFmtId="0" fontId="137" fillId="0" borderId="0" xfId="8" applyFont="1" applyFill="1" applyBorder="1" applyAlignment="1">
      <alignment horizontal="center" vertical="center" wrapText="1"/>
    </xf>
    <xf numFmtId="184" fontId="137" fillId="0" borderId="0" xfId="8" applyNumberFormat="1" applyFont="1" applyFill="1" applyBorder="1" applyAlignment="1">
      <alignment horizontal="center" vertical="center" wrapText="1"/>
    </xf>
    <xf numFmtId="179" fontId="137" fillId="0" borderId="0" xfId="8" applyNumberFormat="1" applyFont="1" applyFill="1" applyBorder="1" applyAlignment="1">
      <alignment horizontal="center" vertical="center" wrapText="1"/>
    </xf>
    <xf numFmtId="0" fontId="70" fillId="0" borderId="0" xfId="19" applyFont="1" applyFill="1" applyAlignment="1">
      <alignment vertical="center" wrapText="1"/>
    </xf>
    <xf numFmtId="181" fontId="70" fillId="0" borderId="0" xfId="19" applyNumberFormat="1" applyFont="1" applyFill="1" applyAlignment="1">
      <alignment vertical="center" wrapText="1"/>
    </xf>
    <xf numFmtId="181" fontId="79" fillId="0" borderId="0" xfId="19" applyNumberFormat="1" applyFont="1" applyFill="1" applyAlignment="1">
      <alignment vertical="center" wrapText="1"/>
    </xf>
    <xf numFmtId="0" fontId="71" fillId="0" borderId="0" xfId="19" applyFont="1" applyFill="1" applyAlignment="1">
      <alignment vertical="center" wrapText="1"/>
    </xf>
    <xf numFmtId="0" fontId="70" fillId="0" borderId="21" xfId="19" applyFont="1" applyFill="1" applyBorder="1" applyAlignment="1">
      <alignment horizontal="center" vertical="center" wrapText="1"/>
    </xf>
    <xf numFmtId="0" fontId="106" fillId="0" borderId="14" xfId="0" applyFont="1" applyBorder="1" applyAlignment="1">
      <alignment horizontal="center" vertical="center" wrapText="1"/>
    </xf>
    <xf numFmtId="0" fontId="53" fillId="0" borderId="19" xfId="8" applyFont="1" applyFill="1" applyBorder="1" applyAlignment="1">
      <alignment horizontal="center" vertical="center" wrapText="1"/>
    </xf>
    <xf numFmtId="0" fontId="55" fillId="0" borderId="19" xfId="8" applyFont="1" applyFill="1" applyBorder="1" applyAlignment="1">
      <alignment horizontal="center" vertical="center" wrapText="1"/>
    </xf>
    <xf numFmtId="0" fontId="55" fillId="0" borderId="19" xfId="8" applyFont="1" applyFill="1" applyBorder="1" applyAlignment="1">
      <alignment horizontal="center" vertical="center" wrapText="1"/>
    </xf>
    <xf numFmtId="0" fontId="58" fillId="4" borderId="19" xfId="24" applyNumberFormat="1" applyFont="1" applyFill="1" applyBorder="1" applyAlignment="1">
      <alignment horizontal="left" vertical="center" wrapText="1"/>
    </xf>
    <xf numFmtId="0" fontId="43" fillId="0" borderId="1" xfId="8" applyFont="1" applyFill="1" applyBorder="1" applyAlignment="1">
      <alignment horizontal="center" vertical="center" wrapText="1"/>
    </xf>
    <xf numFmtId="188" fontId="0" fillId="0" borderId="1" xfId="0" applyNumberFormat="1" applyBorder="1" applyAlignment="1">
      <alignment horizontal="center" vertical="center"/>
    </xf>
    <xf numFmtId="188" fontId="58" fillId="4" borderId="1" xfId="24" applyNumberFormat="1" applyFont="1" applyFill="1" applyBorder="1" applyAlignment="1">
      <alignment horizontal="center" vertical="center" wrapText="1"/>
    </xf>
    <xf numFmtId="2" fontId="69" fillId="0" borderId="0" xfId="0" applyNumberFormat="1" applyFont="1" applyAlignment="1">
      <alignment horizontal="center" vertical="center"/>
    </xf>
    <xf numFmtId="0" fontId="12" fillId="8" borderId="1" xfId="0" applyFont="1" applyFill="1" applyBorder="1" applyAlignment="1">
      <alignment horizontal="center"/>
    </xf>
    <xf numFmtId="0" fontId="12" fillId="8" borderId="1" xfId="0" applyFont="1" applyFill="1" applyBorder="1"/>
    <xf numFmtId="0" fontId="11" fillId="8" borderId="1" xfId="0" applyFont="1" applyFill="1" applyBorder="1" applyAlignment="1">
      <alignment horizontal="center" vertical="center"/>
    </xf>
    <xf numFmtId="0" fontId="11" fillId="8" borderId="1" xfId="0" applyFont="1" applyFill="1" applyBorder="1" applyAlignment="1">
      <alignment horizontal="center"/>
    </xf>
    <xf numFmtId="188" fontId="11" fillId="8" borderId="1" xfId="0" applyNumberFormat="1" applyFont="1" applyFill="1" applyBorder="1" applyAlignment="1">
      <alignment horizontal="center"/>
    </xf>
    <xf numFmtId="0" fontId="11" fillId="8" borderId="1" xfId="0" applyFont="1" applyFill="1" applyBorder="1"/>
    <xf numFmtId="0" fontId="12" fillId="0" borderId="19" xfId="0" applyFont="1" applyBorder="1" applyAlignment="1">
      <alignment vertical="center"/>
    </xf>
    <xf numFmtId="0" fontId="12" fillId="0" borderId="21" xfId="0" applyFont="1" applyBorder="1" applyAlignment="1">
      <alignment horizontal="center" vertical="center"/>
    </xf>
    <xf numFmtId="0" fontId="11" fillId="0" borderId="19" xfId="0" applyFont="1" applyBorder="1" applyAlignment="1">
      <alignment horizontal="center"/>
    </xf>
    <xf numFmtId="0" fontId="11" fillId="0" borderId="19" xfId="0" applyFont="1" applyBorder="1" applyAlignment="1">
      <alignment horizontal="center" vertical="center"/>
    </xf>
    <xf numFmtId="0" fontId="11" fillId="8" borderId="19" xfId="0" applyFont="1" applyFill="1" applyBorder="1" applyAlignment="1">
      <alignment horizontal="center"/>
    </xf>
    <xf numFmtId="0" fontId="11" fillId="0" borderId="19" xfId="0" applyFont="1" applyBorder="1" applyAlignment="1">
      <alignment horizontal="left"/>
    </xf>
    <xf numFmtId="0" fontId="11" fillId="8" borderId="19" xfId="0" applyFont="1" applyFill="1" applyBorder="1" applyAlignment="1">
      <alignment horizontal="center" vertical="center"/>
    </xf>
    <xf numFmtId="0" fontId="11" fillId="0" borderId="19" xfId="0" applyFont="1" applyFill="1" applyBorder="1" applyAlignment="1">
      <alignment horizontal="center"/>
    </xf>
    <xf numFmtId="0" fontId="11" fillId="8" borderId="18" xfId="0" applyFont="1" applyFill="1" applyBorder="1" applyAlignment="1">
      <alignment horizontal="center" vertical="center"/>
    </xf>
    <xf numFmtId="0" fontId="11" fillId="0" borderId="1" xfId="0" applyFont="1" applyFill="1" applyBorder="1" applyAlignment="1">
      <alignment vertical="center"/>
    </xf>
    <xf numFmtId="0" fontId="84" fillId="0" borderId="57" xfId="0" applyFont="1" applyBorder="1" applyAlignment="1">
      <alignment horizontal="center" vertical="center" wrapText="1"/>
    </xf>
    <xf numFmtId="0" fontId="84" fillId="0" borderId="58" xfId="0" applyFont="1" applyBorder="1" applyAlignment="1">
      <alignment horizontal="center" vertical="center"/>
    </xf>
    <xf numFmtId="0" fontId="12" fillId="0" borderId="58" xfId="0" applyFont="1" applyBorder="1" applyAlignment="1">
      <alignment horizontal="center"/>
    </xf>
    <xf numFmtId="0" fontId="12" fillId="0" borderId="58" xfId="0" applyFont="1" applyBorder="1"/>
    <xf numFmtId="0" fontId="11" fillId="0" borderId="58" xfId="0" applyFont="1" applyBorder="1" applyAlignment="1">
      <alignment horizontal="left"/>
    </xf>
    <xf numFmtId="0" fontId="11" fillId="0" borderId="58" xfId="0" applyFont="1" applyBorder="1" applyAlignment="1">
      <alignment horizontal="center"/>
    </xf>
    <xf numFmtId="0" fontId="84" fillId="0" borderId="59" xfId="0" applyFont="1" applyBorder="1" applyAlignment="1">
      <alignment horizontal="center" vertical="center" wrapText="1"/>
    </xf>
    <xf numFmtId="0" fontId="84" fillId="0" borderId="1" xfId="0" applyFont="1" applyBorder="1" applyAlignment="1">
      <alignment horizontal="center" vertical="center"/>
    </xf>
    <xf numFmtId="0" fontId="24" fillId="0" borderId="60" xfId="0" applyFont="1" applyFill="1" applyBorder="1" applyAlignment="1">
      <alignment horizontal="left" vertical="center" wrapText="1"/>
    </xf>
    <xf numFmtId="0" fontId="12" fillId="0" borderId="60" xfId="0" applyFont="1" applyFill="1" applyBorder="1" applyAlignment="1">
      <alignment horizontal="center" vertical="center"/>
    </xf>
    <xf numFmtId="1" fontId="12" fillId="0" borderId="60" xfId="0" applyNumberFormat="1" applyFont="1" applyFill="1" applyBorder="1" applyAlignment="1">
      <alignment horizontal="center" vertical="center"/>
    </xf>
    <xf numFmtId="0" fontId="12" fillId="8" borderId="1" xfId="0" applyFont="1" applyFill="1" applyBorder="1" applyAlignment="1">
      <alignment horizontal="center" vertical="center"/>
    </xf>
    <xf numFmtId="1" fontId="12" fillId="8" borderId="60" xfId="0" applyNumberFormat="1" applyFont="1" applyFill="1" applyBorder="1" applyAlignment="1">
      <alignment horizontal="center" vertical="center"/>
    </xf>
    <xf numFmtId="0" fontId="71" fillId="0" borderId="59" xfId="0" applyFont="1" applyBorder="1" applyAlignment="1">
      <alignment horizontal="center" vertical="center" wrapText="1"/>
    </xf>
    <xf numFmtId="0" fontId="12" fillId="3" borderId="61" xfId="0" applyFont="1" applyFill="1" applyBorder="1" applyAlignment="1">
      <alignment horizontal="center"/>
    </xf>
    <xf numFmtId="0" fontId="12" fillId="3" borderId="62" xfId="0" applyFont="1" applyFill="1" applyBorder="1" applyAlignment="1">
      <alignment horizontal="center"/>
    </xf>
    <xf numFmtId="0" fontId="12" fillId="3" borderId="62" xfId="0" applyFont="1" applyFill="1" applyBorder="1" applyAlignment="1">
      <alignment horizontal="center"/>
    </xf>
    <xf numFmtId="0" fontId="12" fillId="3" borderId="62" xfId="0" applyFont="1" applyFill="1" applyBorder="1"/>
    <xf numFmtId="0" fontId="11" fillId="3" borderId="62" xfId="0" applyFont="1" applyFill="1" applyBorder="1" applyAlignment="1">
      <alignment horizontal="left"/>
    </xf>
    <xf numFmtId="1" fontId="11" fillId="3" borderId="63" xfId="0" applyNumberFormat="1" applyFont="1" applyFill="1" applyBorder="1" applyAlignment="1">
      <alignment horizontal="center" vertical="center"/>
    </xf>
    <xf numFmtId="0" fontId="11" fillId="3" borderId="64" xfId="0" applyFont="1" applyFill="1" applyBorder="1" applyAlignment="1">
      <alignment horizontal="left"/>
    </xf>
    <xf numFmtId="0" fontId="12" fillId="0" borderId="18" xfId="0" applyFont="1" applyFill="1" applyBorder="1" applyAlignment="1">
      <alignment horizontal="center" vertical="center"/>
    </xf>
    <xf numFmtId="1" fontId="11" fillId="3" borderId="65" xfId="0" applyNumberFormat="1" applyFont="1" applyFill="1" applyBorder="1" applyAlignment="1">
      <alignment horizontal="center" vertical="center"/>
    </xf>
    <xf numFmtId="0" fontId="5" fillId="0" borderId="66" xfId="0" applyFont="1" applyFill="1" applyBorder="1" applyAlignment="1">
      <alignment horizontal="center" vertical="center"/>
    </xf>
    <xf numFmtId="0" fontId="11" fillId="0" borderId="66" xfId="0" applyFont="1" applyFill="1" applyBorder="1" applyAlignment="1">
      <alignment horizontal="center" vertical="center"/>
    </xf>
    <xf numFmtId="0" fontId="24" fillId="0" borderId="67" xfId="0" applyFont="1" applyFill="1" applyBorder="1" applyAlignment="1">
      <alignment horizontal="center" vertical="center"/>
    </xf>
    <xf numFmtId="0" fontId="12" fillId="0" borderId="68" xfId="0" applyFont="1" applyFill="1" applyBorder="1" applyAlignment="1">
      <alignment horizontal="center" vertical="center"/>
    </xf>
    <xf numFmtId="0" fontId="12" fillId="0" borderId="69" xfId="0" applyFont="1" applyFill="1" applyBorder="1" applyAlignment="1">
      <alignment horizontal="center" vertical="center"/>
    </xf>
    <xf numFmtId="0" fontId="5" fillId="0" borderId="70" xfId="0" applyFont="1" applyFill="1" applyBorder="1" applyAlignment="1">
      <alignment horizontal="center" vertical="center" wrapText="1"/>
    </xf>
    <xf numFmtId="0" fontId="5" fillId="0" borderId="71" xfId="0" applyFont="1" applyFill="1" applyBorder="1" applyAlignment="1">
      <alignment horizontal="center" vertical="center" wrapText="1"/>
    </xf>
    <xf numFmtId="0" fontId="11" fillId="0" borderId="70" xfId="0" applyFont="1" applyFill="1" applyBorder="1" applyAlignment="1">
      <alignment horizontal="center" vertical="center"/>
    </xf>
    <xf numFmtId="0" fontId="11" fillId="0" borderId="71" xfId="0" applyFont="1" applyFill="1" applyBorder="1" applyAlignment="1">
      <alignment horizontal="center" vertical="center"/>
    </xf>
    <xf numFmtId="49" fontId="11" fillId="0" borderId="70" xfId="0" applyNumberFormat="1" applyFont="1" applyFill="1" applyBorder="1" applyAlignment="1">
      <alignment horizontal="center" vertical="center"/>
    </xf>
    <xf numFmtId="49" fontId="11" fillId="0" borderId="71" xfId="0" applyNumberFormat="1" applyFont="1" applyFill="1" applyBorder="1" applyAlignment="1">
      <alignment horizontal="center" vertical="center"/>
    </xf>
    <xf numFmtId="1" fontId="11" fillId="0" borderId="70" xfId="0" applyNumberFormat="1" applyFont="1" applyFill="1" applyBorder="1" applyAlignment="1">
      <alignment horizontal="center" vertical="center"/>
    </xf>
    <xf numFmtId="1" fontId="11" fillId="0" borderId="71" xfId="0" applyNumberFormat="1" applyFont="1" applyFill="1" applyBorder="1" applyAlignment="1">
      <alignment horizontal="center" vertical="center"/>
    </xf>
    <xf numFmtId="0" fontId="106" fillId="0" borderId="0" xfId="0" applyFont="1" applyAlignment="1">
      <alignment horizontal="left" vertical="center"/>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2" fillId="0" borderId="7" xfId="0" applyFont="1" applyBorder="1" applyAlignment="1">
      <alignment horizontal="center" vertical="center" wrapText="1"/>
    </xf>
    <xf numFmtId="0" fontId="106" fillId="9" borderId="74" xfId="0" applyFont="1" applyFill="1" applyBorder="1" applyAlignment="1">
      <alignment horizontal="center"/>
    </xf>
    <xf numFmtId="0" fontId="106" fillId="9" borderId="0" xfId="0" applyFont="1" applyFill="1" applyAlignment="1">
      <alignment horizontal="center"/>
    </xf>
    <xf numFmtId="0" fontId="106" fillId="0" borderId="1" xfId="0" applyFont="1" applyBorder="1" applyAlignment="1">
      <alignment horizontal="left"/>
    </xf>
    <xf numFmtId="0" fontId="106" fillId="0" borderId="14" xfId="0" applyFont="1" applyFill="1" applyBorder="1" applyAlignment="1"/>
    <xf numFmtId="0" fontId="24" fillId="0" borderId="18" xfId="0" applyFont="1" applyFill="1" applyBorder="1" applyAlignment="1">
      <alignment horizontal="center" vertical="center" wrapText="1"/>
    </xf>
    <xf numFmtId="0" fontId="12" fillId="8" borderId="18" xfId="0" applyFont="1" applyFill="1" applyBorder="1" applyAlignment="1">
      <alignment horizontal="center" vertical="center"/>
    </xf>
    <xf numFmtId="0" fontId="24" fillId="0" borderId="75" xfId="0" applyFont="1" applyFill="1" applyBorder="1" applyAlignment="1">
      <alignment horizontal="center" vertical="center"/>
    </xf>
    <xf numFmtId="0" fontId="24" fillId="0" borderId="76" xfId="0" applyFont="1" applyFill="1" applyBorder="1" applyAlignment="1">
      <alignment horizontal="center" vertical="center"/>
    </xf>
    <xf numFmtId="0" fontId="24" fillId="0" borderId="77" xfId="0" applyFont="1" applyFill="1" applyBorder="1" applyAlignment="1">
      <alignment horizontal="center" vertical="center"/>
    </xf>
    <xf numFmtId="0" fontId="24" fillId="0" borderId="71" xfId="0" applyFont="1" applyFill="1" applyBorder="1" applyAlignment="1">
      <alignment horizontal="center" vertical="center" wrapText="1"/>
    </xf>
    <xf numFmtId="0" fontId="12" fillId="0" borderId="71" xfId="0" applyFont="1" applyFill="1" applyBorder="1" applyAlignment="1">
      <alignment horizontal="center" vertical="center"/>
    </xf>
    <xf numFmtId="176" fontId="12" fillId="0" borderId="71" xfId="1" applyNumberFormat="1" applyFont="1" applyFill="1" applyBorder="1" applyAlignment="1">
      <alignment horizontal="center" vertical="center"/>
    </xf>
    <xf numFmtId="0" fontId="11" fillId="8" borderId="70" xfId="0" applyFont="1" applyFill="1" applyBorder="1" applyAlignment="1">
      <alignment horizontal="center" vertical="center"/>
    </xf>
    <xf numFmtId="1" fontId="11" fillId="3" borderId="79" xfId="0" applyNumberFormat="1" applyFont="1" applyFill="1" applyBorder="1" applyAlignment="1">
      <alignment horizontal="center" vertical="center"/>
    </xf>
    <xf numFmtId="0" fontId="11" fillId="8" borderId="71" xfId="0" applyFont="1" applyFill="1" applyBorder="1" applyAlignment="1">
      <alignment horizontal="center" vertical="center"/>
    </xf>
    <xf numFmtId="0" fontId="11" fillId="8" borderId="70" xfId="0" applyFont="1" applyFill="1" applyBorder="1" applyAlignment="1">
      <alignment horizontal="center"/>
    </xf>
    <xf numFmtId="1" fontId="11" fillId="3" borderId="72" xfId="0" applyNumberFormat="1" applyFont="1" applyFill="1" applyBorder="1" applyAlignment="1">
      <alignment horizontal="center" vertical="center"/>
    </xf>
    <xf numFmtId="177" fontId="11" fillId="3" borderId="62" xfId="0" applyNumberFormat="1" applyFont="1" applyFill="1" applyBorder="1" applyAlignment="1">
      <alignment horizontal="center" vertical="center"/>
    </xf>
    <xf numFmtId="177" fontId="11" fillId="3" borderId="62" xfId="0" applyNumberFormat="1" applyFont="1" applyFill="1" applyBorder="1" applyAlignment="1">
      <alignment horizontal="center"/>
    </xf>
    <xf numFmtId="1" fontId="11" fillId="3" borderId="73" xfId="0" applyNumberFormat="1" applyFont="1" applyFill="1" applyBorder="1" applyAlignment="1">
      <alignment horizontal="center" vertical="center"/>
    </xf>
    <xf numFmtId="182" fontId="12" fillId="0" borderId="71" xfId="1" applyNumberFormat="1" applyFont="1" applyFill="1" applyBorder="1" applyAlignment="1">
      <alignment horizontal="center" vertical="center"/>
    </xf>
    <xf numFmtId="0" fontId="12" fillId="0" borderId="0" xfId="0" applyFont="1" applyAlignment="1">
      <alignment horizontal="center"/>
    </xf>
    <xf numFmtId="0" fontId="24" fillId="0" borderId="21" xfId="0" applyFont="1" applyBorder="1" applyAlignment="1">
      <alignment horizontal="center" vertical="center"/>
    </xf>
    <xf numFmtId="0" fontId="84" fillId="0" borderId="81" xfId="0" applyFont="1" applyBorder="1" applyAlignment="1">
      <alignment horizontal="center" vertical="center" wrapText="1"/>
    </xf>
    <xf numFmtId="0" fontId="84" fillId="0" borderId="82" xfId="0" applyFont="1" applyBorder="1" applyAlignment="1">
      <alignment horizontal="center" vertical="center" wrapText="1"/>
    </xf>
    <xf numFmtId="0" fontId="84" fillId="0" borderId="83" xfId="0" applyFont="1" applyBorder="1" applyAlignment="1">
      <alignment horizontal="center" vertical="center" wrapText="1"/>
    </xf>
    <xf numFmtId="0" fontId="11" fillId="0" borderId="84" xfId="0" applyFont="1" applyFill="1" applyBorder="1" applyAlignment="1">
      <alignment horizontal="center" vertical="center"/>
    </xf>
    <xf numFmtId="0" fontId="24" fillId="0" borderId="85" xfId="0" applyFont="1" applyFill="1" applyBorder="1" applyAlignment="1">
      <alignment horizontal="center" vertical="center"/>
    </xf>
    <xf numFmtId="1" fontId="11" fillId="8" borderId="71" xfId="0" applyNumberFormat="1" applyFont="1" applyFill="1" applyBorder="1" applyAlignment="1">
      <alignment horizontal="center" vertical="center"/>
    </xf>
    <xf numFmtId="182" fontId="12" fillId="0" borderId="1" xfId="0" applyNumberFormat="1" applyFont="1" applyBorder="1" applyAlignment="1">
      <alignment horizontal="center" vertical="center"/>
    </xf>
    <xf numFmtId="178" fontId="42" fillId="0" borderId="1" xfId="0" applyNumberFormat="1" applyFont="1" applyBorder="1" applyAlignment="1">
      <alignment horizontal="center" vertical="center"/>
    </xf>
    <xf numFmtId="178" fontId="62" fillId="0" borderId="1" xfId="0" applyNumberFormat="1" applyFont="1" applyBorder="1" applyAlignment="1">
      <alignment horizontal="center" vertical="center" wrapText="1"/>
    </xf>
    <xf numFmtId="0" fontId="138" fillId="0" borderId="1" xfId="0" applyFont="1" applyBorder="1" applyAlignment="1">
      <alignment horizontal="center" vertical="center" wrapText="1"/>
    </xf>
    <xf numFmtId="0" fontId="138" fillId="0" borderId="1" xfId="0" applyFont="1" applyBorder="1" applyAlignment="1">
      <alignment horizontal="center" vertical="center" wrapText="1"/>
    </xf>
    <xf numFmtId="0" fontId="62" fillId="0" borderId="1" xfId="0" applyFont="1" applyBorder="1" applyAlignment="1">
      <alignment horizontal="center" vertical="center" wrapText="1"/>
    </xf>
    <xf numFmtId="0" fontId="138" fillId="0" borderId="1" xfId="0" applyFont="1" applyFill="1" applyBorder="1" applyAlignment="1">
      <alignment horizontal="center" vertical="center" wrapText="1"/>
    </xf>
    <xf numFmtId="0" fontId="42" fillId="0" borderId="1" xfId="0" applyFont="1" applyBorder="1" applyAlignment="1">
      <alignment horizontal="left" vertical="center"/>
    </xf>
    <xf numFmtId="0" fontId="62" fillId="0" borderId="1" xfId="0" applyFont="1" applyBorder="1" applyAlignment="1">
      <alignment horizontal="left" vertical="center"/>
    </xf>
    <xf numFmtId="0" fontId="42" fillId="0" borderId="1" xfId="0" applyFont="1" applyBorder="1" applyAlignment="1">
      <alignment horizontal="center" vertical="center"/>
    </xf>
    <xf numFmtId="0" fontId="62" fillId="0" borderId="1" xfId="0" applyFont="1" applyBorder="1" applyAlignment="1">
      <alignment horizontal="center" vertical="center"/>
    </xf>
    <xf numFmtId="0" fontId="86" fillId="0" borderId="1" xfId="0" applyFont="1" applyBorder="1" applyAlignment="1">
      <alignment horizontal="center" vertical="center"/>
    </xf>
    <xf numFmtId="0" fontId="134" fillId="0" borderId="1" xfId="0" applyFont="1" applyFill="1" applyBorder="1" applyAlignment="1">
      <alignment horizontal="center" vertical="center"/>
    </xf>
    <xf numFmtId="182" fontId="42" fillId="0" borderId="1" xfId="0" applyNumberFormat="1" applyFont="1" applyBorder="1" applyAlignment="1">
      <alignment horizontal="center" vertical="center"/>
    </xf>
    <xf numFmtId="182" fontId="62" fillId="0" borderId="1" xfId="0" applyNumberFormat="1" applyFont="1" applyBorder="1" applyAlignment="1">
      <alignment horizontal="center" vertical="center" wrapText="1"/>
    </xf>
    <xf numFmtId="0" fontId="134" fillId="0" borderId="67" xfId="0" applyFont="1" applyBorder="1" applyAlignment="1">
      <alignment horizontal="center"/>
    </xf>
    <xf numFmtId="0" fontId="138" fillId="0" borderId="68" xfId="0" applyFont="1" applyBorder="1" applyAlignment="1">
      <alignment horizontal="center" vertical="center" wrapText="1"/>
    </xf>
    <xf numFmtId="0" fontId="139" fillId="0" borderId="68" xfId="0" applyFont="1" applyBorder="1" applyAlignment="1">
      <alignment horizontal="center" vertical="center" wrapText="1"/>
    </xf>
    <xf numFmtId="0" fontId="139" fillId="0" borderId="69" xfId="0" applyFont="1" applyBorder="1" applyAlignment="1">
      <alignment horizontal="center" vertical="center" wrapText="1"/>
    </xf>
    <xf numFmtId="0" fontId="42" fillId="7" borderId="70" xfId="0" applyFont="1" applyFill="1" applyBorder="1" applyAlignment="1">
      <alignment horizontal="center"/>
    </xf>
    <xf numFmtId="178" fontId="42" fillId="0" borderId="71" xfId="0" applyNumberFormat="1" applyFont="1" applyBorder="1" applyAlignment="1">
      <alignment horizontal="center" vertical="center"/>
    </xf>
    <xf numFmtId="178" fontId="62" fillId="0" borderId="71" xfId="0" applyNumberFormat="1" applyFont="1" applyBorder="1" applyAlignment="1">
      <alignment horizontal="center" vertical="center" wrapText="1"/>
    </xf>
    <xf numFmtId="0" fontId="42" fillId="7" borderId="70" xfId="0" applyFont="1" applyFill="1" applyBorder="1" applyAlignment="1">
      <alignment horizontal="center" vertical="center"/>
    </xf>
    <xf numFmtId="0" fontId="140" fillId="7" borderId="70" xfId="0" applyFont="1" applyFill="1" applyBorder="1" applyAlignment="1">
      <alignment horizontal="center"/>
    </xf>
    <xf numFmtId="0" fontId="86" fillId="7" borderId="70" xfId="0" applyFont="1" applyFill="1" applyBorder="1" applyAlignment="1">
      <alignment horizontal="center" vertical="center"/>
    </xf>
    <xf numFmtId="0" fontId="42" fillId="7" borderId="78" xfId="0" applyFont="1" applyFill="1" applyBorder="1" applyAlignment="1">
      <alignment horizontal="center"/>
    </xf>
    <xf numFmtId="0" fontId="138" fillId="0" borderId="79" xfId="0" applyFont="1" applyBorder="1" applyAlignment="1">
      <alignment horizontal="center" vertical="center" wrapText="1"/>
    </xf>
    <xf numFmtId="182" fontId="42" fillId="0" borderId="79" xfId="0" applyNumberFormat="1" applyFont="1" applyBorder="1" applyAlignment="1">
      <alignment horizontal="center" vertical="center"/>
    </xf>
    <xf numFmtId="178" fontId="42" fillId="0" borderId="79" xfId="0" applyNumberFormat="1" applyFont="1" applyBorder="1" applyAlignment="1">
      <alignment horizontal="center" vertical="center"/>
    </xf>
    <xf numFmtId="178" fontId="42" fillId="0" borderId="80" xfId="0" applyNumberFormat="1" applyFont="1" applyBorder="1" applyAlignment="1">
      <alignment horizontal="center" vertical="center"/>
    </xf>
    <xf numFmtId="0" fontId="12" fillId="0" borderId="36" xfId="0" applyFont="1" applyBorder="1" applyAlignment="1">
      <alignment horizontal="center"/>
    </xf>
    <xf numFmtId="0" fontId="24" fillId="0" borderId="14" xfId="0" applyFont="1" applyBorder="1" applyAlignment="1">
      <alignment horizontal="center"/>
    </xf>
    <xf numFmtId="0" fontId="12" fillId="0" borderId="19" xfId="0" applyFont="1" applyBorder="1"/>
    <xf numFmtId="0" fontId="12" fillId="6" borderId="19" xfId="0" applyFont="1" applyFill="1" applyBorder="1"/>
    <xf numFmtId="0" fontId="12" fillId="6" borderId="19" xfId="0" applyFont="1" applyFill="1" applyBorder="1" applyAlignment="1">
      <alignment horizontal="center"/>
    </xf>
    <xf numFmtId="0" fontId="12" fillId="8" borderId="19" xfId="0" applyFont="1" applyFill="1" applyBorder="1" applyAlignment="1">
      <alignment horizontal="center"/>
    </xf>
    <xf numFmtId="0" fontId="12" fillId="6" borderId="19" xfId="0" applyFont="1" applyFill="1" applyBorder="1" applyAlignment="1">
      <alignment horizontal="center" vertical="center"/>
    </xf>
    <xf numFmtId="0" fontId="12" fillId="8" borderId="19" xfId="0" applyFont="1" applyFill="1" applyBorder="1" applyAlignment="1">
      <alignment horizontal="center" vertical="center"/>
    </xf>
    <xf numFmtId="0" fontId="12" fillId="0" borderId="19" xfId="0" applyFont="1" applyFill="1" applyBorder="1"/>
    <xf numFmtId="0" fontId="12" fillId="8" borderId="19" xfId="0" applyFont="1" applyFill="1" applyBorder="1"/>
    <xf numFmtId="0" fontId="11" fillId="0" borderId="18" xfId="0" applyFont="1" applyBorder="1" applyAlignment="1">
      <alignment horizontal="center"/>
    </xf>
    <xf numFmtId="0" fontId="11" fillId="0" borderId="18" xfId="0" applyFont="1" applyBorder="1" applyAlignment="1">
      <alignment horizontal="left"/>
    </xf>
    <xf numFmtId="0" fontId="11" fillId="0" borderId="18" xfId="0" applyFont="1" applyBorder="1" applyAlignment="1">
      <alignment horizontal="center" vertical="center"/>
    </xf>
    <xf numFmtId="0" fontId="11" fillId="8" borderId="18" xfId="0" applyFont="1" applyFill="1" applyBorder="1" applyAlignment="1">
      <alignment horizontal="left"/>
    </xf>
    <xf numFmtId="0" fontId="11" fillId="8" borderId="18" xfId="0" applyFont="1" applyFill="1" applyBorder="1" applyAlignment="1">
      <alignment horizontal="center"/>
    </xf>
    <xf numFmtId="0" fontId="11" fillId="0" borderId="18" xfId="0" applyFont="1" applyFill="1" applyBorder="1" applyAlignment="1">
      <alignment horizontal="left"/>
    </xf>
    <xf numFmtId="0" fontId="12" fillId="3" borderId="86" xfId="0" applyFont="1" applyFill="1" applyBorder="1" applyAlignment="1">
      <alignment horizontal="center" vertical="center"/>
    </xf>
    <xf numFmtId="0" fontId="11" fillId="3" borderId="86" xfId="0" applyFont="1" applyFill="1" applyBorder="1" applyAlignment="1">
      <alignment horizontal="center" vertical="center"/>
    </xf>
    <xf numFmtId="0" fontId="12" fillId="0" borderId="75" xfId="0" applyFont="1" applyBorder="1" applyAlignment="1">
      <alignment horizontal="center" vertical="center"/>
    </xf>
    <xf numFmtId="0" fontId="12" fillId="0" borderId="76" xfId="0" applyFont="1" applyBorder="1" applyAlignment="1">
      <alignment horizontal="center" vertical="center"/>
    </xf>
    <xf numFmtId="0" fontId="12" fillId="0" borderId="77" xfId="0" applyFont="1" applyBorder="1" applyAlignment="1">
      <alignment horizontal="center" vertical="center"/>
    </xf>
    <xf numFmtId="0" fontId="24" fillId="0" borderId="70" xfId="0" applyFont="1" applyBorder="1" applyAlignment="1">
      <alignment horizontal="center" vertical="center"/>
    </xf>
    <xf numFmtId="0" fontId="11" fillId="0" borderId="71" xfId="0" applyFont="1" applyBorder="1" applyAlignment="1">
      <alignment horizontal="center" vertical="center"/>
    </xf>
    <xf numFmtId="0" fontId="11" fillId="0" borderId="70" xfId="0" applyFont="1" applyBorder="1" applyAlignment="1">
      <alignment horizontal="center"/>
    </xf>
    <xf numFmtId="0" fontId="11" fillId="0" borderId="71" xfId="0" applyFont="1" applyBorder="1" applyAlignment="1">
      <alignment horizontal="center"/>
    </xf>
    <xf numFmtId="0" fontId="12" fillId="0" borderId="70" xfId="0" applyFont="1" applyBorder="1"/>
    <xf numFmtId="0" fontId="11" fillId="0" borderId="71" xfId="0" applyFont="1" applyBorder="1"/>
    <xf numFmtId="0" fontId="11" fillId="0" borderId="70" xfId="0" applyFont="1" applyBorder="1" applyAlignment="1">
      <alignment horizontal="center" vertical="center"/>
    </xf>
    <xf numFmtId="0" fontId="12" fillId="0" borderId="70" xfId="0" applyFont="1" applyFill="1" applyBorder="1" applyAlignment="1">
      <alignment horizontal="center" vertical="center"/>
    </xf>
    <xf numFmtId="0" fontId="12" fillId="8" borderId="78" xfId="0" applyFont="1" applyFill="1" applyBorder="1" applyAlignment="1">
      <alignment horizontal="center" vertical="center"/>
    </xf>
    <xf numFmtId="0" fontId="11" fillId="8" borderId="79" xfId="0" applyFont="1" applyFill="1" applyBorder="1" applyAlignment="1">
      <alignment horizontal="center" vertical="center"/>
    </xf>
    <xf numFmtId="0" fontId="12" fillId="8" borderId="80" xfId="0" applyFont="1" applyFill="1" applyBorder="1" applyAlignment="1">
      <alignment horizontal="center" vertical="center"/>
    </xf>
  </cellXfs>
  <cellStyles count="30">
    <cellStyle name="百分比" xfId="1" builtinId="5"/>
    <cellStyle name="常规" xfId="0" builtinId="0"/>
    <cellStyle name="常规 10 2" xfId="7"/>
    <cellStyle name="常规 10 4" xfId="8"/>
    <cellStyle name="常规 11" xfId="9"/>
    <cellStyle name="常规 12" xfId="4"/>
    <cellStyle name="常规 12 2" xfId="10"/>
    <cellStyle name="常规 12 2 2" xfId="2"/>
    <cellStyle name="常规 13" xfId="13"/>
    <cellStyle name="常规 14" xfId="14"/>
    <cellStyle name="常规 15" xfId="15"/>
    <cellStyle name="常规 2" xfId="16"/>
    <cellStyle name="常规 2 4 2" xfId="12"/>
    <cellStyle name="常规 2 6" xfId="11"/>
    <cellStyle name="常规 27" xfId="5"/>
    <cellStyle name="常规 3" xfId="17"/>
    <cellStyle name="常规 3 3" xfId="6"/>
    <cellStyle name="常规 30" xfId="3"/>
    <cellStyle name="常规 30 2" xfId="18"/>
    <cellStyle name="常规 4" xfId="19"/>
    <cellStyle name="常规 4 2 3 2" xfId="20"/>
    <cellStyle name="常规 7" xfId="21"/>
    <cellStyle name="常规 9" xfId="22"/>
    <cellStyle name="常规 9 2" xfId="23"/>
    <cellStyle name="常规_Sheet1" xfId="24"/>
    <cellStyle name="常规_Sheet1 2" xfId="25"/>
    <cellStyle name="常规_楚雄_2 2" xfId="26"/>
    <cellStyle name="常规_附表5已建水库工程" xfId="27"/>
    <cellStyle name="常规_副本中型水库附表(10.27)" xfId="28"/>
    <cellStyle name="常规_副本中型水库附表(10.27) 2" xfId="29"/>
  </cellStyles>
  <dxfs count="8">
    <dxf>
      <font>
        <b val="0"/>
        <color indexed="9"/>
      </font>
    </dxf>
    <dxf>
      <font>
        <b val="0"/>
        <color indexed="9"/>
      </font>
    </dxf>
    <dxf>
      <font>
        <color indexed="9"/>
      </font>
    </dxf>
    <dxf>
      <font>
        <b val="0"/>
        <color indexed="9"/>
      </font>
    </dxf>
    <dxf>
      <font>
        <b val="0"/>
        <color indexed="9"/>
      </font>
    </dxf>
    <dxf>
      <font>
        <b val="0"/>
        <color indexed="9"/>
      </font>
    </dxf>
    <dxf>
      <font>
        <b val="0"/>
        <color indexed="9"/>
      </font>
    </dxf>
    <dxf>
      <font>
        <color indexed="9"/>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dPt>
          <c:dPt>
            <c:idx val="1"/>
            <c:bubble3D val="0"/>
          </c:dPt>
          <c:dPt>
            <c:idx val="2"/>
            <c:bubble3D val="0"/>
          </c:dPt>
          <c:dPt>
            <c:idx val="3"/>
            <c:bubble3D val="0"/>
          </c:dPt>
          <c:dLbls>
            <c:spPr>
              <a:noFill/>
              <a:ln>
                <a:noFill/>
              </a:ln>
              <a:effectLst/>
            </c:spPr>
            <c:txPr>
              <a:bodyPr rot="0" spcFirstLastPara="0" vertOverflow="ellipsis" vert="horz" wrap="square" lIns="38100" tIns="19050" rIns="38100" bIns="19050" anchor="ctr" anchorCtr="1"/>
              <a:lstStyle/>
              <a:p>
                <a:pPr>
                  <a:defRPr lang="zh-CN"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zh-CN"/>
              </a:p>
            </c:txPr>
            <c:dLblPos val="bestFit"/>
            <c:showLegendKey val="0"/>
            <c:showVal val="1"/>
            <c:showCatName val="0"/>
            <c:showSerName val="0"/>
            <c:showPercent val="0"/>
            <c:showBubbleSize val="0"/>
            <c:showLeaderLines val="1"/>
            <c:extLst>
              <c:ext xmlns:c15="http://schemas.microsoft.com/office/drawing/2012/chart" uri="{CE6537A1-D6FC-4f65-9D91-7224C49458BB}">
                <c15:layout/>
                <c15:showLeaderLines val="1"/>
                <c15:leaderLines/>
              </c:ext>
            </c:extLst>
          </c:dLbls>
          <c:cat>
            <c:strRef>
              <c:f>说明!$W$6:$W$9</c:f>
              <c:strCache>
                <c:ptCount val="4"/>
                <c:pt idx="0">
                  <c:v>防洪</c:v>
                </c:pt>
                <c:pt idx="1">
                  <c:v>供水</c:v>
                </c:pt>
                <c:pt idx="2">
                  <c:v>水生态</c:v>
                </c:pt>
                <c:pt idx="3">
                  <c:v>智慧水利</c:v>
                </c:pt>
              </c:strCache>
            </c:strRef>
          </c:cat>
          <c:val>
            <c:numRef>
              <c:f>说明!$Y$6:$Y$9</c:f>
              <c:numCache>
                <c:formatCode>0%</c:formatCode>
                <c:ptCount val="4"/>
                <c:pt idx="0">
                  <c:v>0.10895341884856231</c:v>
                </c:pt>
                <c:pt idx="1">
                  <c:v>0.68883319489585271</c:v>
                </c:pt>
                <c:pt idx="2">
                  <c:v>0.17319621872115132</c:v>
                </c:pt>
                <c:pt idx="3">
                  <c:v>2.901716753443373E-2</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72782086614173203"/>
          <c:y val="5.1174380641444202E-2"/>
          <c:w val="0.23606802274715699"/>
          <c:h val="0.89753824979194696"/>
        </c:manualLayout>
      </c:layout>
      <c:overlay val="0"/>
      <c:txPr>
        <a:bodyPr rot="0" spcFirstLastPara="0" vertOverflow="ellipsis" vert="horz" wrap="square" anchor="ctr" anchorCtr="1"/>
        <a:lstStyle/>
        <a:p>
          <a:pPr>
            <a:defRPr lang="zh-CN" sz="1400" b="0" i="0" u="none" strike="noStrike" kern="1200" baseline="0">
              <a:solidFill>
                <a:schemeClr val="tx1"/>
              </a:solidFill>
              <a:latin typeface="+mn-lt"/>
              <a:ea typeface="+mn-ea"/>
              <a:cs typeface="+mn-cs"/>
            </a:defRPr>
          </a:pPr>
          <a:endParaRPr lang="zh-CN"/>
        </a:p>
      </c:txPr>
    </c:legend>
    <c:plotVisOnly val="1"/>
    <c:dispBlanksAs val="gap"/>
    <c:showDLblsOverMax val="0"/>
  </c:chart>
  <c:txPr>
    <a:bodyPr/>
    <a:lstStyle/>
    <a:p>
      <a:pPr>
        <a:defRPr lang="zh-CN"/>
      </a:pPr>
      <a:endParaRPr lang="zh-CN"/>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21</xdr:col>
      <xdr:colOff>238460</xdr:colOff>
      <xdr:row>11</xdr:row>
      <xdr:rowOff>251011</xdr:rowOff>
    </xdr:from>
    <xdr:to>
      <xdr:col>27</xdr:col>
      <xdr:colOff>179295</xdr:colOff>
      <xdr:row>26</xdr:row>
      <xdr:rowOff>161365</xdr:rowOff>
    </xdr:to>
    <xdr:graphicFrame macro="">
      <xdr:nvGraphicFramePr>
        <xdr:cNvPr id="2" name="图表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6</xdr:row>
      <xdr:rowOff>0</xdr:rowOff>
    </xdr:from>
    <xdr:to>
      <xdr:col>4</xdr:col>
      <xdr:colOff>67945</xdr:colOff>
      <xdr:row>6</xdr:row>
      <xdr:rowOff>162560</xdr:rowOff>
    </xdr:to>
    <xdr:sp macro="" textlink="">
      <xdr:nvSpPr>
        <xdr:cNvPr id="2" name="Text Box 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 name="Text Box 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 name="Text Box 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 name="Text Box 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 name="Text Box 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 name="Text Box 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 name="Text Box 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 name="Text Box 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 name="Text Box 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 name="Text Box 1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 name="Text Box 1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 name="Text Box 1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 name="Text Box 1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5" name="Text Box 1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6" name="Text Box 1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7" name="Text Box 1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8" name="Text Box 1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9" name="Text Box 1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0" name="Text Box 1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1" name="Text Box 2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2" name="Text Box 2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3" name="Text Box 2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4" name="Text Box 2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5" name="Text Box 2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6" name="Text Box 2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7" name="Text Box 2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8" name="Text Box 2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9" name="Text Box 2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0" name="Text Box 2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1" name="Text Box 3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2" name="Text Box 3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3" name="Text Box 3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4" name="Text Box 3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5" name="Text Box 3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6" name="Text Box 3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7" name="Text Box 3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8" name="Text Box 3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9" name="Text Box 3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0" name="Text Box 3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1" name="Text Box 4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2" name="Text Box 4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3" name="Text Box 4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4" name="Text Box 4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5" name="Text Box 4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6" name="Text Box 4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7" name="Text Box 4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8" name="Text Box 4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9" name="Text Box 4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0" name="Text Box 4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1" name="Text Box 5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2" name="Text Box 5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3" name="Text Box 5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4" name="Text Box 5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5" name="Text Box 5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6" name="Text Box 5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7" name="Text Box 56"/>
        <xdr:cNvSpPr txBox="1"/>
      </xdr:nvSpPr>
      <xdr:spPr>
        <a:xfrm>
          <a:off x="2743200" y="1781175"/>
          <a:ext cx="67945" cy="162560"/>
        </a:xfrm>
        <a:prstGeom prst="rect">
          <a:avLst/>
        </a:prstGeom>
        <a:noFill/>
        <a:ln w="9525">
          <a:noFill/>
        </a:ln>
      </xdr:spPr>
    </xdr:sp>
    <xdr:clientData/>
  </xdr:twoCellAnchor>
  <xdr:twoCellAnchor editAs="oneCell">
    <xdr:from>
      <xdr:col>4</xdr:col>
      <xdr:colOff>549275</xdr:colOff>
      <xdr:row>6</xdr:row>
      <xdr:rowOff>0</xdr:rowOff>
    </xdr:from>
    <xdr:to>
      <xdr:col>4</xdr:col>
      <xdr:colOff>617220</xdr:colOff>
      <xdr:row>6</xdr:row>
      <xdr:rowOff>162560</xdr:rowOff>
    </xdr:to>
    <xdr:sp macro="" textlink="">
      <xdr:nvSpPr>
        <xdr:cNvPr id="58" name="Text Box 57"/>
        <xdr:cNvSpPr txBox="1"/>
      </xdr:nvSpPr>
      <xdr:spPr>
        <a:xfrm>
          <a:off x="3292475"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9" name="Text Box 5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0" name="Text Box 5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1" name="Text Box 6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2" name="Text Box 6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3" name="Text Box 6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4" name="Text Box 6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5" name="Text Box 6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6" name="Text Box 65"/>
        <xdr:cNvSpPr txBox="1"/>
      </xdr:nvSpPr>
      <xdr:spPr>
        <a:xfrm>
          <a:off x="2743200" y="1781175"/>
          <a:ext cx="67945" cy="162560"/>
        </a:xfrm>
        <a:prstGeom prst="rect">
          <a:avLst/>
        </a:prstGeom>
        <a:noFill/>
        <a:ln w="9525">
          <a:noFill/>
        </a:ln>
      </xdr:spPr>
    </xdr:sp>
    <xdr:clientData/>
  </xdr:twoCellAnchor>
  <xdr:twoCellAnchor editAs="oneCell">
    <xdr:from>
      <xdr:col>4</xdr:col>
      <xdr:colOff>549275</xdr:colOff>
      <xdr:row>6</xdr:row>
      <xdr:rowOff>0</xdr:rowOff>
    </xdr:from>
    <xdr:to>
      <xdr:col>4</xdr:col>
      <xdr:colOff>617220</xdr:colOff>
      <xdr:row>6</xdr:row>
      <xdr:rowOff>162560</xdr:rowOff>
    </xdr:to>
    <xdr:sp macro="" textlink="">
      <xdr:nvSpPr>
        <xdr:cNvPr id="67" name="Text Box 66"/>
        <xdr:cNvSpPr txBox="1"/>
      </xdr:nvSpPr>
      <xdr:spPr>
        <a:xfrm>
          <a:off x="3292475"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8" name="Text Box 6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9" name="Text Box 6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0" name="Text Box 6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1" name="Text Box 7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2" name="Text Box 7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3" name="Text Box 7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4" name="Text Box 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5" name="Text Box 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6" name="Text Box 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7" name="Text Box 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8" name="Text Box 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9" name="Text Box 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0" name="Text Box 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1" name="Text Box 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2" name="Text Box 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3" name="Text Box 1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4" name="Text Box 1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5" name="Text Box 1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6" name="Text Box 1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7" name="Text Box 1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8" name="Text Box 1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9" name="Text Box 1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0" name="Text Box 1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1" name="Text Box 1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2" name="Text Box 1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3" name="Text Box 2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4" name="Text Box 2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5" name="Text Box 2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6" name="Text Box 2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7" name="Text Box 2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8" name="Text Box 2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9" name="Text Box 2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0" name="Text Box 2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1" name="Text Box 2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2" name="Text Box 2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3" name="Text Box 3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4" name="Text Box 3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5" name="Text Box 3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6" name="Text Box 3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7" name="Text Box 3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8" name="Text Box 3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9" name="Text Box 3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0" name="Text Box 3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1" name="Text Box 3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2" name="Text Box 3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3" name="Text Box 4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4" name="Text Box 4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5" name="Text Box 4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6" name="Text Box 4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7" name="Text Box 4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8" name="Text Box 4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9" name="Text Box 4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0" name="Text Box 4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1" name="Text Box 4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2" name="Text Box 4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3" name="Text Box 5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4" name="Text Box 5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5" name="Text Box 5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6" name="Text Box 5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7" name="Text Box 5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8" name="Text Box 5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9" name="Text Box 56"/>
        <xdr:cNvSpPr txBox="1"/>
      </xdr:nvSpPr>
      <xdr:spPr>
        <a:xfrm>
          <a:off x="2743200" y="1781175"/>
          <a:ext cx="67945" cy="162560"/>
        </a:xfrm>
        <a:prstGeom prst="rect">
          <a:avLst/>
        </a:prstGeom>
        <a:noFill/>
        <a:ln w="9525">
          <a:noFill/>
        </a:ln>
      </xdr:spPr>
    </xdr:sp>
    <xdr:clientData/>
  </xdr:twoCellAnchor>
  <xdr:twoCellAnchor editAs="oneCell">
    <xdr:from>
      <xdr:col>4</xdr:col>
      <xdr:colOff>549275</xdr:colOff>
      <xdr:row>6</xdr:row>
      <xdr:rowOff>0</xdr:rowOff>
    </xdr:from>
    <xdr:to>
      <xdr:col>4</xdr:col>
      <xdr:colOff>617220</xdr:colOff>
      <xdr:row>6</xdr:row>
      <xdr:rowOff>162560</xdr:rowOff>
    </xdr:to>
    <xdr:sp macro="" textlink="">
      <xdr:nvSpPr>
        <xdr:cNvPr id="130" name="Text Box 57"/>
        <xdr:cNvSpPr txBox="1"/>
      </xdr:nvSpPr>
      <xdr:spPr>
        <a:xfrm>
          <a:off x="3292475"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1" name="Text Box 5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2" name="Text Box 5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3" name="Text Box 6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4" name="Text Box 6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5" name="Text Box 6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6" name="Text Box 6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7" name="Text Box 6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8" name="Text Box 65"/>
        <xdr:cNvSpPr txBox="1"/>
      </xdr:nvSpPr>
      <xdr:spPr>
        <a:xfrm>
          <a:off x="2743200" y="1781175"/>
          <a:ext cx="67945" cy="162560"/>
        </a:xfrm>
        <a:prstGeom prst="rect">
          <a:avLst/>
        </a:prstGeom>
        <a:noFill/>
        <a:ln w="9525">
          <a:noFill/>
        </a:ln>
      </xdr:spPr>
    </xdr:sp>
    <xdr:clientData/>
  </xdr:twoCellAnchor>
  <xdr:twoCellAnchor editAs="oneCell">
    <xdr:from>
      <xdr:col>4</xdr:col>
      <xdr:colOff>549275</xdr:colOff>
      <xdr:row>6</xdr:row>
      <xdr:rowOff>0</xdr:rowOff>
    </xdr:from>
    <xdr:to>
      <xdr:col>4</xdr:col>
      <xdr:colOff>617220</xdr:colOff>
      <xdr:row>6</xdr:row>
      <xdr:rowOff>162560</xdr:rowOff>
    </xdr:to>
    <xdr:sp macro="" textlink="">
      <xdr:nvSpPr>
        <xdr:cNvPr id="139" name="Text Box 66"/>
        <xdr:cNvSpPr txBox="1"/>
      </xdr:nvSpPr>
      <xdr:spPr>
        <a:xfrm>
          <a:off x="3292475"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0" name="Text Box 6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1" name="Text Box 6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2" name="Text Box 6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3" name="Text Box 7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4" name="Text Box 7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5" name="Text Box 7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6" name="Text Box 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7" name="Text Box 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8" name="Text Box 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9" name="Text Box 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50" name="Text Box 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51" name="Text Box 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52" name="Text Box 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53" name="Text Box 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54" name="Text Box 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55" name="Text Box 1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56" name="Text Box 1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57" name="Text Box 1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58" name="Text Box 1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59" name="Text Box 1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60" name="Text Box 1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61" name="Text Box 1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62" name="Text Box 1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63" name="Text Box 1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64" name="Text Box 1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65" name="Text Box 2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66" name="Text Box 2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67" name="Text Box 2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68" name="Text Box 2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69" name="Text Box 2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70" name="Text Box 2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71" name="Text Box 2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72" name="Text Box 2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73" name="Text Box 2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74" name="Text Box 2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75" name="Text Box 3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76" name="Text Box 3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77" name="Text Box 3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78" name="Text Box 3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79" name="Text Box 3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80" name="Text Box 3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81" name="Text Box 3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82" name="Text Box 3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83" name="Text Box 3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84" name="Text Box 3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85" name="Text Box 4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86" name="Text Box 4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87" name="Text Box 4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88" name="Text Box 4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89" name="Text Box 4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90" name="Text Box 4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91" name="Text Box 4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92" name="Text Box 4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93" name="Text Box 4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94" name="Text Box 4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95" name="Text Box 5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96" name="Text Box 5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97" name="Text Box 5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98" name="Text Box 5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99" name="Text Box 5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00" name="Text Box 5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01" name="Text Box 56"/>
        <xdr:cNvSpPr txBox="1"/>
      </xdr:nvSpPr>
      <xdr:spPr>
        <a:xfrm>
          <a:off x="2743200" y="1781175"/>
          <a:ext cx="67945" cy="162560"/>
        </a:xfrm>
        <a:prstGeom prst="rect">
          <a:avLst/>
        </a:prstGeom>
        <a:noFill/>
        <a:ln w="9525">
          <a:noFill/>
        </a:ln>
      </xdr:spPr>
    </xdr:sp>
    <xdr:clientData/>
  </xdr:twoCellAnchor>
  <xdr:twoCellAnchor editAs="oneCell">
    <xdr:from>
      <xdr:col>4</xdr:col>
      <xdr:colOff>549275</xdr:colOff>
      <xdr:row>6</xdr:row>
      <xdr:rowOff>0</xdr:rowOff>
    </xdr:from>
    <xdr:to>
      <xdr:col>4</xdr:col>
      <xdr:colOff>617220</xdr:colOff>
      <xdr:row>6</xdr:row>
      <xdr:rowOff>162560</xdr:rowOff>
    </xdr:to>
    <xdr:sp macro="" textlink="">
      <xdr:nvSpPr>
        <xdr:cNvPr id="202" name="Text Box 57"/>
        <xdr:cNvSpPr txBox="1"/>
      </xdr:nvSpPr>
      <xdr:spPr>
        <a:xfrm>
          <a:off x="3292475"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03" name="Text Box 5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04" name="Text Box 5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05" name="Text Box 6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06" name="Text Box 6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07" name="Text Box 6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08" name="Text Box 6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09" name="Text Box 6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10" name="Text Box 65"/>
        <xdr:cNvSpPr txBox="1"/>
      </xdr:nvSpPr>
      <xdr:spPr>
        <a:xfrm>
          <a:off x="2743200" y="1781175"/>
          <a:ext cx="67945" cy="162560"/>
        </a:xfrm>
        <a:prstGeom prst="rect">
          <a:avLst/>
        </a:prstGeom>
        <a:noFill/>
        <a:ln w="9525">
          <a:noFill/>
        </a:ln>
      </xdr:spPr>
    </xdr:sp>
    <xdr:clientData/>
  </xdr:twoCellAnchor>
  <xdr:twoCellAnchor editAs="oneCell">
    <xdr:from>
      <xdr:col>4</xdr:col>
      <xdr:colOff>549275</xdr:colOff>
      <xdr:row>6</xdr:row>
      <xdr:rowOff>0</xdr:rowOff>
    </xdr:from>
    <xdr:to>
      <xdr:col>4</xdr:col>
      <xdr:colOff>617220</xdr:colOff>
      <xdr:row>6</xdr:row>
      <xdr:rowOff>162560</xdr:rowOff>
    </xdr:to>
    <xdr:sp macro="" textlink="">
      <xdr:nvSpPr>
        <xdr:cNvPr id="211" name="Text Box 66"/>
        <xdr:cNvSpPr txBox="1"/>
      </xdr:nvSpPr>
      <xdr:spPr>
        <a:xfrm>
          <a:off x="3292475"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12" name="Text Box 6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13" name="Text Box 6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14" name="Text Box 6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15" name="Text Box 7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16" name="Text Box 7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17" name="Text Box 7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18" name="Text Box 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19" name="Text Box 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20" name="Text Box 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21" name="Text Box 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22" name="Text Box 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23" name="Text Box 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24" name="Text Box 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25" name="Text Box 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26" name="Text Box 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27" name="Text Box 1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28" name="Text Box 1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29" name="Text Box 1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30" name="Text Box 1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31" name="Text Box 1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32" name="Text Box 1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33" name="Text Box 1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34" name="Text Box 1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35" name="Text Box 1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36" name="Text Box 1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37" name="Text Box 2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38" name="Text Box 2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39" name="Text Box 2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40" name="Text Box 2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41" name="Text Box 2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42" name="Text Box 2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43" name="Text Box 2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44" name="Text Box 2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45" name="Text Box 2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46" name="Text Box 2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47" name="Text Box 3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48" name="Text Box 3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49" name="Text Box 3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50" name="Text Box 3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51" name="Text Box 3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52" name="Text Box 3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53" name="Text Box 3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54" name="Text Box 3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55" name="Text Box 3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56" name="Text Box 3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57" name="Text Box 4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58" name="Text Box 4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59" name="Text Box 4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60" name="Text Box 4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61" name="Text Box 4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62" name="Text Box 4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63" name="Text Box 4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64" name="Text Box 4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65" name="Text Box 4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66" name="Text Box 4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67" name="Text Box 5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68" name="Text Box 5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69" name="Text Box 5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70" name="Text Box 5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71" name="Text Box 5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72" name="Text Box 5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73" name="Text Box 56"/>
        <xdr:cNvSpPr txBox="1"/>
      </xdr:nvSpPr>
      <xdr:spPr>
        <a:xfrm>
          <a:off x="2743200" y="1781175"/>
          <a:ext cx="67945" cy="162560"/>
        </a:xfrm>
        <a:prstGeom prst="rect">
          <a:avLst/>
        </a:prstGeom>
        <a:noFill/>
        <a:ln w="9525">
          <a:noFill/>
        </a:ln>
      </xdr:spPr>
    </xdr:sp>
    <xdr:clientData/>
  </xdr:twoCellAnchor>
  <xdr:twoCellAnchor editAs="oneCell">
    <xdr:from>
      <xdr:col>4</xdr:col>
      <xdr:colOff>549275</xdr:colOff>
      <xdr:row>6</xdr:row>
      <xdr:rowOff>0</xdr:rowOff>
    </xdr:from>
    <xdr:to>
      <xdr:col>4</xdr:col>
      <xdr:colOff>617220</xdr:colOff>
      <xdr:row>6</xdr:row>
      <xdr:rowOff>162560</xdr:rowOff>
    </xdr:to>
    <xdr:sp macro="" textlink="">
      <xdr:nvSpPr>
        <xdr:cNvPr id="274" name="Text Box 57"/>
        <xdr:cNvSpPr txBox="1"/>
      </xdr:nvSpPr>
      <xdr:spPr>
        <a:xfrm>
          <a:off x="3292475"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75" name="Text Box 5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76" name="Text Box 5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77" name="Text Box 6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78" name="Text Box 6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79" name="Text Box 6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80" name="Text Box 6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81" name="Text Box 6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82" name="Text Box 65"/>
        <xdr:cNvSpPr txBox="1"/>
      </xdr:nvSpPr>
      <xdr:spPr>
        <a:xfrm>
          <a:off x="2743200" y="1781175"/>
          <a:ext cx="67945" cy="162560"/>
        </a:xfrm>
        <a:prstGeom prst="rect">
          <a:avLst/>
        </a:prstGeom>
        <a:noFill/>
        <a:ln w="9525">
          <a:noFill/>
        </a:ln>
      </xdr:spPr>
    </xdr:sp>
    <xdr:clientData/>
  </xdr:twoCellAnchor>
  <xdr:twoCellAnchor editAs="oneCell">
    <xdr:from>
      <xdr:col>4</xdr:col>
      <xdr:colOff>549275</xdr:colOff>
      <xdr:row>6</xdr:row>
      <xdr:rowOff>0</xdr:rowOff>
    </xdr:from>
    <xdr:to>
      <xdr:col>4</xdr:col>
      <xdr:colOff>617220</xdr:colOff>
      <xdr:row>6</xdr:row>
      <xdr:rowOff>162560</xdr:rowOff>
    </xdr:to>
    <xdr:sp macro="" textlink="">
      <xdr:nvSpPr>
        <xdr:cNvPr id="283" name="Text Box 66"/>
        <xdr:cNvSpPr txBox="1"/>
      </xdr:nvSpPr>
      <xdr:spPr>
        <a:xfrm>
          <a:off x="3292475"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84" name="Text Box 6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85" name="Text Box 6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86" name="Text Box 6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87" name="Text Box 7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88" name="Text Box 7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89" name="Text Box 72"/>
        <xdr:cNvSpPr txBox="1"/>
      </xdr:nvSpPr>
      <xdr:spPr>
        <a:xfrm>
          <a:off x="2743200" y="1781175"/>
          <a:ext cx="67945" cy="162560"/>
        </a:xfrm>
        <a:prstGeom prst="rect">
          <a:avLst/>
        </a:prstGeom>
        <a:noFill/>
        <a:ln w="9525">
          <a:noFill/>
        </a:ln>
      </xdr:spPr>
    </xdr:sp>
    <xdr:clientData/>
  </xdr:twoCellAnchor>
  <mc:AlternateContent xmlns:mc="http://schemas.openxmlformats.org/markup-compatibility/2006">
    <mc:Choice xmlns:a14="http://schemas.microsoft.com/office/drawing/2010/main" Requires="a14">
      <xdr:twoCellAnchor editAs="oneCell">
        <xdr:from>
          <xdr:col>9</xdr:col>
          <xdr:colOff>685800</xdr:colOff>
          <xdr:row>6</xdr:row>
          <xdr:rowOff>0</xdr:rowOff>
        </xdr:from>
        <xdr:to>
          <xdr:col>9</xdr:col>
          <xdr:colOff>685800</xdr:colOff>
          <xdr:row>7</xdr:row>
          <xdr:rowOff>609600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685800</xdr:colOff>
          <xdr:row>6</xdr:row>
          <xdr:rowOff>0</xdr:rowOff>
        </xdr:from>
        <xdr:to>
          <xdr:col>9</xdr:col>
          <xdr:colOff>685800</xdr:colOff>
          <xdr:row>7</xdr:row>
          <xdr:rowOff>297180</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twoCellAnchor editAs="oneCell">
    <xdr:from>
      <xdr:col>4</xdr:col>
      <xdr:colOff>0</xdr:colOff>
      <xdr:row>6</xdr:row>
      <xdr:rowOff>0</xdr:rowOff>
    </xdr:from>
    <xdr:to>
      <xdr:col>4</xdr:col>
      <xdr:colOff>67945</xdr:colOff>
      <xdr:row>6</xdr:row>
      <xdr:rowOff>162560</xdr:rowOff>
    </xdr:to>
    <xdr:sp macro="" textlink="">
      <xdr:nvSpPr>
        <xdr:cNvPr id="292" name="Text Box 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93" name="Text Box 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94" name="Text Box 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95" name="Text Box 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96" name="Text Box 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97" name="Text Box 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98" name="Text Box 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299" name="Text Box 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00" name="Text Box 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01" name="Text Box 1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02" name="Text Box 1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03" name="Text Box 1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04" name="Text Box 1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05" name="Text Box 1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06" name="Text Box 1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07" name="Text Box 1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08" name="Text Box 1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09" name="Text Box 1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10" name="Text Box 1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11" name="Text Box 2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12" name="Text Box 2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13" name="Text Box 2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14" name="Text Box 2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15" name="Text Box 2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16" name="Text Box 2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17" name="Text Box 2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18" name="Text Box 2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19" name="Text Box 2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20" name="Text Box 2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21" name="Text Box 3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22" name="Text Box 3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23" name="Text Box 3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24" name="Text Box 3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25" name="Text Box 3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26" name="Text Box 3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27" name="Text Box 3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28" name="Text Box 3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29" name="Text Box 3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30" name="Text Box 3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31" name="Text Box 4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32" name="Text Box 4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33" name="Text Box 4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34" name="Text Box 4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35" name="Text Box 4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36" name="Text Box 4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37" name="Text Box 4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38" name="Text Box 4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39" name="Text Box 4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40" name="Text Box 4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41" name="Text Box 5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42" name="Text Box 5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43" name="Text Box 5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44" name="Text Box 5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45" name="Text Box 5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46" name="Text Box 5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47" name="Text Box 56"/>
        <xdr:cNvSpPr txBox="1"/>
      </xdr:nvSpPr>
      <xdr:spPr>
        <a:xfrm>
          <a:off x="2743200" y="1781175"/>
          <a:ext cx="67945" cy="162560"/>
        </a:xfrm>
        <a:prstGeom prst="rect">
          <a:avLst/>
        </a:prstGeom>
        <a:noFill/>
        <a:ln w="9525">
          <a:noFill/>
        </a:ln>
      </xdr:spPr>
    </xdr:sp>
    <xdr:clientData/>
  </xdr:twoCellAnchor>
  <xdr:twoCellAnchor editAs="oneCell">
    <xdr:from>
      <xdr:col>4</xdr:col>
      <xdr:colOff>549275</xdr:colOff>
      <xdr:row>6</xdr:row>
      <xdr:rowOff>0</xdr:rowOff>
    </xdr:from>
    <xdr:to>
      <xdr:col>4</xdr:col>
      <xdr:colOff>617220</xdr:colOff>
      <xdr:row>6</xdr:row>
      <xdr:rowOff>162560</xdr:rowOff>
    </xdr:to>
    <xdr:sp macro="" textlink="">
      <xdr:nvSpPr>
        <xdr:cNvPr id="348" name="Text Box 57"/>
        <xdr:cNvSpPr txBox="1"/>
      </xdr:nvSpPr>
      <xdr:spPr>
        <a:xfrm>
          <a:off x="3292475"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49" name="Text Box 5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50" name="Text Box 5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51" name="Text Box 6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52" name="Text Box 6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53" name="Text Box 6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54" name="Text Box 6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55" name="Text Box 6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56" name="Text Box 65"/>
        <xdr:cNvSpPr txBox="1"/>
      </xdr:nvSpPr>
      <xdr:spPr>
        <a:xfrm>
          <a:off x="2743200" y="1781175"/>
          <a:ext cx="67945" cy="162560"/>
        </a:xfrm>
        <a:prstGeom prst="rect">
          <a:avLst/>
        </a:prstGeom>
        <a:noFill/>
        <a:ln w="9525">
          <a:noFill/>
        </a:ln>
      </xdr:spPr>
    </xdr:sp>
    <xdr:clientData/>
  </xdr:twoCellAnchor>
  <xdr:twoCellAnchor editAs="oneCell">
    <xdr:from>
      <xdr:col>4</xdr:col>
      <xdr:colOff>549275</xdr:colOff>
      <xdr:row>6</xdr:row>
      <xdr:rowOff>0</xdr:rowOff>
    </xdr:from>
    <xdr:to>
      <xdr:col>4</xdr:col>
      <xdr:colOff>617220</xdr:colOff>
      <xdr:row>6</xdr:row>
      <xdr:rowOff>162560</xdr:rowOff>
    </xdr:to>
    <xdr:sp macro="" textlink="">
      <xdr:nvSpPr>
        <xdr:cNvPr id="357" name="Text Box 66"/>
        <xdr:cNvSpPr txBox="1"/>
      </xdr:nvSpPr>
      <xdr:spPr>
        <a:xfrm>
          <a:off x="3292475"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58" name="Text Box 6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59" name="Text Box 6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60" name="Text Box 6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61" name="Text Box 7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62" name="Text Box 7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63" name="Text Box 7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64" name="Text Box 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65" name="Text Box 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66" name="Text Box 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67" name="Text Box 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68" name="Text Box 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69" name="Text Box 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70" name="Text Box 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71" name="Text Box 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72" name="Text Box 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73" name="Text Box 1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74" name="Text Box 1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75" name="Text Box 1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76" name="Text Box 1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77" name="Text Box 1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78" name="Text Box 1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79" name="Text Box 1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80" name="Text Box 1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81" name="Text Box 1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82" name="Text Box 1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83" name="Text Box 2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84" name="Text Box 2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85" name="Text Box 2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86" name="Text Box 2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87" name="Text Box 2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88" name="Text Box 2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89" name="Text Box 2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90" name="Text Box 2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91" name="Text Box 2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92" name="Text Box 2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93" name="Text Box 3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94" name="Text Box 3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95" name="Text Box 3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96" name="Text Box 3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97" name="Text Box 3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98" name="Text Box 3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399" name="Text Box 3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00" name="Text Box 3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01" name="Text Box 3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02" name="Text Box 3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03" name="Text Box 4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04" name="Text Box 4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05" name="Text Box 4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06" name="Text Box 4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07" name="Text Box 4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08" name="Text Box 4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09" name="Text Box 4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10" name="Text Box 4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11" name="Text Box 4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12" name="Text Box 4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13" name="Text Box 5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14" name="Text Box 5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15" name="Text Box 5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16" name="Text Box 5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17" name="Text Box 5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18" name="Text Box 5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19" name="Text Box 56"/>
        <xdr:cNvSpPr txBox="1"/>
      </xdr:nvSpPr>
      <xdr:spPr>
        <a:xfrm>
          <a:off x="2743200" y="1781175"/>
          <a:ext cx="67945" cy="162560"/>
        </a:xfrm>
        <a:prstGeom prst="rect">
          <a:avLst/>
        </a:prstGeom>
        <a:noFill/>
        <a:ln w="9525">
          <a:noFill/>
        </a:ln>
      </xdr:spPr>
    </xdr:sp>
    <xdr:clientData/>
  </xdr:twoCellAnchor>
  <xdr:twoCellAnchor editAs="oneCell">
    <xdr:from>
      <xdr:col>4</xdr:col>
      <xdr:colOff>549275</xdr:colOff>
      <xdr:row>6</xdr:row>
      <xdr:rowOff>0</xdr:rowOff>
    </xdr:from>
    <xdr:to>
      <xdr:col>4</xdr:col>
      <xdr:colOff>617220</xdr:colOff>
      <xdr:row>6</xdr:row>
      <xdr:rowOff>162560</xdr:rowOff>
    </xdr:to>
    <xdr:sp macro="" textlink="">
      <xdr:nvSpPr>
        <xdr:cNvPr id="420" name="Text Box 57"/>
        <xdr:cNvSpPr txBox="1"/>
      </xdr:nvSpPr>
      <xdr:spPr>
        <a:xfrm>
          <a:off x="3292475"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21" name="Text Box 5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22" name="Text Box 5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23" name="Text Box 6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24" name="Text Box 6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25" name="Text Box 6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26" name="Text Box 6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27" name="Text Box 6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28" name="Text Box 65"/>
        <xdr:cNvSpPr txBox="1"/>
      </xdr:nvSpPr>
      <xdr:spPr>
        <a:xfrm>
          <a:off x="2743200" y="1781175"/>
          <a:ext cx="67945" cy="162560"/>
        </a:xfrm>
        <a:prstGeom prst="rect">
          <a:avLst/>
        </a:prstGeom>
        <a:noFill/>
        <a:ln w="9525">
          <a:noFill/>
        </a:ln>
      </xdr:spPr>
    </xdr:sp>
    <xdr:clientData/>
  </xdr:twoCellAnchor>
  <xdr:twoCellAnchor editAs="oneCell">
    <xdr:from>
      <xdr:col>4</xdr:col>
      <xdr:colOff>549275</xdr:colOff>
      <xdr:row>6</xdr:row>
      <xdr:rowOff>0</xdr:rowOff>
    </xdr:from>
    <xdr:to>
      <xdr:col>4</xdr:col>
      <xdr:colOff>617220</xdr:colOff>
      <xdr:row>6</xdr:row>
      <xdr:rowOff>162560</xdr:rowOff>
    </xdr:to>
    <xdr:sp macro="" textlink="">
      <xdr:nvSpPr>
        <xdr:cNvPr id="429" name="Text Box 66"/>
        <xdr:cNvSpPr txBox="1"/>
      </xdr:nvSpPr>
      <xdr:spPr>
        <a:xfrm>
          <a:off x="3292475"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30" name="Text Box 6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31" name="Text Box 6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32" name="Text Box 6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33" name="Text Box 7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34" name="Text Box 7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35" name="Text Box 7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36" name="Text Box 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37" name="Text Box 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38" name="Text Box 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39" name="Text Box 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40" name="Text Box 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41" name="Text Box 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42" name="Text Box 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43" name="Text Box 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44" name="Text Box 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45" name="Text Box 1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46" name="Text Box 1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47" name="Text Box 1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48" name="Text Box 1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49" name="Text Box 1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50" name="Text Box 1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51" name="Text Box 1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52" name="Text Box 1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53" name="Text Box 1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54" name="Text Box 1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55" name="Text Box 2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56" name="Text Box 2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57" name="Text Box 2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58" name="Text Box 2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59" name="Text Box 2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60" name="Text Box 2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61" name="Text Box 2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62" name="Text Box 2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63" name="Text Box 2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64" name="Text Box 2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65" name="Text Box 3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66" name="Text Box 3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67" name="Text Box 3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68" name="Text Box 3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69" name="Text Box 3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70" name="Text Box 3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71" name="Text Box 3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72" name="Text Box 3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73" name="Text Box 3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74" name="Text Box 3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75" name="Text Box 4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76" name="Text Box 4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77" name="Text Box 4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78" name="Text Box 4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79" name="Text Box 4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80" name="Text Box 4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81" name="Text Box 4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82" name="Text Box 4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83" name="Text Box 4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84" name="Text Box 4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85" name="Text Box 5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86" name="Text Box 5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87" name="Text Box 5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88" name="Text Box 5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89" name="Text Box 5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90" name="Text Box 5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91" name="Text Box 56"/>
        <xdr:cNvSpPr txBox="1"/>
      </xdr:nvSpPr>
      <xdr:spPr>
        <a:xfrm>
          <a:off x="2743200" y="1781175"/>
          <a:ext cx="67945" cy="162560"/>
        </a:xfrm>
        <a:prstGeom prst="rect">
          <a:avLst/>
        </a:prstGeom>
        <a:noFill/>
        <a:ln w="9525">
          <a:noFill/>
        </a:ln>
      </xdr:spPr>
    </xdr:sp>
    <xdr:clientData/>
  </xdr:twoCellAnchor>
  <xdr:twoCellAnchor editAs="oneCell">
    <xdr:from>
      <xdr:col>4</xdr:col>
      <xdr:colOff>549275</xdr:colOff>
      <xdr:row>6</xdr:row>
      <xdr:rowOff>0</xdr:rowOff>
    </xdr:from>
    <xdr:to>
      <xdr:col>4</xdr:col>
      <xdr:colOff>617220</xdr:colOff>
      <xdr:row>6</xdr:row>
      <xdr:rowOff>162560</xdr:rowOff>
    </xdr:to>
    <xdr:sp macro="" textlink="">
      <xdr:nvSpPr>
        <xdr:cNvPr id="492" name="Text Box 57"/>
        <xdr:cNvSpPr txBox="1"/>
      </xdr:nvSpPr>
      <xdr:spPr>
        <a:xfrm>
          <a:off x="3292475"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93" name="Text Box 5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94" name="Text Box 5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95" name="Text Box 6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96" name="Text Box 6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97" name="Text Box 6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98" name="Text Box 6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499" name="Text Box 6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00" name="Text Box 65"/>
        <xdr:cNvSpPr txBox="1"/>
      </xdr:nvSpPr>
      <xdr:spPr>
        <a:xfrm>
          <a:off x="2743200" y="1781175"/>
          <a:ext cx="67945" cy="162560"/>
        </a:xfrm>
        <a:prstGeom prst="rect">
          <a:avLst/>
        </a:prstGeom>
        <a:noFill/>
        <a:ln w="9525">
          <a:noFill/>
        </a:ln>
      </xdr:spPr>
    </xdr:sp>
    <xdr:clientData/>
  </xdr:twoCellAnchor>
  <xdr:twoCellAnchor editAs="oneCell">
    <xdr:from>
      <xdr:col>4</xdr:col>
      <xdr:colOff>549275</xdr:colOff>
      <xdr:row>6</xdr:row>
      <xdr:rowOff>0</xdr:rowOff>
    </xdr:from>
    <xdr:to>
      <xdr:col>4</xdr:col>
      <xdr:colOff>617220</xdr:colOff>
      <xdr:row>6</xdr:row>
      <xdr:rowOff>162560</xdr:rowOff>
    </xdr:to>
    <xdr:sp macro="" textlink="">
      <xdr:nvSpPr>
        <xdr:cNvPr id="501" name="Text Box 66"/>
        <xdr:cNvSpPr txBox="1"/>
      </xdr:nvSpPr>
      <xdr:spPr>
        <a:xfrm>
          <a:off x="3292475"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02" name="Text Box 6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03" name="Text Box 6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04" name="Text Box 6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05" name="Text Box 7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06" name="Text Box 7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07" name="Text Box 7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08" name="Text Box 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09" name="Text Box 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10" name="Text Box 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11" name="Text Box 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12" name="Text Box 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13" name="Text Box 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14" name="Text Box 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15" name="Text Box 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16" name="Text Box 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17" name="Text Box 1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18" name="Text Box 1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19" name="Text Box 1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20" name="Text Box 1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21" name="Text Box 1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22" name="Text Box 1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23" name="Text Box 1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24" name="Text Box 1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25" name="Text Box 1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26" name="Text Box 1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27" name="Text Box 2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28" name="Text Box 2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29" name="Text Box 2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30" name="Text Box 2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31" name="Text Box 2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32" name="Text Box 2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33" name="Text Box 2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34" name="Text Box 2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35" name="Text Box 2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36" name="Text Box 2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37" name="Text Box 3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38" name="Text Box 3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39" name="Text Box 3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40" name="Text Box 3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41" name="Text Box 3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42" name="Text Box 3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43" name="Text Box 3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44" name="Text Box 3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45" name="Text Box 3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46" name="Text Box 3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47" name="Text Box 4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48" name="Text Box 4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49" name="Text Box 4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50" name="Text Box 4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51" name="Text Box 4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52" name="Text Box 4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53" name="Text Box 4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54" name="Text Box 4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55" name="Text Box 4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56" name="Text Box 4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57" name="Text Box 5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58" name="Text Box 5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59" name="Text Box 5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60" name="Text Box 5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61" name="Text Box 5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62" name="Text Box 5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63" name="Text Box 56"/>
        <xdr:cNvSpPr txBox="1"/>
      </xdr:nvSpPr>
      <xdr:spPr>
        <a:xfrm>
          <a:off x="2743200" y="1781175"/>
          <a:ext cx="67945" cy="162560"/>
        </a:xfrm>
        <a:prstGeom prst="rect">
          <a:avLst/>
        </a:prstGeom>
        <a:noFill/>
        <a:ln w="9525">
          <a:noFill/>
        </a:ln>
      </xdr:spPr>
    </xdr:sp>
    <xdr:clientData/>
  </xdr:twoCellAnchor>
  <xdr:twoCellAnchor editAs="oneCell">
    <xdr:from>
      <xdr:col>4</xdr:col>
      <xdr:colOff>549275</xdr:colOff>
      <xdr:row>6</xdr:row>
      <xdr:rowOff>0</xdr:rowOff>
    </xdr:from>
    <xdr:to>
      <xdr:col>4</xdr:col>
      <xdr:colOff>617220</xdr:colOff>
      <xdr:row>6</xdr:row>
      <xdr:rowOff>162560</xdr:rowOff>
    </xdr:to>
    <xdr:sp macro="" textlink="">
      <xdr:nvSpPr>
        <xdr:cNvPr id="564" name="Text Box 57"/>
        <xdr:cNvSpPr txBox="1"/>
      </xdr:nvSpPr>
      <xdr:spPr>
        <a:xfrm>
          <a:off x="3292475"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65" name="Text Box 5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66" name="Text Box 5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67" name="Text Box 6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68" name="Text Box 6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69" name="Text Box 6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70" name="Text Box 6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71" name="Text Box 6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72" name="Text Box 65"/>
        <xdr:cNvSpPr txBox="1"/>
      </xdr:nvSpPr>
      <xdr:spPr>
        <a:xfrm>
          <a:off x="2743200" y="1781175"/>
          <a:ext cx="67945" cy="162560"/>
        </a:xfrm>
        <a:prstGeom prst="rect">
          <a:avLst/>
        </a:prstGeom>
        <a:noFill/>
        <a:ln w="9525">
          <a:noFill/>
        </a:ln>
      </xdr:spPr>
    </xdr:sp>
    <xdr:clientData/>
  </xdr:twoCellAnchor>
  <xdr:twoCellAnchor editAs="oneCell">
    <xdr:from>
      <xdr:col>4</xdr:col>
      <xdr:colOff>549275</xdr:colOff>
      <xdr:row>6</xdr:row>
      <xdr:rowOff>0</xdr:rowOff>
    </xdr:from>
    <xdr:to>
      <xdr:col>4</xdr:col>
      <xdr:colOff>617220</xdr:colOff>
      <xdr:row>6</xdr:row>
      <xdr:rowOff>162560</xdr:rowOff>
    </xdr:to>
    <xdr:sp macro="" textlink="">
      <xdr:nvSpPr>
        <xdr:cNvPr id="573" name="Text Box 66"/>
        <xdr:cNvSpPr txBox="1"/>
      </xdr:nvSpPr>
      <xdr:spPr>
        <a:xfrm>
          <a:off x="3292475"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74" name="Text Box 6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75" name="Text Box 6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76" name="Text Box 6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77" name="Text Box 7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78" name="Text Box 7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79" name="Text Box 7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80" name="Text Box 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81" name="Text Box 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82" name="Text Box 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83" name="Text Box 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84" name="Text Box 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85" name="Text Box 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86" name="Text Box 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87" name="Text Box 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88" name="Text Box 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89" name="Text Box 1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90" name="Text Box 1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91" name="Text Box 1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92" name="Text Box 1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93" name="Text Box 1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94" name="Text Box 1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95" name="Text Box 1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96" name="Text Box 1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97" name="Text Box 1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98" name="Text Box 1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599" name="Text Box 2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00" name="Text Box 2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01" name="Text Box 2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02" name="Text Box 2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03" name="Text Box 2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04" name="Text Box 2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05" name="Text Box 2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06" name="Text Box 2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07" name="Text Box 2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08" name="Text Box 2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09" name="Text Box 3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10" name="Text Box 3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11" name="Text Box 3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12" name="Text Box 3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13" name="Text Box 3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14" name="Text Box 3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15" name="Text Box 3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16" name="Text Box 3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17" name="Text Box 3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18" name="Text Box 3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19" name="Text Box 4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20" name="Text Box 4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21" name="Text Box 4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22" name="Text Box 4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23" name="Text Box 4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24" name="Text Box 4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25" name="Text Box 4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26" name="Text Box 4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27" name="Text Box 4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28" name="Text Box 4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29" name="Text Box 5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30" name="Text Box 5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31" name="Text Box 5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32" name="Text Box 5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33" name="Text Box 5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34" name="Text Box 5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35" name="Text Box 56"/>
        <xdr:cNvSpPr txBox="1"/>
      </xdr:nvSpPr>
      <xdr:spPr>
        <a:xfrm>
          <a:off x="2743200" y="1781175"/>
          <a:ext cx="67945" cy="162560"/>
        </a:xfrm>
        <a:prstGeom prst="rect">
          <a:avLst/>
        </a:prstGeom>
        <a:noFill/>
        <a:ln w="9525">
          <a:noFill/>
        </a:ln>
      </xdr:spPr>
    </xdr:sp>
    <xdr:clientData/>
  </xdr:twoCellAnchor>
  <xdr:twoCellAnchor editAs="oneCell">
    <xdr:from>
      <xdr:col>4</xdr:col>
      <xdr:colOff>549275</xdr:colOff>
      <xdr:row>6</xdr:row>
      <xdr:rowOff>0</xdr:rowOff>
    </xdr:from>
    <xdr:to>
      <xdr:col>4</xdr:col>
      <xdr:colOff>617220</xdr:colOff>
      <xdr:row>6</xdr:row>
      <xdr:rowOff>162560</xdr:rowOff>
    </xdr:to>
    <xdr:sp macro="" textlink="">
      <xdr:nvSpPr>
        <xdr:cNvPr id="636" name="Text Box 57"/>
        <xdr:cNvSpPr txBox="1"/>
      </xdr:nvSpPr>
      <xdr:spPr>
        <a:xfrm>
          <a:off x="3292475"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37" name="Text Box 5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38" name="Text Box 5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39" name="Text Box 6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40" name="Text Box 6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41" name="Text Box 6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42" name="Text Box 6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43" name="Text Box 6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44" name="Text Box 65"/>
        <xdr:cNvSpPr txBox="1"/>
      </xdr:nvSpPr>
      <xdr:spPr>
        <a:xfrm>
          <a:off x="2743200" y="1781175"/>
          <a:ext cx="67945" cy="162560"/>
        </a:xfrm>
        <a:prstGeom prst="rect">
          <a:avLst/>
        </a:prstGeom>
        <a:noFill/>
        <a:ln w="9525">
          <a:noFill/>
        </a:ln>
      </xdr:spPr>
    </xdr:sp>
    <xdr:clientData/>
  </xdr:twoCellAnchor>
  <xdr:twoCellAnchor editAs="oneCell">
    <xdr:from>
      <xdr:col>4</xdr:col>
      <xdr:colOff>549275</xdr:colOff>
      <xdr:row>6</xdr:row>
      <xdr:rowOff>0</xdr:rowOff>
    </xdr:from>
    <xdr:to>
      <xdr:col>4</xdr:col>
      <xdr:colOff>617220</xdr:colOff>
      <xdr:row>6</xdr:row>
      <xdr:rowOff>162560</xdr:rowOff>
    </xdr:to>
    <xdr:sp macro="" textlink="">
      <xdr:nvSpPr>
        <xdr:cNvPr id="645" name="Text Box 66"/>
        <xdr:cNvSpPr txBox="1"/>
      </xdr:nvSpPr>
      <xdr:spPr>
        <a:xfrm>
          <a:off x="3292475"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46" name="Text Box 6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47" name="Text Box 6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48" name="Text Box 6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49" name="Text Box 7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50" name="Text Box 7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51" name="Text Box 7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52" name="Text Box 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53" name="Text Box 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54" name="Text Box 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55" name="Text Box 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56" name="Text Box 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57" name="Text Box 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58" name="Text Box 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59" name="Text Box 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60" name="Text Box 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61" name="Text Box 1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62" name="Text Box 1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63" name="Text Box 1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64" name="Text Box 1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65" name="Text Box 1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66" name="Text Box 1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67" name="Text Box 1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68" name="Text Box 1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69" name="Text Box 1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70" name="Text Box 1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71" name="Text Box 2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72" name="Text Box 2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73" name="Text Box 2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74" name="Text Box 2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75" name="Text Box 2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76" name="Text Box 2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77" name="Text Box 2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78" name="Text Box 2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79" name="Text Box 2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80" name="Text Box 2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81" name="Text Box 3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82" name="Text Box 3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83" name="Text Box 3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84" name="Text Box 3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85" name="Text Box 3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86" name="Text Box 3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87" name="Text Box 3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88" name="Text Box 3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89" name="Text Box 3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90" name="Text Box 3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91" name="Text Box 4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92" name="Text Box 4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93" name="Text Box 4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94" name="Text Box 4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95" name="Text Box 4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96" name="Text Box 4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97" name="Text Box 4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98" name="Text Box 4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699" name="Text Box 4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00" name="Text Box 4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01" name="Text Box 5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02" name="Text Box 5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03" name="Text Box 5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04" name="Text Box 5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05" name="Text Box 5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06" name="Text Box 5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07" name="Text Box 56"/>
        <xdr:cNvSpPr txBox="1"/>
      </xdr:nvSpPr>
      <xdr:spPr>
        <a:xfrm>
          <a:off x="2743200" y="1781175"/>
          <a:ext cx="67945" cy="162560"/>
        </a:xfrm>
        <a:prstGeom prst="rect">
          <a:avLst/>
        </a:prstGeom>
        <a:noFill/>
        <a:ln w="9525">
          <a:noFill/>
        </a:ln>
      </xdr:spPr>
    </xdr:sp>
    <xdr:clientData/>
  </xdr:twoCellAnchor>
  <xdr:twoCellAnchor editAs="oneCell">
    <xdr:from>
      <xdr:col>4</xdr:col>
      <xdr:colOff>549275</xdr:colOff>
      <xdr:row>6</xdr:row>
      <xdr:rowOff>0</xdr:rowOff>
    </xdr:from>
    <xdr:to>
      <xdr:col>4</xdr:col>
      <xdr:colOff>617220</xdr:colOff>
      <xdr:row>6</xdr:row>
      <xdr:rowOff>162560</xdr:rowOff>
    </xdr:to>
    <xdr:sp macro="" textlink="">
      <xdr:nvSpPr>
        <xdr:cNvPr id="708" name="Text Box 57"/>
        <xdr:cNvSpPr txBox="1"/>
      </xdr:nvSpPr>
      <xdr:spPr>
        <a:xfrm>
          <a:off x="3292475"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09" name="Text Box 5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10" name="Text Box 5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11" name="Text Box 6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12" name="Text Box 6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13" name="Text Box 6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14" name="Text Box 6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15" name="Text Box 6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16" name="Text Box 65"/>
        <xdr:cNvSpPr txBox="1"/>
      </xdr:nvSpPr>
      <xdr:spPr>
        <a:xfrm>
          <a:off x="2743200" y="1781175"/>
          <a:ext cx="67945" cy="162560"/>
        </a:xfrm>
        <a:prstGeom prst="rect">
          <a:avLst/>
        </a:prstGeom>
        <a:noFill/>
        <a:ln w="9525">
          <a:noFill/>
        </a:ln>
      </xdr:spPr>
    </xdr:sp>
    <xdr:clientData/>
  </xdr:twoCellAnchor>
  <xdr:twoCellAnchor editAs="oneCell">
    <xdr:from>
      <xdr:col>4</xdr:col>
      <xdr:colOff>549275</xdr:colOff>
      <xdr:row>6</xdr:row>
      <xdr:rowOff>0</xdr:rowOff>
    </xdr:from>
    <xdr:to>
      <xdr:col>4</xdr:col>
      <xdr:colOff>617220</xdr:colOff>
      <xdr:row>6</xdr:row>
      <xdr:rowOff>162560</xdr:rowOff>
    </xdr:to>
    <xdr:sp macro="" textlink="">
      <xdr:nvSpPr>
        <xdr:cNvPr id="717" name="Text Box 66"/>
        <xdr:cNvSpPr txBox="1"/>
      </xdr:nvSpPr>
      <xdr:spPr>
        <a:xfrm>
          <a:off x="3292475"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18" name="Text Box 6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19" name="Text Box 6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20" name="Text Box 6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21" name="Text Box 7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22" name="Text Box 7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23" name="Text Box 7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24" name="Text Box 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25" name="Text Box 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26" name="Text Box 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27" name="Text Box 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28" name="Text Box 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29" name="Text Box 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30" name="Text Box 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31" name="Text Box 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32" name="Text Box 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33" name="Text Box 1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34" name="Text Box 1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35" name="Text Box 1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36" name="Text Box 1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37" name="Text Box 1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38" name="Text Box 1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39" name="Text Box 1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40" name="Text Box 1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41" name="Text Box 1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42" name="Text Box 1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43" name="Text Box 2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44" name="Text Box 2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45" name="Text Box 2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46" name="Text Box 2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47" name="Text Box 2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48" name="Text Box 2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49" name="Text Box 2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50" name="Text Box 2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51" name="Text Box 2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52" name="Text Box 2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53" name="Text Box 3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54" name="Text Box 3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55" name="Text Box 3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56" name="Text Box 3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57" name="Text Box 3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58" name="Text Box 3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59" name="Text Box 3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60" name="Text Box 3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61" name="Text Box 3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62" name="Text Box 3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63" name="Text Box 4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64" name="Text Box 4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65" name="Text Box 4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66" name="Text Box 4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67" name="Text Box 4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68" name="Text Box 4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69" name="Text Box 4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70" name="Text Box 4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71" name="Text Box 4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72" name="Text Box 4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73" name="Text Box 5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74" name="Text Box 5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75" name="Text Box 5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76" name="Text Box 5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77" name="Text Box 5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78" name="Text Box 5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79" name="Text Box 56"/>
        <xdr:cNvSpPr txBox="1"/>
      </xdr:nvSpPr>
      <xdr:spPr>
        <a:xfrm>
          <a:off x="2743200" y="1781175"/>
          <a:ext cx="67945" cy="162560"/>
        </a:xfrm>
        <a:prstGeom prst="rect">
          <a:avLst/>
        </a:prstGeom>
        <a:noFill/>
        <a:ln w="9525">
          <a:noFill/>
        </a:ln>
      </xdr:spPr>
    </xdr:sp>
    <xdr:clientData/>
  </xdr:twoCellAnchor>
  <xdr:twoCellAnchor editAs="oneCell">
    <xdr:from>
      <xdr:col>4</xdr:col>
      <xdr:colOff>549275</xdr:colOff>
      <xdr:row>6</xdr:row>
      <xdr:rowOff>0</xdr:rowOff>
    </xdr:from>
    <xdr:to>
      <xdr:col>4</xdr:col>
      <xdr:colOff>617220</xdr:colOff>
      <xdr:row>6</xdr:row>
      <xdr:rowOff>162560</xdr:rowOff>
    </xdr:to>
    <xdr:sp macro="" textlink="">
      <xdr:nvSpPr>
        <xdr:cNvPr id="780" name="Text Box 57"/>
        <xdr:cNvSpPr txBox="1"/>
      </xdr:nvSpPr>
      <xdr:spPr>
        <a:xfrm>
          <a:off x="3292475"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81" name="Text Box 5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82" name="Text Box 5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83" name="Text Box 6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84" name="Text Box 6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85" name="Text Box 6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86" name="Text Box 6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87" name="Text Box 6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88" name="Text Box 65"/>
        <xdr:cNvSpPr txBox="1"/>
      </xdr:nvSpPr>
      <xdr:spPr>
        <a:xfrm>
          <a:off x="2743200" y="1781175"/>
          <a:ext cx="67945" cy="162560"/>
        </a:xfrm>
        <a:prstGeom prst="rect">
          <a:avLst/>
        </a:prstGeom>
        <a:noFill/>
        <a:ln w="9525">
          <a:noFill/>
        </a:ln>
      </xdr:spPr>
    </xdr:sp>
    <xdr:clientData/>
  </xdr:twoCellAnchor>
  <xdr:twoCellAnchor editAs="oneCell">
    <xdr:from>
      <xdr:col>4</xdr:col>
      <xdr:colOff>549275</xdr:colOff>
      <xdr:row>6</xdr:row>
      <xdr:rowOff>0</xdr:rowOff>
    </xdr:from>
    <xdr:to>
      <xdr:col>4</xdr:col>
      <xdr:colOff>617220</xdr:colOff>
      <xdr:row>6</xdr:row>
      <xdr:rowOff>162560</xdr:rowOff>
    </xdr:to>
    <xdr:sp macro="" textlink="">
      <xdr:nvSpPr>
        <xdr:cNvPr id="789" name="Text Box 66"/>
        <xdr:cNvSpPr txBox="1"/>
      </xdr:nvSpPr>
      <xdr:spPr>
        <a:xfrm>
          <a:off x="3292475"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90" name="Text Box 6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91" name="Text Box 6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92" name="Text Box 6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93" name="Text Box 7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94" name="Text Box 7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95" name="Text Box 7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96" name="Text Box 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97" name="Text Box 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98" name="Text Box 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799" name="Text Box 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00" name="Text Box 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01" name="Text Box 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02" name="Text Box 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03" name="Text Box 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04" name="Text Box 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05" name="Text Box 1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06" name="Text Box 1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07" name="Text Box 1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08" name="Text Box 1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09" name="Text Box 1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10" name="Text Box 1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11" name="Text Box 1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12" name="Text Box 1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13" name="Text Box 1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14" name="Text Box 1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15" name="Text Box 2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16" name="Text Box 2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17" name="Text Box 2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18" name="Text Box 2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19" name="Text Box 2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20" name="Text Box 2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21" name="Text Box 2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22" name="Text Box 2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23" name="Text Box 2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24" name="Text Box 2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25" name="Text Box 3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26" name="Text Box 3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27" name="Text Box 3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28" name="Text Box 3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29" name="Text Box 3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30" name="Text Box 3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31" name="Text Box 3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32" name="Text Box 3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33" name="Text Box 3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34" name="Text Box 3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35" name="Text Box 4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36" name="Text Box 4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37" name="Text Box 4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38" name="Text Box 4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39" name="Text Box 4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40" name="Text Box 4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41" name="Text Box 4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42" name="Text Box 4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43" name="Text Box 4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44" name="Text Box 4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45" name="Text Box 5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46" name="Text Box 5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47" name="Text Box 5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48" name="Text Box 5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49" name="Text Box 5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50" name="Text Box 5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51" name="Text Box 56"/>
        <xdr:cNvSpPr txBox="1"/>
      </xdr:nvSpPr>
      <xdr:spPr>
        <a:xfrm>
          <a:off x="2743200" y="1781175"/>
          <a:ext cx="67945" cy="162560"/>
        </a:xfrm>
        <a:prstGeom prst="rect">
          <a:avLst/>
        </a:prstGeom>
        <a:noFill/>
        <a:ln w="9525">
          <a:noFill/>
        </a:ln>
      </xdr:spPr>
    </xdr:sp>
    <xdr:clientData/>
  </xdr:twoCellAnchor>
  <xdr:twoCellAnchor editAs="oneCell">
    <xdr:from>
      <xdr:col>4</xdr:col>
      <xdr:colOff>549275</xdr:colOff>
      <xdr:row>6</xdr:row>
      <xdr:rowOff>0</xdr:rowOff>
    </xdr:from>
    <xdr:to>
      <xdr:col>4</xdr:col>
      <xdr:colOff>617220</xdr:colOff>
      <xdr:row>6</xdr:row>
      <xdr:rowOff>162560</xdr:rowOff>
    </xdr:to>
    <xdr:sp macro="" textlink="">
      <xdr:nvSpPr>
        <xdr:cNvPr id="852" name="Text Box 57"/>
        <xdr:cNvSpPr txBox="1"/>
      </xdr:nvSpPr>
      <xdr:spPr>
        <a:xfrm>
          <a:off x="3292475"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53" name="Text Box 5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54" name="Text Box 5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55" name="Text Box 6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56" name="Text Box 6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57" name="Text Box 6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58" name="Text Box 6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59" name="Text Box 6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60" name="Text Box 65"/>
        <xdr:cNvSpPr txBox="1"/>
      </xdr:nvSpPr>
      <xdr:spPr>
        <a:xfrm>
          <a:off x="2743200" y="1781175"/>
          <a:ext cx="67945" cy="162560"/>
        </a:xfrm>
        <a:prstGeom prst="rect">
          <a:avLst/>
        </a:prstGeom>
        <a:noFill/>
        <a:ln w="9525">
          <a:noFill/>
        </a:ln>
      </xdr:spPr>
    </xdr:sp>
    <xdr:clientData/>
  </xdr:twoCellAnchor>
  <xdr:twoCellAnchor editAs="oneCell">
    <xdr:from>
      <xdr:col>4</xdr:col>
      <xdr:colOff>549275</xdr:colOff>
      <xdr:row>6</xdr:row>
      <xdr:rowOff>0</xdr:rowOff>
    </xdr:from>
    <xdr:to>
      <xdr:col>4</xdr:col>
      <xdr:colOff>617220</xdr:colOff>
      <xdr:row>6</xdr:row>
      <xdr:rowOff>162560</xdr:rowOff>
    </xdr:to>
    <xdr:sp macro="" textlink="">
      <xdr:nvSpPr>
        <xdr:cNvPr id="861" name="Text Box 66"/>
        <xdr:cNvSpPr txBox="1"/>
      </xdr:nvSpPr>
      <xdr:spPr>
        <a:xfrm>
          <a:off x="3292475"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62" name="Text Box 6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63" name="Text Box 6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64" name="Text Box 6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65" name="Text Box 7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66" name="Text Box 7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67" name="Text Box 7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68" name="Text Box 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69" name="Text Box 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70" name="Text Box 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71" name="Text Box 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72" name="Text Box 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73" name="Text Box 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74" name="Text Box 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75" name="Text Box 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76" name="Text Box 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77" name="Text Box 1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78" name="Text Box 1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79" name="Text Box 1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80" name="Text Box 1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81" name="Text Box 1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82" name="Text Box 1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83" name="Text Box 1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84" name="Text Box 1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85" name="Text Box 1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86" name="Text Box 1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87" name="Text Box 2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88" name="Text Box 2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89" name="Text Box 2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90" name="Text Box 2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91" name="Text Box 2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92" name="Text Box 2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93" name="Text Box 2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94" name="Text Box 2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95" name="Text Box 2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96" name="Text Box 2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97" name="Text Box 3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98" name="Text Box 3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899" name="Text Box 3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00" name="Text Box 3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01" name="Text Box 3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02" name="Text Box 3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03" name="Text Box 3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04" name="Text Box 3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05" name="Text Box 3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06" name="Text Box 3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07" name="Text Box 4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08" name="Text Box 4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09" name="Text Box 4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10" name="Text Box 4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11" name="Text Box 4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12" name="Text Box 4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13" name="Text Box 4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14" name="Text Box 4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15" name="Text Box 4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16" name="Text Box 4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17" name="Text Box 5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18" name="Text Box 5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19" name="Text Box 5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20" name="Text Box 5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21" name="Text Box 5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22" name="Text Box 5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23" name="Text Box 56"/>
        <xdr:cNvSpPr txBox="1"/>
      </xdr:nvSpPr>
      <xdr:spPr>
        <a:xfrm>
          <a:off x="2743200" y="1781175"/>
          <a:ext cx="67945" cy="162560"/>
        </a:xfrm>
        <a:prstGeom prst="rect">
          <a:avLst/>
        </a:prstGeom>
        <a:noFill/>
        <a:ln w="9525">
          <a:noFill/>
        </a:ln>
      </xdr:spPr>
    </xdr:sp>
    <xdr:clientData/>
  </xdr:twoCellAnchor>
  <xdr:twoCellAnchor editAs="oneCell">
    <xdr:from>
      <xdr:col>4</xdr:col>
      <xdr:colOff>549275</xdr:colOff>
      <xdr:row>6</xdr:row>
      <xdr:rowOff>0</xdr:rowOff>
    </xdr:from>
    <xdr:to>
      <xdr:col>4</xdr:col>
      <xdr:colOff>617220</xdr:colOff>
      <xdr:row>6</xdr:row>
      <xdr:rowOff>162560</xdr:rowOff>
    </xdr:to>
    <xdr:sp macro="" textlink="">
      <xdr:nvSpPr>
        <xdr:cNvPr id="924" name="Text Box 57"/>
        <xdr:cNvSpPr txBox="1"/>
      </xdr:nvSpPr>
      <xdr:spPr>
        <a:xfrm>
          <a:off x="3292475"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25" name="Text Box 5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26" name="Text Box 5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27" name="Text Box 6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28" name="Text Box 6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29" name="Text Box 6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30" name="Text Box 6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31" name="Text Box 6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32" name="Text Box 65"/>
        <xdr:cNvSpPr txBox="1"/>
      </xdr:nvSpPr>
      <xdr:spPr>
        <a:xfrm>
          <a:off x="2743200" y="1781175"/>
          <a:ext cx="67945" cy="162560"/>
        </a:xfrm>
        <a:prstGeom prst="rect">
          <a:avLst/>
        </a:prstGeom>
        <a:noFill/>
        <a:ln w="9525">
          <a:noFill/>
        </a:ln>
      </xdr:spPr>
    </xdr:sp>
    <xdr:clientData/>
  </xdr:twoCellAnchor>
  <xdr:twoCellAnchor editAs="oneCell">
    <xdr:from>
      <xdr:col>4</xdr:col>
      <xdr:colOff>549275</xdr:colOff>
      <xdr:row>6</xdr:row>
      <xdr:rowOff>0</xdr:rowOff>
    </xdr:from>
    <xdr:to>
      <xdr:col>4</xdr:col>
      <xdr:colOff>617220</xdr:colOff>
      <xdr:row>6</xdr:row>
      <xdr:rowOff>162560</xdr:rowOff>
    </xdr:to>
    <xdr:sp macro="" textlink="">
      <xdr:nvSpPr>
        <xdr:cNvPr id="933" name="Text Box 66"/>
        <xdr:cNvSpPr txBox="1"/>
      </xdr:nvSpPr>
      <xdr:spPr>
        <a:xfrm>
          <a:off x="3292475"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34" name="Text Box 6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35" name="Text Box 6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36" name="Text Box 6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37" name="Text Box 7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38" name="Text Box 7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39" name="Text Box 7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40" name="Text Box 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41" name="Text Box 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42" name="Text Box 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43" name="Text Box 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44" name="Text Box 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45" name="Text Box 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46" name="Text Box 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47" name="Text Box 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48" name="Text Box 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49" name="Text Box 1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50" name="Text Box 1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51" name="Text Box 1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52" name="Text Box 1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53" name="Text Box 1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54" name="Text Box 1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55" name="Text Box 1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56" name="Text Box 1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57" name="Text Box 1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58" name="Text Box 1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59" name="Text Box 2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60" name="Text Box 2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61" name="Text Box 2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62" name="Text Box 2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63" name="Text Box 2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64" name="Text Box 2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65" name="Text Box 2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66" name="Text Box 2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67" name="Text Box 2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68" name="Text Box 2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69" name="Text Box 3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70" name="Text Box 3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71" name="Text Box 3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72" name="Text Box 3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73" name="Text Box 3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74" name="Text Box 3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75" name="Text Box 3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76" name="Text Box 3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77" name="Text Box 3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78" name="Text Box 3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79" name="Text Box 4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80" name="Text Box 4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81" name="Text Box 4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82" name="Text Box 4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83" name="Text Box 4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84" name="Text Box 4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85" name="Text Box 4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86" name="Text Box 4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87" name="Text Box 4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88" name="Text Box 4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89" name="Text Box 5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90" name="Text Box 5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91" name="Text Box 5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92" name="Text Box 5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93" name="Text Box 5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94" name="Text Box 5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95" name="Text Box 56"/>
        <xdr:cNvSpPr txBox="1"/>
      </xdr:nvSpPr>
      <xdr:spPr>
        <a:xfrm>
          <a:off x="2743200" y="1781175"/>
          <a:ext cx="67945" cy="162560"/>
        </a:xfrm>
        <a:prstGeom prst="rect">
          <a:avLst/>
        </a:prstGeom>
        <a:noFill/>
        <a:ln w="9525">
          <a:noFill/>
        </a:ln>
      </xdr:spPr>
    </xdr:sp>
    <xdr:clientData/>
  </xdr:twoCellAnchor>
  <xdr:twoCellAnchor editAs="oneCell">
    <xdr:from>
      <xdr:col>4</xdr:col>
      <xdr:colOff>549275</xdr:colOff>
      <xdr:row>6</xdr:row>
      <xdr:rowOff>0</xdr:rowOff>
    </xdr:from>
    <xdr:to>
      <xdr:col>4</xdr:col>
      <xdr:colOff>617220</xdr:colOff>
      <xdr:row>6</xdr:row>
      <xdr:rowOff>162560</xdr:rowOff>
    </xdr:to>
    <xdr:sp macro="" textlink="">
      <xdr:nvSpPr>
        <xdr:cNvPr id="996" name="Text Box 57"/>
        <xdr:cNvSpPr txBox="1"/>
      </xdr:nvSpPr>
      <xdr:spPr>
        <a:xfrm>
          <a:off x="3292475"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97" name="Text Box 5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98" name="Text Box 5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999" name="Text Box 6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00" name="Text Box 6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01" name="Text Box 6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02" name="Text Box 6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03" name="Text Box 6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04" name="Text Box 65"/>
        <xdr:cNvSpPr txBox="1"/>
      </xdr:nvSpPr>
      <xdr:spPr>
        <a:xfrm>
          <a:off x="2743200" y="1781175"/>
          <a:ext cx="67945" cy="162560"/>
        </a:xfrm>
        <a:prstGeom prst="rect">
          <a:avLst/>
        </a:prstGeom>
        <a:noFill/>
        <a:ln w="9525">
          <a:noFill/>
        </a:ln>
      </xdr:spPr>
    </xdr:sp>
    <xdr:clientData/>
  </xdr:twoCellAnchor>
  <xdr:twoCellAnchor editAs="oneCell">
    <xdr:from>
      <xdr:col>4</xdr:col>
      <xdr:colOff>549275</xdr:colOff>
      <xdr:row>6</xdr:row>
      <xdr:rowOff>0</xdr:rowOff>
    </xdr:from>
    <xdr:to>
      <xdr:col>4</xdr:col>
      <xdr:colOff>617220</xdr:colOff>
      <xdr:row>6</xdr:row>
      <xdr:rowOff>162560</xdr:rowOff>
    </xdr:to>
    <xdr:sp macro="" textlink="">
      <xdr:nvSpPr>
        <xdr:cNvPr id="1005" name="Text Box 66"/>
        <xdr:cNvSpPr txBox="1"/>
      </xdr:nvSpPr>
      <xdr:spPr>
        <a:xfrm>
          <a:off x="3292475"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06" name="Text Box 6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07" name="Text Box 6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08" name="Text Box 6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09" name="Text Box 7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10" name="Text Box 7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11" name="Text Box 7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12" name="Text Box 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13" name="Text Box 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14" name="Text Box 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15" name="Text Box 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16" name="Text Box 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17" name="Text Box 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18" name="Text Box 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19" name="Text Box 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20" name="Text Box 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21" name="Text Box 1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22" name="Text Box 1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23" name="Text Box 1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24" name="Text Box 1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25" name="Text Box 1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26" name="Text Box 1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27" name="Text Box 1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28" name="Text Box 1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29" name="Text Box 1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30" name="Text Box 1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31" name="Text Box 2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32" name="Text Box 2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33" name="Text Box 2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34" name="Text Box 2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35" name="Text Box 2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36" name="Text Box 2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37" name="Text Box 2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38" name="Text Box 2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39" name="Text Box 2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40" name="Text Box 2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41" name="Text Box 3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42" name="Text Box 3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43" name="Text Box 3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44" name="Text Box 3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45" name="Text Box 3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46" name="Text Box 3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47" name="Text Box 3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48" name="Text Box 3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49" name="Text Box 3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50" name="Text Box 3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51" name="Text Box 4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52" name="Text Box 4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53" name="Text Box 4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54" name="Text Box 4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55" name="Text Box 4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56" name="Text Box 4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57" name="Text Box 4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58" name="Text Box 4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59" name="Text Box 4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60" name="Text Box 4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61" name="Text Box 5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62" name="Text Box 5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63" name="Text Box 5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64" name="Text Box 5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65" name="Text Box 5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66" name="Text Box 5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67" name="Text Box 56"/>
        <xdr:cNvSpPr txBox="1"/>
      </xdr:nvSpPr>
      <xdr:spPr>
        <a:xfrm>
          <a:off x="2743200" y="1781175"/>
          <a:ext cx="67945" cy="162560"/>
        </a:xfrm>
        <a:prstGeom prst="rect">
          <a:avLst/>
        </a:prstGeom>
        <a:noFill/>
        <a:ln w="9525">
          <a:noFill/>
        </a:ln>
      </xdr:spPr>
    </xdr:sp>
    <xdr:clientData/>
  </xdr:twoCellAnchor>
  <xdr:twoCellAnchor editAs="oneCell">
    <xdr:from>
      <xdr:col>4</xdr:col>
      <xdr:colOff>549275</xdr:colOff>
      <xdr:row>6</xdr:row>
      <xdr:rowOff>0</xdr:rowOff>
    </xdr:from>
    <xdr:to>
      <xdr:col>4</xdr:col>
      <xdr:colOff>617220</xdr:colOff>
      <xdr:row>6</xdr:row>
      <xdr:rowOff>162560</xdr:rowOff>
    </xdr:to>
    <xdr:sp macro="" textlink="">
      <xdr:nvSpPr>
        <xdr:cNvPr id="1068" name="Text Box 57"/>
        <xdr:cNvSpPr txBox="1"/>
      </xdr:nvSpPr>
      <xdr:spPr>
        <a:xfrm>
          <a:off x="3292475"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69" name="Text Box 5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70" name="Text Box 5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71" name="Text Box 6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72" name="Text Box 6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73" name="Text Box 6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74" name="Text Box 6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75" name="Text Box 6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76" name="Text Box 65"/>
        <xdr:cNvSpPr txBox="1"/>
      </xdr:nvSpPr>
      <xdr:spPr>
        <a:xfrm>
          <a:off x="2743200" y="1781175"/>
          <a:ext cx="67945" cy="162560"/>
        </a:xfrm>
        <a:prstGeom prst="rect">
          <a:avLst/>
        </a:prstGeom>
        <a:noFill/>
        <a:ln w="9525">
          <a:noFill/>
        </a:ln>
      </xdr:spPr>
    </xdr:sp>
    <xdr:clientData/>
  </xdr:twoCellAnchor>
  <xdr:twoCellAnchor editAs="oneCell">
    <xdr:from>
      <xdr:col>4</xdr:col>
      <xdr:colOff>549275</xdr:colOff>
      <xdr:row>6</xdr:row>
      <xdr:rowOff>0</xdr:rowOff>
    </xdr:from>
    <xdr:to>
      <xdr:col>4</xdr:col>
      <xdr:colOff>617220</xdr:colOff>
      <xdr:row>6</xdr:row>
      <xdr:rowOff>162560</xdr:rowOff>
    </xdr:to>
    <xdr:sp macro="" textlink="">
      <xdr:nvSpPr>
        <xdr:cNvPr id="1077" name="Text Box 66"/>
        <xdr:cNvSpPr txBox="1"/>
      </xdr:nvSpPr>
      <xdr:spPr>
        <a:xfrm>
          <a:off x="3292475"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78" name="Text Box 6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79" name="Text Box 6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80" name="Text Box 6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81" name="Text Box 7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82" name="Text Box 7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83" name="Text Box 7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84" name="Text Box 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85" name="Text Box 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86" name="Text Box 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87" name="Text Box 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88" name="Text Box 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89" name="Text Box 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90" name="Text Box 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91" name="Text Box 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92" name="Text Box 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93" name="Text Box 1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94" name="Text Box 1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95" name="Text Box 1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96" name="Text Box 1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97" name="Text Box 1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98" name="Text Box 1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099" name="Text Box 1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00" name="Text Box 1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01" name="Text Box 1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02" name="Text Box 1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03" name="Text Box 2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04" name="Text Box 2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05" name="Text Box 2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06" name="Text Box 2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07" name="Text Box 2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08" name="Text Box 2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09" name="Text Box 2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10" name="Text Box 2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11" name="Text Box 2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12" name="Text Box 2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13" name="Text Box 3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14" name="Text Box 3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15" name="Text Box 3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16" name="Text Box 3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17" name="Text Box 3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18" name="Text Box 3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19" name="Text Box 3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20" name="Text Box 3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21" name="Text Box 3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22" name="Text Box 3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23" name="Text Box 4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24" name="Text Box 4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25" name="Text Box 4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26" name="Text Box 4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27" name="Text Box 4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28" name="Text Box 4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29" name="Text Box 4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30" name="Text Box 4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31" name="Text Box 4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32" name="Text Box 4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33" name="Text Box 5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34" name="Text Box 5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35" name="Text Box 5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36" name="Text Box 5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37" name="Text Box 5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38" name="Text Box 5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39" name="Text Box 56"/>
        <xdr:cNvSpPr txBox="1"/>
      </xdr:nvSpPr>
      <xdr:spPr>
        <a:xfrm>
          <a:off x="2743200" y="1781175"/>
          <a:ext cx="67945" cy="162560"/>
        </a:xfrm>
        <a:prstGeom prst="rect">
          <a:avLst/>
        </a:prstGeom>
        <a:noFill/>
        <a:ln w="9525">
          <a:noFill/>
        </a:ln>
      </xdr:spPr>
    </xdr:sp>
    <xdr:clientData/>
  </xdr:twoCellAnchor>
  <xdr:twoCellAnchor editAs="oneCell">
    <xdr:from>
      <xdr:col>4</xdr:col>
      <xdr:colOff>549275</xdr:colOff>
      <xdr:row>6</xdr:row>
      <xdr:rowOff>0</xdr:rowOff>
    </xdr:from>
    <xdr:to>
      <xdr:col>4</xdr:col>
      <xdr:colOff>617220</xdr:colOff>
      <xdr:row>6</xdr:row>
      <xdr:rowOff>162560</xdr:rowOff>
    </xdr:to>
    <xdr:sp macro="" textlink="">
      <xdr:nvSpPr>
        <xdr:cNvPr id="1140" name="Text Box 57"/>
        <xdr:cNvSpPr txBox="1"/>
      </xdr:nvSpPr>
      <xdr:spPr>
        <a:xfrm>
          <a:off x="3292475"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41" name="Text Box 5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42" name="Text Box 5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43" name="Text Box 6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44" name="Text Box 6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45" name="Text Box 6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46" name="Text Box 6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47" name="Text Box 6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48" name="Text Box 65"/>
        <xdr:cNvSpPr txBox="1"/>
      </xdr:nvSpPr>
      <xdr:spPr>
        <a:xfrm>
          <a:off x="2743200" y="1781175"/>
          <a:ext cx="67945" cy="162560"/>
        </a:xfrm>
        <a:prstGeom prst="rect">
          <a:avLst/>
        </a:prstGeom>
        <a:noFill/>
        <a:ln w="9525">
          <a:noFill/>
        </a:ln>
      </xdr:spPr>
    </xdr:sp>
    <xdr:clientData/>
  </xdr:twoCellAnchor>
  <xdr:twoCellAnchor editAs="oneCell">
    <xdr:from>
      <xdr:col>4</xdr:col>
      <xdr:colOff>549275</xdr:colOff>
      <xdr:row>6</xdr:row>
      <xdr:rowOff>0</xdr:rowOff>
    </xdr:from>
    <xdr:to>
      <xdr:col>4</xdr:col>
      <xdr:colOff>617220</xdr:colOff>
      <xdr:row>6</xdr:row>
      <xdr:rowOff>162560</xdr:rowOff>
    </xdr:to>
    <xdr:sp macro="" textlink="">
      <xdr:nvSpPr>
        <xdr:cNvPr id="1149" name="Text Box 66"/>
        <xdr:cNvSpPr txBox="1"/>
      </xdr:nvSpPr>
      <xdr:spPr>
        <a:xfrm>
          <a:off x="3292475"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50" name="Text Box 6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51" name="Text Box 6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52" name="Text Box 6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53" name="Text Box 7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54" name="Text Box 7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55" name="Text Box 7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56" name="Text Box 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57" name="Text Box 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58" name="Text Box 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59" name="Text Box 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60" name="Text Box 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61" name="Text Box 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62" name="Text Box 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63" name="Text Box 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64" name="Text Box 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65" name="Text Box 1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66" name="Text Box 1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67" name="Text Box 1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68" name="Text Box 1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69" name="Text Box 1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70" name="Text Box 1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71" name="Text Box 1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72" name="Text Box 1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73" name="Text Box 1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74" name="Text Box 1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75" name="Text Box 2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76" name="Text Box 2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77" name="Text Box 2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78" name="Text Box 2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79" name="Text Box 2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80" name="Text Box 2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81" name="Text Box 2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82" name="Text Box 2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83" name="Text Box 2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84" name="Text Box 2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85" name="Text Box 3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86" name="Text Box 3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87" name="Text Box 3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88" name="Text Box 3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89" name="Text Box 3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90" name="Text Box 3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91" name="Text Box 3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92" name="Text Box 3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93" name="Text Box 3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94" name="Text Box 3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95" name="Text Box 4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96" name="Text Box 4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97" name="Text Box 4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98" name="Text Box 4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199" name="Text Box 4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00" name="Text Box 4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01" name="Text Box 4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02" name="Text Box 4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03" name="Text Box 4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04" name="Text Box 4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05" name="Text Box 5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06" name="Text Box 5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07" name="Text Box 5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08" name="Text Box 5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09" name="Text Box 5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10" name="Text Box 5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11" name="Text Box 56"/>
        <xdr:cNvSpPr txBox="1"/>
      </xdr:nvSpPr>
      <xdr:spPr>
        <a:xfrm>
          <a:off x="2743200" y="1781175"/>
          <a:ext cx="67945" cy="162560"/>
        </a:xfrm>
        <a:prstGeom prst="rect">
          <a:avLst/>
        </a:prstGeom>
        <a:noFill/>
        <a:ln w="9525">
          <a:noFill/>
        </a:ln>
      </xdr:spPr>
    </xdr:sp>
    <xdr:clientData/>
  </xdr:twoCellAnchor>
  <xdr:twoCellAnchor editAs="oneCell">
    <xdr:from>
      <xdr:col>4</xdr:col>
      <xdr:colOff>549275</xdr:colOff>
      <xdr:row>6</xdr:row>
      <xdr:rowOff>0</xdr:rowOff>
    </xdr:from>
    <xdr:to>
      <xdr:col>4</xdr:col>
      <xdr:colOff>617220</xdr:colOff>
      <xdr:row>6</xdr:row>
      <xdr:rowOff>162560</xdr:rowOff>
    </xdr:to>
    <xdr:sp macro="" textlink="">
      <xdr:nvSpPr>
        <xdr:cNvPr id="1212" name="Text Box 57"/>
        <xdr:cNvSpPr txBox="1"/>
      </xdr:nvSpPr>
      <xdr:spPr>
        <a:xfrm>
          <a:off x="3292475"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13" name="Text Box 5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14" name="Text Box 5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15" name="Text Box 6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16" name="Text Box 6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17" name="Text Box 6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18" name="Text Box 6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19" name="Text Box 6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20" name="Text Box 65"/>
        <xdr:cNvSpPr txBox="1"/>
      </xdr:nvSpPr>
      <xdr:spPr>
        <a:xfrm>
          <a:off x="2743200" y="1781175"/>
          <a:ext cx="67945" cy="162560"/>
        </a:xfrm>
        <a:prstGeom prst="rect">
          <a:avLst/>
        </a:prstGeom>
        <a:noFill/>
        <a:ln w="9525">
          <a:noFill/>
        </a:ln>
      </xdr:spPr>
    </xdr:sp>
    <xdr:clientData/>
  </xdr:twoCellAnchor>
  <xdr:twoCellAnchor editAs="oneCell">
    <xdr:from>
      <xdr:col>4</xdr:col>
      <xdr:colOff>549275</xdr:colOff>
      <xdr:row>6</xdr:row>
      <xdr:rowOff>0</xdr:rowOff>
    </xdr:from>
    <xdr:to>
      <xdr:col>4</xdr:col>
      <xdr:colOff>617220</xdr:colOff>
      <xdr:row>6</xdr:row>
      <xdr:rowOff>162560</xdr:rowOff>
    </xdr:to>
    <xdr:sp macro="" textlink="">
      <xdr:nvSpPr>
        <xdr:cNvPr id="1221" name="Text Box 66"/>
        <xdr:cNvSpPr txBox="1"/>
      </xdr:nvSpPr>
      <xdr:spPr>
        <a:xfrm>
          <a:off x="3292475"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22" name="Text Box 6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23" name="Text Box 6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24" name="Text Box 6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25" name="Text Box 7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26" name="Text Box 7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27" name="Text Box 7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28" name="Text Box 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29" name="Text Box 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30" name="Text Box 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31" name="Text Box 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32" name="Text Box 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33" name="Text Box 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34" name="Text Box 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35" name="Text Box 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36" name="Text Box 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37" name="Text Box 1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38" name="Text Box 1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39" name="Text Box 1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40" name="Text Box 1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41" name="Text Box 1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42" name="Text Box 1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43" name="Text Box 1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44" name="Text Box 1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45" name="Text Box 1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46" name="Text Box 1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47" name="Text Box 2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48" name="Text Box 2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49" name="Text Box 2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50" name="Text Box 2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51" name="Text Box 2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52" name="Text Box 2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53" name="Text Box 2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54" name="Text Box 2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55" name="Text Box 2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56" name="Text Box 2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57" name="Text Box 3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58" name="Text Box 3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59" name="Text Box 3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60" name="Text Box 3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61" name="Text Box 3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62" name="Text Box 3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63" name="Text Box 3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64" name="Text Box 3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65" name="Text Box 3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66" name="Text Box 3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67" name="Text Box 4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68" name="Text Box 4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69" name="Text Box 4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70" name="Text Box 4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71" name="Text Box 4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72" name="Text Box 4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73" name="Text Box 4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74" name="Text Box 4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75" name="Text Box 4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76" name="Text Box 4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77" name="Text Box 5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78" name="Text Box 5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79" name="Text Box 5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80" name="Text Box 5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81" name="Text Box 5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82" name="Text Box 5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83" name="Text Box 56"/>
        <xdr:cNvSpPr txBox="1"/>
      </xdr:nvSpPr>
      <xdr:spPr>
        <a:xfrm>
          <a:off x="2743200" y="1781175"/>
          <a:ext cx="67945" cy="162560"/>
        </a:xfrm>
        <a:prstGeom prst="rect">
          <a:avLst/>
        </a:prstGeom>
        <a:noFill/>
        <a:ln w="9525">
          <a:noFill/>
        </a:ln>
      </xdr:spPr>
    </xdr:sp>
    <xdr:clientData/>
  </xdr:twoCellAnchor>
  <xdr:twoCellAnchor editAs="oneCell">
    <xdr:from>
      <xdr:col>4</xdr:col>
      <xdr:colOff>549275</xdr:colOff>
      <xdr:row>6</xdr:row>
      <xdr:rowOff>0</xdr:rowOff>
    </xdr:from>
    <xdr:to>
      <xdr:col>4</xdr:col>
      <xdr:colOff>617220</xdr:colOff>
      <xdr:row>6</xdr:row>
      <xdr:rowOff>162560</xdr:rowOff>
    </xdr:to>
    <xdr:sp macro="" textlink="">
      <xdr:nvSpPr>
        <xdr:cNvPr id="1284" name="Text Box 57"/>
        <xdr:cNvSpPr txBox="1"/>
      </xdr:nvSpPr>
      <xdr:spPr>
        <a:xfrm>
          <a:off x="3292475"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85" name="Text Box 5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86" name="Text Box 5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87" name="Text Box 6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88" name="Text Box 6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89" name="Text Box 6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90" name="Text Box 6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91" name="Text Box 6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92" name="Text Box 65"/>
        <xdr:cNvSpPr txBox="1"/>
      </xdr:nvSpPr>
      <xdr:spPr>
        <a:xfrm>
          <a:off x="2743200" y="1781175"/>
          <a:ext cx="67945" cy="162560"/>
        </a:xfrm>
        <a:prstGeom prst="rect">
          <a:avLst/>
        </a:prstGeom>
        <a:noFill/>
        <a:ln w="9525">
          <a:noFill/>
        </a:ln>
      </xdr:spPr>
    </xdr:sp>
    <xdr:clientData/>
  </xdr:twoCellAnchor>
  <xdr:twoCellAnchor editAs="oneCell">
    <xdr:from>
      <xdr:col>4</xdr:col>
      <xdr:colOff>549275</xdr:colOff>
      <xdr:row>6</xdr:row>
      <xdr:rowOff>0</xdr:rowOff>
    </xdr:from>
    <xdr:to>
      <xdr:col>4</xdr:col>
      <xdr:colOff>617220</xdr:colOff>
      <xdr:row>6</xdr:row>
      <xdr:rowOff>162560</xdr:rowOff>
    </xdr:to>
    <xdr:sp macro="" textlink="">
      <xdr:nvSpPr>
        <xdr:cNvPr id="1293" name="Text Box 66"/>
        <xdr:cNvSpPr txBox="1"/>
      </xdr:nvSpPr>
      <xdr:spPr>
        <a:xfrm>
          <a:off x="3292475"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94" name="Text Box 6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95" name="Text Box 6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96" name="Text Box 6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97" name="Text Box 7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98" name="Text Box 7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299" name="Text Box 7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00" name="Text Box 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01" name="Text Box 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02" name="Text Box 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03" name="Text Box 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04" name="Text Box 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05" name="Text Box 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06" name="Text Box 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07" name="Text Box 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08" name="Text Box 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09" name="Text Box 1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10" name="Text Box 1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11" name="Text Box 1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12" name="Text Box 1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13" name="Text Box 1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14" name="Text Box 1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15" name="Text Box 1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16" name="Text Box 1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17" name="Text Box 1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18" name="Text Box 1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19" name="Text Box 2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20" name="Text Box 2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21" name="Text Box 2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22" name="Text Box 2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23" name="Text Box 2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24" name="Text Box 2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25" name="Text Box 2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26" name="Text Box 2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27" name="Text Box 2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28" name="Text Box 2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29" name="Text Box 3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30" name="Text Box 3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31" name="Text Box 3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32" name="Text Box 3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33" name="Text Box 3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34" name="Text Box 3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35" name="Text Box 3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36" name="Text Box 3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37" name="Text Box 3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38" name="Text Box 3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39" name="Text Box 4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40" name="Text Box 4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41" name="Text Box 4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42" name="Text Box 4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43" name="Text Box 4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44" name="Text Box 4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45" name="Text Box 4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46" name="Text Box 4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47" name="Text Box 4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48" name="Text Box 4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49" name="Text Box 5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50" name="Text Box 5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51" name="Text Box 5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52" name="Text Box 5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53" name="Text Box 5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54" name="Text Box 5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55" name="Text Box 56"/>
        <xdr:cNvSpPr txBox="1"/>
      </xdr:nvSpPr>
      <xdr:spPr>
        <a:xfrm>
          <a:off x="2743200" y="1781175"/>
          <a:ext cx="67945" cy="162560"/>
        </a:xfrm>
        <a:prstGeom prst="rect">
          <a:avLst/>
        </a:prstGeom>
        <a:noFill/>
        <a:ln w="9525">
          <a:noFill/>
        </a:ln>
      </xdr:spPr>
    </xdr:sp>
    <xdr:clientData/>
  </xdr:twoCellAnchor>
  <xdr:twoCellAnchor editAs="oneCell">
    <xdr:from>
      <xdr:col>4</xdr:col>
      <xdr:colOff>549275</xdr:colOff>
      <xdr:row>6</xdr:row>
      <xdr:rowOff>0</xdr:rowOff>
    </xdr:from>
    <xdr:to>
      <xdr:col>4</xdr:col>
      <xdr:colOff>617220</xdr:colOff>
      <xdr:row>6</xdr:row>
      <xdr:rowOff>162560</xdr:rowOff>
    </xdr:to>
    <xdr:sp macro="" textlink="">
      <xdr:nvSpPr>
        <xdr:cNvPr id="1356" name="Text Box 57"/>
        <xdr:cNvSpPr txBox="1"/>
      </xdr:nvSpPr>
      <xdr:spPr>
        <a:xfrm>
          <a:off x="3292475"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57" name="Text Box 5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58" name="Text Box 5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59" name="Text Box 6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60" name="Text Box 6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61" name="Text Box 6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62" name="Text Box 6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63" name="Text Box 6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64" name="Text Box 65"/>
        <xdr:cNvSpPr txBox="1"/>
      </xdr:nvSpPr>
      <xdr:spPr>
        <a:xfrm>
          <a:off x="2743200" y="1781175"/>
          <a:ext cx="67945" cy="162560"/>
        </a:xfrm>
        <a:prstGeom prst="rect">
          <a:avLst/>
        </a:prstGeom>
        <a:noFill/>
        <a:ln w="9525">
          <a:noFill/>
        </a:ln>
      </xdr:spPr>
    </xdr:sp>
    <xdr:clientData/>
  </xdr:twoCellAnchor>
  <xdr:twoCellAnchor editAs="oneCell">
    <xdr:from>
      <xdr:col>4</xdr:col>
      <xdr:colOff>549275</xdr:colOff>
      <xdr:row>6</xdr:row>
      <xdr:rowOff>0</xdr:rowOff>
    </xdr:from>
    <xdr:to>
      <xdr:col>4</xdr:col>
      <xdr:colOff>617220</xdr:colOff>
      <xdr:row>6</xdr:row>
      <xdr:rowOff>162560</xdr:rowOff>
    </xdr:to>
    <xdr:sp macro="" textlink="">
      <xdr:nvSpPr>
        <xdr:cNvPr id="1365" name="Text Box 66"/>
        <xdr:cNvSpPr txBox="1"/>
      </xdr:nvSpPr>
      <xdr:spPr>
        <a:xfrm>
          <a:off x="3292475"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66" name="Text Box 6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67" name="Text Box 6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68" name="Text Box 6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69" name="Text Box 7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70" name="Text Box 7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71" name="Text Box 7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72" name="Text Box 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73" name="Text Box 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74" name="Text Box 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75" name="Text Box 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76" name="Text Box 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77" name="Text Box 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78" name="Text Box 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79" name="Text Box 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80" name="Text Box 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81" name="Text Box 1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82" name="Text Box 1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83" name="Text Box 1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84" name="Text Box 1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85" name="Text Box 1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86" name="Text Box 1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87" name="Text Box 1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88" name="Text Box 1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89" name="Text Box 1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90" name="Text Box 1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91" name="Text Box 2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92" name="Text Box 2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93" name="Text Box 2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94" name="Text Box 2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95" name="Text Box 2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96" name="Text Box 2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97" name="Text Box 2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98" name="Text Box 2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399" name="Text Box 2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00" name="Text Box 2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01" name="Text Box 3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02" name="Text Box 3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03" name="Text Box 3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04" name="Text Box 3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05" name="Text Box 3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06" name="Text Box 3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07" name="Text Box 3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08" name="Text Box 3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09" name="Text Box 3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10" name="Text Box 3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11" name="Text Box 4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12" name="Text Box 4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13" name="Text Box 4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14" name="Text Box 4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15" name="Text Box 4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16" name="Text Box 4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17" name="Text Box 46"/>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18" name="Text Box 4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19" name="Text Box 4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20" name="Text Box 4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21" name="Text Box 5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22" name="Text Box 5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23" name="Text Box 5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24" name="Text Box 5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25" name="Text Box 5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26" name="Text Box 55"/>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27" name="Text Box 56"/>
        <xdr:cNvSpPr txBox="1"/>
      </xdr:nvSpPr>
      <xdr:spPr>
        <a:xfrm>
          <a:off x="2743200" y="1781175"/>
          <a:ext cx="67945" cy="162560"/>
        </a:xfrm>
        <a:prstGeom prst="rect">
          <a:avLst/>
        </a:prstGeom>
        <a:noFill/>
        <a:ln w="9525">
          <a:noFill/>
        </a:ln>
      </xdr:spPr>
    </xdr:sp>
    <xdr:clientData/>
  </xdr:twoCellAnchor>
  <xdr:twoCellAnchor editAs="oneCell">
    <xdr:from>
      <xdr:col>4</xdr:col>
      <xdr:colOff>549275</xdr:colOff>
      <xdr:row>6</xdr:row>
      <xdr:rowOff>0</xdr:rowOff>
    </xdr:from>
    <xdr:to>
      <xdr:col>4</xdr:col>
      <xdr:colOff>617220</xdr:colOff>
      <xdr:row>6</xdr:row>
      <xdr:rowOff>162560</xdr:rowOff>
    </xdr:to>
    <xdr:sp macro="" textlink="">
      <xdr:nvSpPr>
        <xdr:cNvPr id="1428" name="Text Box 57"/>
        <xdr:cNvSpPr txBox="1"/>
      </xdr:nvSpPr>
      <xdr:spPr>
        <a:xfrm>
          <a:off x="3292475"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29" name="Text Box 5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30" name="Text Box 5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31" name="Text Box 6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32" name="Text Box 6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33" name="Text Box 62"/>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34" name="Text Box 63"/>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35" name="Text Box 64"/>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36" name="Text Box 65"/>
        <xdr:cNvSpPr txBox="1"/>
      </xdr:nvSpPr>
      <xdr:spPr>
        <a:xfrm>
          <a:off x="2743200" y="1781175"/>
          <a:ext cx="67945" cy="162560"/>
        </a:xfrm>
        <a:prstGeom prst="rect">
          <a:avLst/>
        </a:prstGeom>
        <a:noFill/>
        <a:ln w="9525">
          <a:noFill/>
        </a:ln>
      </xdr:spPr>
    </xdr:sp>
    <xdr:clientData/>
  </xdr:twoCellAnchor>
  <xdr:twoCellAnchor editAs="oneCell">
    <xdr:from>
      <xdr:col>4</xdr:col>
      <xdr:colOff>549275</xdr:colOff>
      <xdr:row>6</xdr:row>
      <xdr:rowOff>0</xdr:rowOff>
    </xdr:from>
    <xdr:to>
      <xdr:col>4</xdr:col>
      <xdr:colOff>617220</xdr:colOff>
      <xdr:row>6</xdr:row>
      <xdr:rowOff>162560</xdr:rowOff>
    </xdr:to>
    <xdr:sp macro="" textlink="">
      <xdr:nvSpPr>
        <xdr:cNvPr id="1437" name="Text Box 66"/>
        <xdr:cNvSpPr txBox="1"/>
      </xdr:nvSpPr>
      <xdr:spPr>
        <a:xfrm>
          <a:off x="3292475"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38" name="Text Box 67"/>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39" name="Text Box 68"/>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40" name="Text Box 69"/>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41" name="Text Box 70"/>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42" name="Text Box 71"/>
        <xdr:cNvSpPr txBox="1"/>
      </xdr:nvSpPr>
      <xdr:spPr>
        <a:xfrm>
          <a:off x="2743200" y="1781175"/>
          <a:ext cx="67945" cy="162560"/>
        </a:xfrm>
        <a:prstGeom prst="rect">
          <a:avLst/>
        </a:prstGeom>
        <a:noFill/>
        <a:ln w="9525">
          <a:noFill/>
        </a:ln>
      </xdr:spPr>
    </xdr:sp>
    <xdr:clientData/>
  </xdr:twoCellAnchor>
  <xdr:twoCellAnchor editAs="oneCell">
    <xdr:from>
      <xdr:col>4</xdr:col>
      <xdr:colOff>0</xdr:colOff>
      <xdr:row>6</xdr:row>
      <xdr:rowOff>0</xdr:rowOff>
    </xdr:from>
    <xdr:to>
      <xdr:col>4</xdr:col>
      <xdr:colOff>67945</xdr:colOff>
      <xdr:row>6</xdr:row>
      <xdr:rowOff>162560</xdr:rowOff>
    </xdr:to>
    <xdr:sp macro="" textlink="">
      <xdr:nvSpPr>
        <xdr:cNvPr id="1443" name="Text Box 72"/>
        <xdr:cNvSpPr txBox="1"/>
      </xdr:nvSpPr>
      <xdr:spPr>
        <a:xfrm>
          <a:off x="2743200" y="1781175"/>
          <a:ext cx="67945" cy="162560"/>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8.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oleObject" Target="../embeddings/oleObject2.bin"/><Relationship Id="rId4" Type="http://schemas.openxmlformats.org/officeDocument/2006/relationships/image" Target="../media/image1.wmf"/></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1"/>
  <sheetViews>
    <sheetView tabSelected="1" zoomScale="85" zoomScaleNormal="85" workbookViewId="0">
      <selection activeCell="B28" sqref="B28:C28"/>
    </sheetView>
  </sheetViews>
  <sheetFormatPr defaultColWidth="9" defaultRowHeight="13.2" x14ac:dyDescent="0.25"/>
  <cols>
    <col min="1" max="1" width="5.33203125" style="469" customWidth="1"/>
    <col min="2" max="2" width="7.21875" style="468" customWidth="1"/>
    <col min="3" max="3" width="32" style="468" customWidth="1"/>
    <col min="4" max="4" width="7.5546875" style="470" hidden="1" customWidth="1"/>
    <col min="5" max="5" width="7.88671875" style="471" hidden="1" customWidth="1"/>
    <col min="6" max="6" width="6.77734375" style="471" hidden="1" customWidth="1"/>
    <col min="7" max="7" width="7.5546875" style="471" hidden="1" customWidth="1"/>
    <col min="8" max="8" width="7.6640625" style="471" customWidth="1"/>
    <col min="9" max="9" width="5.33203125" style="472" customWidth="1"/>
    <col min="10" max="10" width="5.88671875" style="472" customWidth="1"/>
    <col min="11" max="11" width="8.21875" style="473" hidden="1" customWidth="1"/>
    <col min="12" max="12" width="6.6640625" style="474" hidden="1" customWidth="1"/>
    <col min="13" max="13" width="10.21875" style="340" customWidth="1"/>
    <col min="14" max="14" width="10.21875" style="475" hidden="1" customWidth="1"/>
    <col min="15" max="15" width="11.44140625" style="475" hidden="1" customWidth="1"/>
    <col min="16" max="16" width="10.44140625" style="475" customWidth="1"/>
    <col min="17" max="17" width="7.5546875" style="475" customWidth="1"/>
    <col min="18" max="18" width="9.44140625" style="340" customWidth="1"/>
    <col min="19" max="19" width="10" style="476" customWidth="1"/>
    <col min="20" max="20" width="9.33203125" style="477" customWidth="1"/>
    <col min="21" max="21" width="9.44140625" style="477" customWidth="1"/>
    <col min="22" max="22" width="5.77734375" style="478" customWidth="1"/>
    <col min="23" max="23" width="10.109375" style="471" customWidth="1"/>
    <col min="24" max="24" width="14" style="479" customWidth="1"/>
    <col min="25" max="26" width="12" style="471" customWidth="1"/>
    <col min="27" max="27" width="12.33203125" style="471" customWidth="1"/>
    <col min="28" max="28" width="9.109375" style="471" customWidth="1"/>
    <col min="29" max="29" width="10.44140625" style="471" customWidth="1"/>
    <col min="30" max="30" width="6.44140625" style="471" customWidth="1"/>
    <col min="31" max="31" width="19.21875" style="471" customWidth="1"/>
    <col min="32" max="32" width="10.44140625" style="471" customWidth="1"/>
    <col min="33" max="33" width="11.44140625" style="471" customWidth="1"/>
    <col min="34" max="34" width="16.33203125" style="471" customWidth="1"/>
    <col min="35" max="35" width="9" style="471" customWidth="1"/>
    <col min="36" max="16384" width="9" style="471"/>
  </cols>
  <sheetData>
    <row r="1" spans="1:37" ht="14.4" customHeight="1" thickTop="1" thickBot="1" x14ac:dyDescent="0.3">
      <c r="A1" s="1024" t="s">
        <v>0</v>
      </c>
      <c r="B1" s="1025" t="s">
        <v>1</v>
      </c>
      <c r="C1" s="1025"/>
      <c r="D1" s="1026"/>
      <c r="E1" s="1027"/>
      <c r="F1" s="1027"/>
      <c r="G1" s="1027"/>
      <c r="H1" s="1124" t="s">
        <v>1807</v>
      </c>
      <c r="I1" s="1085"/>
      <c r="J1" s="1123"/>
      <c r="K1" s="1028"/>
      <c r="L1" s="1029"/>
      <c r="M1" s="1047" t="s">
        <v>1749</v>
      </c>
      <c r="N1" s="1048"/>
      <c r="O1" s="1048"/>
      <c r="P1" s="1048"/>
      <c r="Q1" s="1048"/>
      <c r="R1" s="1048"/>
      <c r="S1" s="1048"/>
      <c r="T1" s="1048"/>
      <c r="U1" s="1090"/>
      <c r="V1" s="519"/>
    </row>
    <row r="2" spans="1:37" s="468" customFormat="1" ht="26.4" customHeight="1" x14ac:dyDescent="0.25">
      <c r="A2" s="1030"/>
      <c r="B2" s="1031"/>
      <c r="C2" s="1031"/>
      <c r="D2" s="335" t="s">
        <v>2</v>
      </c>
      <c r="E2" s="541" t="s">
        <v>3</v>
      </c>
      <c r="F2" s="541"/>
      <c r="G2" s="1014" t="s">
        <v>4</v>
      </c>
      <c r="H2" s="1141" t="s">
        <v>2</v>
      </c>
      <c r="I2" s="1142"/>
      <c r="J2" s="1143"/>
      <c r="K2" s="543" t="s">
        <v>5</v>
      </c>
      <c r="L2" s="542"/>
      <c r="M2" s="1049" t="s">
        <v>1746</v>
      </c>
      <c r="N2" s="1050"/>
      <c r="O2" s="1050"/>
      <c r="P2" s="1051"/>
      <c r="Q2" s="1070" t="s">
        <v>1750</v>
      </c>
      <c r="R2" s="1071"/>
      <c r="S2" s="1072"/>
      <c r="T2" s="1070" t="s">
        <v>1751</v>
      </c>
      <c r="U2" s="1091"/>
      <c r="V2" s="471"/>
      <c r="W2" s="471"/>
      <c r="X2" s="479"/>
      <c r="Y2" s="479"/>
      <c r="Z2" s="479"/>
      <c r="AA2" s="479"/>
      <c r="AC2" s="519" t="s">
        <v>6</v>
      </c>
      <c r="AD2" s="479"/>
      <c r="AE2" s="479"/>
      <c r="AF2" s="479"/>
      <c r="AG2" s="479"/>
      <c r="AH2" s="479"/>
      <c r="AI2" s="479"/>
      <c r="AJ2" s="479"/>
      <c r="AK2" s="479"/>
    </row>
    <row r="3" spans="1:37" ht="34.799999999999997" customHeight="1" thickBot="1" x14ac:dyDescent="0.3">
      <c r="A3" s="1030"/>
      <c r="B3" s="1031"/>
      <c r="C3" s="1031"/>
      <c r="D3" s="504"/>
      <c r="E3" s="484"/>
      <c r="F3" s="484"/>
      <c r="G3" s="1125"/>
      <c r="H3" s="1144" t="s">
        <v>1748</v>
      </c>
      <c r="I3" s="442" t="s">
        <v>7</v>
      </c>
      <c r="J3" s="1145" t="s">
        <v>8</v>
      </c>
      <c r="K3" s="1133"/>
      <c r="L3" s="1016"/>
      <c r="M3" s="1052" t="s">
        <v>1747</v>
      </c>
      <c r="N3" s="64" t="s">
        <v>9</v>
      </c>
      <c r="O3" s="1023" t="s">
        <v>10</v>
      </c>
      <c r="P3" s="1053" t="s">
        <v>11</v>
      </c>
      <c r="Q3" s="1052" t="s">
        <v>1738</v>
      </c>
      <c r="R3" s="522" t="s">
        <v>1752</v>
      </c>
      <c r="S3" s="1073" t="s">
        <v>1753</v>
      </c>
      <c r="T3" s="1068" t="s">
        <v>1741</v>
      </c>
      <c r="U3" s="1032" t="s">
        <v>12</v>
      </c>
      <c r="V3" s="471"/>
      <c r="X3" s="471"/>
    </row>
    <row r="4" spans="1:37" ht="25.8" customHeight="1" x14ac:dyDescent="0.25">
      <c r="A4" s="1087" t="s">
        <v>13</v>
      </c>
      <c r="B4" s="480" t="s">
        <v>14</v>
      </c>
      <c r="C4" s="480" t="s">
        <v>15</v>
      </c>
      <c r="D4" s="481"/>
      <c r="E4" s="482"/>
      <c r="F4" s="482"/>
      <c r="G4" s="1126"/>
      <c r="H4" s="1146"/>
      <c r="I4" s="483"/>
      <c r="J4" s="1147"/>
      <c r="K4" s="1133"/>
      <c r="L4" s="1016"/>
      <c r="M4" s="1054"/>
      <c r="N4" s="494"/>
      <c r="O4" s="494"/>
      <c r="P4" s="1055"/>
      <c r="Q4" s="1054"/>
      <c r="R4" s="64"/>
      <c r="S4" s="1074"/>
      <c r="T4" s="1045"/>
      <c r="U4" s="1033"/>
      <c r="V4" s="471"/>
      <c r="W4" s="1086" t="s">
        <v>1763</v>
      </c>
      <c r="X4" s="1015"/>
      <c r="Y4" s="1015"/>
      <c r="AC4" s="1108" t="s">
        <v>16</v>
      </c>
      <c r="AD4" s="1109" t="s">
        <v>1767</v>
      </c>
      <c r="AE4" s="1109" t="s">
        <v>1768</v>
      </c>
      <c r="AF4" s="1109" t="s">
        <v>1769</v>
      </c>
      <c r="AG4" s="1110" t="s">
        <v>1766</v>
      </c>
      <c r="AH4" s="1111" t="s">
        <v>1765</v>
      </c>
    </row>
    <row r="5" spans="1:37" ht="24" customHeight="1" x14ac:dyDescent="0.3">
      <c r="A5" s="1088"/>
      <c r="B5" s="480" t="s">
        <v>17</v>
      </c>
      <c r="C5" s="480" t="s">
        <v>18</v>
      </c>
      <c r="D5" s="481"/>
      <c r="E5" s="482"/>
      <c r="F5" s="482"/>
      <c r="G5" s="1126"/>
      <c r="H5" s="1148"/>
      <c r="I5" s="495"/>
      <c r="J5" s="1149"/>
      <c r="K5" s="1134"/>
      <c r="L5" s="1016"/>
      <c r="M5" s="1054"/>
      <c r="N5" s="64"/>
      <c r="O5" s="64" t="s">
        <v>19</v>
      </c>
      <c r="P5" s="1055"/>
      <c r="Q5" s="1054"/>
      <c r="R5" s="64"/>
      <c r="S5" s="1074"/>
      <c r="T5" s="1045"/>
      <c r="U5" s="1033"/>
      <c r="V5" s="471"/>
      <c r="W5" s="335" t="s">
        <v>20</v>
      </c>
      <c r="X5" s="252" t="s">
        <v>1741</v>
      </c>
      <c r="Y5" s="335" t="s">
        <v>21</v>
      </c>
      <c r="AC5" s="1112" t="s">
        <v>1770</v>
      </c>
      <c r="AD5" s="1097" t="s">
        <v>1771</v>
      </c>
      <c r="AE5" s="1098" t="s">
        <v>1772</v>
      </c>
      <c r="AF5" s="1106">
        <f>VLOOKUP($AC5,$B$4:$U$32,9,FALSE)</f>
        <v>12</v>
      </c>
      <c r="AG5" s="1094">
        <f>ROUND(VLOOKUP($AC5,$B$4:$U$32,12,FALSE)/10000,2)</f>
        <v>4.08</v>
      </c>
      <c r="AH5" s="1113">
        <f>ROUND(VLOOKUP($AC5,$B$4:$U$32,15,FALSE)/10000,2)</f>
        <v>1.44</v>
      </c>
    </row>
    <row r="6" spans="1:37" ht="16.2" x14ac:dyDescent="0.3">
      <c r="A6" s="1088"/>
      <c r="B6" s="480" t="s">
        <v>22</v>
      </c>
      <c r="C6" s="480" t="s">
        <v>23</v>
      </c>
      <c r="D6" s="481">
        <v>11</v>
      </c>
      <c r="E6" s="482" t="s">
        <v>24</v>
      </c>
      <c r="F6" s="481">
        <v>41.1</v>
      </c>
      <c r="G6" s="1127">
        <v>26700</v>
      </c>
      <c r="H6" s="1150">
        <v>11</v>
      </c>
      <c r="I6" s="442">
        <v>1</v>
      </c>
      <c r="J6" s="1145">
        <f>H6+I6</f>
        <v>12</v>
      </c>
      <c r="K6" s="1135"/>
      <c r="L6" s="1017" t="e">
        <f>SUM(防洪!C3:C15)</f>
        <v>#REF!</v>
      </c>
      <c r="M6" s="1054">
        <f>'1-3'!U17</f>
        <v>40810</v>
      </c>
      <c r="N6" s="64">
        <v>3908</v>
      </c>
      <c r="O6" s="497">
        <f>M6-R6</f>
        <v>40310</v>
      </c>
      <c r="P6" s="1055">
        <f>'1-3'!W17</f>
        <v>14410</v>
      </c>
      <c r="Q6" s="1054">
        <f>十三五投资情况!B21</f>
        <v>3000</v>
      </c>
      <c r="R6" s="496">
        <f>十三五投资情况!C21</f>
        <v>500</v>
      </c>
      <c r="S6" s="1084">
        <f>Q6-R6</f>
        <v>2500</v>
      </c>
      <c r="T6" s="1045">
        <f>M6-Q6</f>
        <v>37810</v>
      </c>
      <c r="U6" s="1034">
        <f>P6-S6</f>
        <v>11910</v>
      </c>
      <c r="V6" s="471"/>
      <c r="W6" s="335" t="s">
        <v>25</v>
      </c>
      <c r="X6" s="335">
        <f>P11</f>
        <v>36046</v>
      </c>
      <c r="Y6" s="503">
        <f>X6/$X$10</f>
        <v>0.10895341884856231</v>
      </c>
      <c r="AC6" s="1112" t="s">
        <v>1773</v>
      </c>
      <c r="AD6" s="1097"/>
      <c r="AE6" s="1098" t="s">
        <v>1774</v>
      </c>
      <c r="AF6" s="1106">
        <f>VLOOKUP($AC6,$B$4:$U$32,9,FALSE)</f>
        <v>6</v>
      </c>
      <c r="AG6" s="1094">
        <f t="shared" ref="AG6:AG24" si="0">ROUND(VLOOKUP($AC6,$B$4:$U$32,12,FALSE)/10000,2)</f>
        <v>1.07</v>
      </c>
      <c r="AH6" s="1113">
        <f t="shared" ref="AH6:AH8" si="1">ROUND(VLOOKUP($AC6,$B$4:$U$32,15,FALSE)/10000,2)</f>
        <v>0.35</v>
      </c>
    </row>
    <row r="7" spans="1:37" ht="16.2" x14ac:dyDescent="0.3">
      <c r="A7" s="1088"/>
      <c r="B7" s="480" t="s">
        <v>26</v>
      </c>
      <c r="C7" s="480" t="s">
        <v>27</v>
      </c>
      <c r="D7" s="481">
        <v>4</v>
      </c>
      <c r="E7" s="482" t="s">
        <v>28</v>
      </c>
      <c r="F7" s="481">
        <v>15</v>
      </c>
      <c r="G7" s="1127">
        <v>4500</v>
      </c>
      <c r="H7" s="1150">
        <v>6</v>
      </c>
      <c r="I7" s="442"/>
      <c r="J7" s="1145">
        <f t="shared" ref="J7:J26" si="2">H7+I7</f>
        <v>6</v>
      </c>
      <c r="K7" s="1135"/>
      <c r="L7" s="1017" t="e">
        <f>SUM(防洪!C16:C19)</f>
        <v>#REF!</v>
      </c>
      <c r="M7" s="1054">
        <f>'1-4'!P11</f>
        <v>10700</v>
      </c>
      <c r="N7" s="64"/>
      <c r="O7" s="498">
        <f>M7-R7</f>
        <v>10700</v>
      </c>
      <c r="P7" s="1055">
        <f>'1-4'!Q11</f>
        <v>3500</v>
      </c>
      <c r="Q7" s="1054"/>
      <c r="R7" s="64"/>
      <c r="S7" s="1075"/>
      <c r="T7" s="1045">
        <f t="shared" ref="T7:T9" si="3">M7-Q7</f>
        <v>10700</v>
      </c>
      <c r="U7" s="1034">
        <f t="shared" ref="U7:U9" si="4">P7-S7</f>
        <v>3500</v>
      </c>
      <c r="V7" s="471"/>
      <c r="W7" s="335" t="s">
        <v>29</v>
      </c>
      <c r="X7" s="1093">
        <f>P23</f>
        <v>227892.63159999999</v>
      </c>
      <c r="Y7" s="503">
        <f t="shared" ref="Y7:Y10" si="5">X7/$X$10</f>
        <v>0.68883319489585271</v>
      </c>
      <c r="AC7" s="1112" t="s">
        <v>1775</v>
      </c>
      <c r="AD7" s="1097"/>
      <c r="AE7" s="1098" t="s">
        <v>1776</v>
      </c>
      <c r="AF7" s="1106">
        <f>VLOOKUP($AC7,$B$4:$U$32,9,FALSE)</f>
        <v>3</v>
      </c>
      <c r="AG7" s="1094">
        <f t="shared" si="0"/>
        <v>2.04</v>
      </c>
      <c r="AH7" s="1113">
        <f t="shared" si="1"/>
        <v>1.1599999999999999</v>
      </c>
    </row>
    <row r="8" spans="1:37" ht="16.2" x14ac:dyDescent="0.3">
      <c r="A8" s="1088"/>
      <c r="B8" s="480" t="s">
        <v>30</v>
      </c>
      <c r="C8" s="480" t="s">
        <v>31</v>
      </c>
      <c r="D8" s="481">
        <v>1</v>
      </c>
      <c r="E8" s="482"/>
      <c r="F8" s="481"/>
      <c r="G8" s="1127">
        <v>15000</v>
      </c>
      <c r="H8" s="1150">
        <v>2</v>
      </c>
      <c r="I8" s="442">
        <v>1</v>
      </c>
      <c r="J8" s="1145">
        <f t="shared" si="2"/>
        <v>3</v>
      </c>
      <c r="K8" s="1134"/>
      <c r="L8" s="1016"/>
      <c r="M8" s="1054">
        <f>'1-5'!AB11</f>
        <v>20386</v>
      </c>
      <c r="N8" s="64">
        <v>200</v>
      </c>
      <c r="O8" s="498">
        <f>M8-R8</f>
        <v>20136</v>
      </c>
      <c r="P8" s="1055">
        <f>'1-5'!AD11</f>
        <v>11636</v>
      </c>
      <c r="Q8" s="1054">
        <f>十三五投资情况!B20</f>
        <v>386</v>
      </c>
      <c r="R8" s="496">
        <f>十三五投资情况!C20</f>
        <v>250</v>
      </c>
      <c r="S8" s="1084">
        <f>Q8-R8</f>
        <v>136</v>
      </c>
      <c r="T8" s="1045">
        <f t="shared" si="3"/>
        <v>20000</v>
      </c>
      <c r="U8" s="1034">
        <f t="shared" si="4"/>
        <v>11500</v>
      </c>
      <c r="V8" s="471"/>
      <c r="W8" s="335" t="s">
        <v>32</v>
      </c>
      <c r="X8" s="335">
        <f>P28</f>
        <v>57300</v>
      </c>
      <c r="Y8" s="503">
        <f t="shared" si="5"/>
        <v>0.17319621872115132</v>
      </c>
      <c r="Z8" s="513"/>
      <c r="AC8" s="1112" t="s">
        <v>1777</v>
      </c>
      <c r="AD8" s="1097"/>
      <c r="AE8" s="1098" t="s">
        <v>1778</v>
      </c>
      <c r="AF8" s="1106">
        <f>VLOOKUP($AC8,$B$4:$U$32,9,FALSE)</f>
        <v>14</v>
      </c>
      <c r="AG8" s="1094">
        <f t="shared" si="0"/>
        <v>1.8</v>
      </c>
      <c r="AH8" s="1113">
        <f t="shared" si="1"/>
        <v>0.65</v>
      </c>
    </row>
    <row r="9" spans="1:37" ht="15" customHeight="1" x14ac:dyDescent="0.3">
      <c r="A9" s="1088"/>
      <c r="B9" s="480" t="s">
        <v>33</v>
      </c>
      <c r="C9" s="480" t="s">
        <v>34</v>
      </c>
      <c r="D9" s="481">
        <v>14</v>
      </c>
      <c r="E9" s="482"/>
      <c r="F9" s="481"/>
      <c r="G9" s="1127">
        <v>14500</v>
      </c>
      <c r="H9" s="1150">
        <v>14</v>
      </c>
      <c r="I9" s="442"/>
      <c r="J9" s="1145">
        <f t="shared" si="2"/>
        <v>14</v>
      </c>
      <c r="K9" s="1134"/>
      <c r="L9" s="1016"/>
      <c r="M9" s="1054">
        <f>'1-6'!S22</f>
        <v>18000</v>
      </c>
      <c r="N9" s="64"/>
      <c r="O9" s="498">
        <f>M9-R9</f>
        <v>18000</v>
      </c>
      <c r="P9" s="1055">
        <f>'1-6'!U22</f>
        <v>6500</v>
      </c>
      <c r="Q9" s="1054"/>
      <c r="R9" s="64"/>
      <c r="S9" s="1075"/>
      <c r="T9" s="1045">
        <f t="shared" si="3"/>
        <v>18000</v>
      </c>
      <c r="U9" s="1034">
        <f t="shared" si="4"/>
        <v>6500</v>
      </c>
      <c r="V9" s="471"/>
      <c r="W9" s="335" t="s">
        <v>35</v>
      </c>
      <c r="X9" s="335">
        <f>P31</f>
        <v>9600</v>
      </c>
      <c r="Y9" s="503">
        <f t="shared" si="5"/>
        <v>2.901716753443373E-2</v>
      </c>
      <c r="Z9" s="513"/>
      <c r="AC9" s="1112"/>
      <c r="AD9" s="1097"/>
      <c r="AE9" s="1099" t="s">
        <v>1779</v>
      </c>
      <c r="AF9" s="1107">
        <f>SUM(AF5:AF8)</f>
        <v>35</v>
      </c>
      <c r="AG9" s="1095">
        <f>SUM(AG5:AG8)</f>
        <v>8.99</v>
      </c>
      <c r="AH9" s="1114">
        <f>SUM(AH5:AH8)</f>
        <v>3.6</v>
      </c>
    </row>
    <row r="10" spans="1:37" ht="15" customHeight="1" x14ac:dyDescent="0.3">
      <c r="A10" s="1088"/>
      <c r="B10" s="480" t="s">
        <v>36</v>
      </c>
      <c r="C10" s="258" t="s">
        <v>37</v>
      </c>
      <c r="D10" s="481"/>
      <c r="E10" s="482"/>
      <c r="F10" s="481"/>
      <c r="G10" s="1127"/>
      <c r="H10" s="1150"/>
      <c r="I10" s="442"/>
      <c r="J10" s="1145"/>
      <c r="K10" s="1134"/>
      <c r="L10" s="1016"/>
      <c r="M10" s="1056"/>
      <c r="N10" s="64"/>
      <c r="O10" s="498"/>
      <c r="P10" s="1057"/>
      <c r="Q10" s="1056"/>
      <c r="R10" s="64"/>
      <c r="S10" s="1075"/>
      <c r="T10" s="1045"/>
      <c r="U10" s="1034"/>
      <c r="V10" s="471"/>
      <c r="W10" s="504" t="s">
        <v>38</v>
      </c>
      <c r="X10" s="515">
        <f>SUM(X6:X9)</f>
        <v>330838.63159999996</v>
      </c>
      <c r="Y10" s="503">
        <f t="shared" si="5"/>
        <v>1</v>
      </c>
      <c r="Z10" s="513"/>
      <c r="AC10" s="1112" t="s">
        <v>1780</v>
      </c>
      <c r="AD10" s="1097" t="s">
        <v>1781</v>
      </c>
      <c r="AE10" s="1096" t="s">
        <v>1782</v>
      </c>
      <c r="AF10" s="1106">
        <f>VLOOKUP($AC10,$B$4:$U$32,9,FALSE)</f>
        <v>7</v>
      </c>
      <c r="AG10" s="1094">
        <f t="shared" si="0"/>
        <v>21.1</v>
      </c>
      <c r="AH10" s="1113">
        <f t="shared" ref="AH10:AH16" si="6">ROUND(VLOOKUP($AC10,$B$4:$U$32,15,FALSE)/10000,2)</f>
        <v>8.14</v>
      </c>
    </row>
    <row r="11" spans="1:37" ht="16.8" customHeight="1" x14ac:dyDescent="0.25">
      <c r="A11" s="1089"/>
      <c r="B11" s="1035" t="s">
        <v>38</v>
      </c>
      <c r="C11" s="1035"/>
      <c r="D11" s="1008"/>
      <c r="E11" s="1009"/>
      <c r="F11" s="1008"/>
      <c r="G11" s="1128"/>
      <c r="H11" s="1076">
        <f>SUM(H6:H10)</f>
        <v>33</v>
      </c>
      <c r="I11" s="1010">
        <f>SUM(I6:I9)</f>
        <v>2</v>
      </c>
      <c r="J11" s="1078">
        <f t="shared" si="2"/>
        <v>35</v>
      </c>
      <c r="K11" s="1136"/>
      <c r="L11" s="1018"/>
      <c r="M11" s="1076">
        <f>SUM(M6:M10)</f>
        <v>89896</v>
      </c>
      <c r="N11" s="1010"/>
      <c r="O11" s="1012"/>
      <c r="P11" s="1078">
        <f>SUM(P6:P10)</f>
        <v>36046</v>
      </c>
      <c r="Q11" s="1076">
        <f>SUM(Q4:Q10)</f>
        <v>3386</v>
      </c>
      <c r="R11" s="1022">
        <f>SUM(R4:R10)</f>
        <v>750</v>
      </c>
      <c r="S11" s="1022">
        <f>Q11-R11</f>
        <v>2636</v>
      </c>
      <c r="T11" s="1069">
        <f t="shared" ref="T11" si="7">M11-Q11</f>
        <v>86510</v>
      </c>
      <c r="U11" s="1036">
        <f t="shared" ref="U11" si="8">P11-S11</f>
        <v>33410</v>
      </c>
      <c r="V11" s="471"/>
      <c r="X11" s="471"/>
      <c r="Z11" s="513"/>
      <c r="AC11" s="1115" t="s">
        <v>1783</v>
      </c>
      <c r="AD11" s="1097"/>
      <c r="AE11" s="1100" t="s">
        <v>1784</v>
      </c>
      <c r="AF11" s="1106">
        <f>VLOOKUP($AC11,$B$4:$U$32,9,FALSE)</f>
        <v>1</v>
      </c>
      <c r="AG11" s="1094">
        <f t="shared" si="0"/>
        <v>5.4</v>
      </c>
      <c r="AH11" s="1113">
        <f t="shared" si="6"/>
        <v>0.15</v>
      </c>
    </row>
    <row r="12" spans="1:37" ht="23.4" customHeight="1" x14ac:dyDescent="0.3">
      <c r="A12" s="1030" t="s">
        <v>42</v>
      </c>
      <c r="B12" s="480" t="s">
        <v>39</v>
      </c>
      <c r="C12" s="480" t="s">
        <v>43</v>
      </c>
      <c r="D12" s="481">
        <v>4</v>
      </c>
      <c r="E12" s="482" t="s">
        <v>44</v>
      </c>
      <c r="F12" s="481">
        <v>3230</v>
      </c>
      <c r="G12" s="1127">
        <v>100600</v>
      </c>
      <c r="H12" s="1150">
        <v>5</v>
      </c>
      <c r="I12" s="442">
        <v>2</v>
      </c>
      <c r="J12" s="1145">
        <f t="shared" si="2"/>
        <v>7</v>
      </c>
      <c r="K12" s="1135" t="s">
        <v>45</v>
      </c>
      <c r="L12" s="1017">
        <v>4692</v>
      </c>
      <c r="M12" s="1054">
        <f>'2-1'!CM13*10000</f>
        <v>210999.99999999997</v>
      </c>
      <c r="N12" s="64">
        <v>18418</v>
      </c>
      <c r="O12" s="498">
        <f>M12-R12</f>
        <v>161389.99999999997</v>
      </c>
      <c r="P12" s="1055">
        <f>'2-1'!CO13*10000</f>
        <v>81390</v>
      </c>
      <c r="Q12" s="1054">
        <f>十三五投资情况!B19</f>
        <v>66978</v>
      </c>
      <c r="R12" s="496">
        <f>十三五投资情况!C19</f>
        <v>49610</v>
      </c>
      <c r="S12" s="1084">
        <f>Q12-R12</f>
        <v>17368</v>
      </c>
      <c r="T12" s="1045">
        <f t="shared" ref="T12:T31" si="9">M12-Q12</f>
        <v>144021.99999999997</v>
      </c>
      <c r="U12" s="1034">
        <f t="shared" ref="U12:U31" si="10">P12-S12</f>
        <v>64022</v>
      </c>
      <c r="V12" s="471"/>
      <c r="AC12" s="1112" t="s">
        <v>1785</v>
      </c>
      <c r="AD12" s="1097"/>
      <c r="AE12" s="1096" t="s">
        <v>1786</v>
      </c>
      <c r="AF12" s="1106">
        <f>VLOOKUP($AC12,$B$4:$U$32,9,FALSE)</f>
        <v>5</v>
      </c>
      <c r="AG12" s="1094">
        <f t="shared" si="0"/>
        <v>3.15</v>
      </c>
      <c r="AH12" s="1113">
        <f t="shared" si="6"/>
        <v>1.03</v>
      </c>
    </row>
    <row r="13" spans="1:37" ht="16.2" x14ac:dyDescent="0.3">
      <c r="A13" s="1030"/>
      <c r="B13" s="480" t="s">
        <v>40</v>
      </c>
      <c r="C13" s="480" t="s">
        <v>41</v>
      </c>
      <c r="D13" s="481"/>
      <c r="E13" s="482"/>
      <c r="F13" s="481"/>
      <c r="G13" s="1127"/>
      <c r="H13" s="1150">
        <v>1</v>
      </c>
      <c r="I13" s="442"/>
      <c r="J13" s="1145">
        <f t="shared" si="2"/>
        <v>1</v>
      </c>
      <c r="K13" s="1134"/>
      <c r="L13" s="1016"/>
      <c r="M13" s="1054">
        <f>'2-2'!T8</f>
        <v>54000</v>
      </c>
      <c r="N13" s="64"/>
      <c r="O13" s="499"/>
      <c r="P13" s="1055">
        <f>'2-2'!AC8</f>
        <v>1500</v>
      </c>
      <c r="Q13" s="1054"/>
      <c r="R13" s="64"/>
      <c r="S13" s="1075"/>
      <c r="T13" s="1045">
        <f t="shared" si="9"/>
        <v>54000</v>
      </c>
      <c r="U13" s="1034">
        <f t="shared" si="10"/>
        <v>1500</v>
      </c>
      <c r="V13" s="471"/>
      <c r="X13" s="471"/>
      <c r="AC13" s="1112" t="s">
        <v>1787</v>
      </c>
      <c r="AD13" s="1097"/>
      <c r="AE13" s="1096" t="s">
        <v>1788</v>
      </c>
      <c r="AF13" s="1106">
        <f>VLOOKUP($AC13,$B$4:$U$32,9,FALSE)</f>
        <v>10</v>
      </c>
      <c r="AG13" s="1094">
        <f t="shared" si="0"/>
        <v>4.28</v>
      </c>
      <c r="AH13" s="1113">
        <f t="shared" si="6"/>
        <v>1.4</v>
      </c>
    </row>
    <row r="14" spans="1:37" ht="15.6" customHeight="1" x14ac:dyDescent="0.3">
      <c r="A14" s="1030"/>
      <c r="B14" s="480" t="s">
        <v>46</v>
      </c>
      <c r="C14" s="480" t="s">
        <v>48</v>
      </c>
      <c r="D14" s="481">
        <v>4</v>
      </c>
      <c r="E14" s="482"/>
      <c r="F14" s="481"/>
      <c r="G14" s="1127">
        <v>20000</v>
      </c>
      <c r="H14" s="1150">
        <v>5</v>
      </c>
      <c r="I14" s="442"/>
      <c r="J14" s="1145">
        <f t="shared" si="2"/>
        <v>5</v>
      </c>
      <c r="K14" s="1134"/>
      <c r="L14" s="1016"/>
      <c r="M14" s="1054">
        <f>'2-3'!AE11</f>
        <v>31500</v>
      </c>
      <c r="N14" s="64"/>
      <c r="O14" s="498">
        <f>M14-R14</f>
        <v>31500</v>
      </c>
      <c r="P14" s="1055">
        <f>'2-3'!AM11</f>
        <v>10300</v>
      </c>
      <c r="Q14" s="1054"/>
      <c r="R14" s="64"/>
      <c r="S14" s="1075"/>
      <c r="T14" s="1045">
        <f t="shared" si="9"/>
        <v>31500</v>
      </c>
      <c r="U14" s="1034">
        <f t="shared" si="10"/>
        <v>10300</v>
      </c>
      <c r="V14" s="471"/>
      <c r="X14" s="471"/>
      <c r="AC14" s="1112" t="s">
        <v>1789</v>
      </c>
      <c r="AD14" s="1097"/>
      <c r="AE14" s="1096" t="s">
        <v>1790</v>
      </c>
      <c r="AF14" s="1106">
        <f>VLOOKUP($AC14,$B$4:$U$32,9,FALSE)</f>
        <v>1</v>
      </c>
      <c r="AG14" s="1094">
        <f t="shared" si="0"/>
        <v>12</v>
      </c>
      <c r="AH14" s="1113">
        <f t="shared" si="6"/>
        <v>1</v>
      </c>
    </row>
    <row r="15" spans="1:37" ht="24.6" customHeight="1" x14ac:dyDescent="0.25">
      <c r="A15" s="1030"/>
      <c r="B15" s="480" t="s">
        <v>47</v>
      </c>
      <c r="C15" s="341" t="s">
        <v>50</v>
      </c>
      <c r="D15" s="481">
        <v>9</v>
      </c>
      <c r="E15" s="482"/>
      <c r="F15" s="481"/>
      <c r="G15" s="1127">
        <v>52400</v>
      </c>
      <c r="H15" s="1150">
        <v>10</v>
      </c>
      <c r="I15" s="442"/>
      <c r="J15" s="1145">
        <f t="shared" si="2"/>
        <v>10</v>
      </c>
      <c r="K15" s="1134"/>
      <c r="L15" s="1016"/>
      <c r="M15" s="1058">
        <f>'2-4'!AL21</f>
        <v>42800</v>
      </c>
      <c r="N15" s="496">
        <v>1000.86</v>
      </c>
      <c r="O15" s="498">
        <f>M15-R15</f>
        <v>42800</v>
      </c>
      <c r="P15" s="1055">
        <f>'2-4'!AQ21</f>
        <v>14000</v>
      </c>
      <c r="Q15" s="1054"/>
      <c r="R15" s="496"/>
      <c r="S15" s="1075"/>
      <c r="T15" s="1045">
        <f t="shared" si="9"/>
        <v>42800</v>
      </c>
      <c r="U15" s="1034">
        <f t="shared" si="10"/>
        <v>14000</v>
      </c>
      <c r="V15" s="471"/>
      <c r="X15" s="471"/>
      <c r="AC15" s="1115" t="s">
        <v>1791</v>
      </c>
      <c r="AD15" s="1097"/>
      <c r="AE15" s="1101" t="s">
        <v>1792</v>
      </c>
      <c r="AF15" s="1106">
        <f>VLOOKUP($AC15,$B$4:$U$32,9,FALSE)</f>
        <v>1</v>
      </c>
      <c r="AG15" s="1094">
        <f t="shared" si="0"/>
        <v>10.5</v>
      </c>
      <c r="AH15" s="1113">
        <f t="shared" si="6"/>
        <v>10.01</v>
      </c>
    </row>
    <row r="16" spans="1:37" ht="15.6" customHeight="1" x14ac:dyDescent="0.25">
      <c r="A16" s="1030"/>
      <c r="B16" s="480" t="s">
        <v>52</v>
      </c>
      <c r="C16" s="480" t="s">
        <v>53</v>
      </c>
      <c r="D16" s="481"/>
      <c r="E16" s="482"/>
      <c r="F16" s="481"/>
      <c r="G16" s="1127"/>
      <c r="H16" s="1150"/>
      <c r="I16" s="442"/>
      <c r="J16" s="1145"/>
      <c r="K16" s="1135"/>
      <c r="L16" s="1017"/>
      <c r="M16" s="1054"/>
      <c r="N16" s="494"/>
      <c r="O16" s="499"/>
      <c r="P16" s="1055"/>
      <c r="Q16" s="1054"/>
      <c r="R16" s="64"/>
      <c r="S16" s="1075"/>
      <c r="T16" s="1045"/>
      <c r="U16" s="1034"/>
      <c r="V16" s="471"/>
      <c r="X16" s="471"/>
      <c r="AC16" s="1115" t="s">
        <v>1793</v>
      </c>
      <c r="AD16" s="1097"/>
      <c r="AE16" s="1100" t="s">
        <v>1794</v>
      </c>
      <c r="AF16" s="1106">
        <v>24</v>
      </c>
      <c r="AG16" s="1094">
        <f t="shared" si="0"/>
        <v>2.15</v>
      </c>
      <c r="AH16" s="1113">
        <f t="shared" si="6"/>
        <v>1.06</v>
      </c>
    </row>
    <row r="17" spans="1:36" ht="15.6" customHeight="1" x14ac:dyDescent="0.3">
      <c r="A17" s="1030"/>
      <c r="B17" s="480" t="s">
        <v>56</v>
      </c>
      <c r="C17" s="480" t="s">
        <v>57</v>
      </c>
      <c r="D17" s="481"/>
      <c r="E17" s="482"/>
      <c r="F17" s="481"/>
      <c r="G17" s="1127"/>
      <c r="H17" s="1150"/>
      <c r="I17" s="442"/>
      <c r="J17" s="1145"/>
      <c r="K17" s="1134"/>
      <c r="L17" s="1016"/>
      <c r="M17" s="1054"/>
      <c r="N17" s="494"/>
      <c r="O17" s="499"/>
      <c r="P17" s="1055"/>
      <c r="Q17" s="1054"/>
      <c r="R17" s="64"/>
      <c r="S17" s="1075"/>
      <c r="T17" s="1045"/>
      <c r="U17" s="1034"/>
      <c r="V17" s="471"/>
      <c r="X17" s="471"/>
      <c r="AC17" s="1112"/>
      <c r="AD17" s="1097"/>
      <c r="AE17" s="1099" t="s">
        <v>1779</v>
      </c>
      <c r="AF17" s="1106">
        <f>SUM(AF10:AF16)</f>
        <v>49</v>
      </c>
      <c r="AG17" s="1094">
        <f>SUM(AG10:AG16)</f>
        <v>58.58</v>
      </c>
      <c r="AH17" s="1113">
        <f>SUM(AH10:AH16)</f>
        <v>22.79</v>
      </c>
    </row>
    <row r="18" spans="1:36" ht="16.2" x14ac:dyDescent="0.3">
      <c r="A18" s="1030"/>
      <c r="B18" s="480" t="s">
        <v>60</v>
      </c>
      <c r="C18" s="480" t="s">
        <v>61</v>
      </c>
      <c r="D18" s="481"/>
      <c r="E18" s="482"/>
      <c r="F18" s="481"/>
      <c r="G18" s="1127"/>
      <c r="H18" s="1150"/>
      <c r="I18" s="442"/>
      <c r="J18" s="1145"/>
      <c r="K18" s="1134"/>
      <c r="L18" s="1016"/>
      <c r="M18" s="1054"/>
      <c r="N18" s="494"/>
      <c r="O18" s="499"/>
      <c r="P18" s="1055"/>
      <c r="Q18" s="1054"/>
      <c r="R18" s="64"/>
      <c r="S18" s="1075"/>
      <c r="T18" s="1045"/>
      <c r="U18" s="1034"/>
      <c r="V18" s="471"/>
      <c r="X18" s="471"/>
      <c r="AC18" s="1112" t="s">
        <v>1795</v>
      </c>
      <c r="AD18" s="1097" t="s">
        <v>1796</v>
      </c>
      <c r="AE18" s="1102" t="s">
        <v>1797</v>
      </c>
      <c r="AF18" s="1106">
        <f>VLOOKUP($AC18,$B$4:$U$32,9,FALSE)</f>
        <v>5</v>
      </c>
      <c r="AG18" s="1094">
        <f t="shared" si="0"/>
        <v>1.51</v>
      </c>
      <c r="AH18" s="1113">
        <f t="shared" ref="AH18:AH21" si="11">ROUND(VLOOKUP($AC18,$B$4:$U$32,15,FALSE)/10000,2)</f>
        <v>0.25</v>
      </c>
    </row>
    <row r="19" spans="1:36" ht="15" customHeight="1" x14ac:dyDescent="0.3">
      <c r="A19" s="1030"/>
      <c r="B19" s="480" t="s">
        <v>49</v>
      </c>
      <c r="C19" s="480" t="s">
        <v>62</v>
      </c>
      <c r="D19" s="481">
        <v>1</v>
      </c>
      <c r="E19" s="482"/>
      <c r="F19" s="481"/>
      <c r="G19" s="1127">
        <v>120000</v>
      </c>
      <c r="H19" s="1150">
        <v>1</v>
      </c>
      <c r="I19" s="442"/>
      <c r="J19" s="1145">
        <f t="shared" si="2"/>
        <v>1</v>
      </c>
      <c r="K19" s="1134"/>
      <c r="L19" s="1016"/>
      <c r="M19" s="1054">
        <f>'2-8'!AE6</f>
        <v>120000</v>
      </c>
      <c r="N19" s="494"/>
      <c r="O19" s="498">
        <f>M19-R20</f>
        <v>120000</v>
      </c>
      <c r="P19" s="1055">
        <f>'2-8'!AP6</f>
        <v>10000</v>
      </c>
      <c r="Q19" s="1054"/>
      <c r="R19" s="64"/>
      <c r="S19" s="1075"/>
      <c r="T19" s="1045">
        <f t="shared" si="9"/>
        <v>120000</v>
      </c>
      <c r="U19" s="1034">
        <f t="shared" si="10"/>
        <v>10000</v>
      </c>
      <c r="V19" s="471"/>
      <c r="X19" s="471"/>
      <c r="AC19" s="1112" t="s">
        <v>1798</v>
      </c>
      <c r="AD19" s="1097"/>
      <c r="AE19" s="1102" t="s">
        <v>1799</v>
      </c>
      <c r="AF19" s="1106">
        <f>VLOOKUP($AC19,$B$4:$U$32,9,FALSE)</f>
        <v>2</v>
      </c>
      <c r="AG19" s="1094">
        <f t="shared" si="0"/>
        <v>16.28</v>
      </c>
      <c r="AH19" s="1113">
        <f t="shared" si="11"/>
        <v>2.08</v>
      </c>
    </row>
    <row r="20" spans="1:36" ht="15" customHeight="1" x14ac:dyDescent="0.3">
      <c r="A20" s="1030"/>
      <c r="B20" s="480" t="s">
        <v>51</v>
      </c>
      <c r="C20" s="258" t="s">
        <v>1737</v>
      </c>
      <c r="D20" s="481">
        <v>1</v>
      </c>
      <c r="E20" s="482"/>
      <c r="F20" s="481" t="s">
        <v>64</v>
      </c>
      <c r="G20" s="1127">
        <v>100102.63</v>
      </c>
      <c r="H20" s="1146"/>
      <c r="I20" s="483"/>
      <c r="J20" s="1145"/>
      <c r="K20" s="1135"/>
      <c r="L20" s="1016"/>
      <c r="M20" s="1058"/>
      <c r="N20" s="494"/>
      <c r="O20" s="498"/>
      <c r="P20" s="1059"/>
      <c r="Q20" s="1058"/>
      <c r="R20" s="64"/>
      <c r="S20" s="1075"/>
      <c r="T20" s="1045"/>
      <c r="U20" s="1034"/>
      <c r="V20" s="471"/>
      <c r="X20" s="471"/>
      <c r="AC20" s="1116" t="s">
        <v>1800</v>
      </c>
      <c r="AD20" s="1097"/>
      <c r="AE20" s="1103" t="s">
        <v>1801</v>
      </c>
      <c r="AF20" s="1106">
        <f>VLOOKUP($AC20,$B$4:$U$32,9,FALSE)</f>
        <v>1</v>
      </c>
      <c r="AG20" s="1094">
        <f t="shared" si="0"/>
        <v>5.16</v>
      </c>
      <c r="AH20" s="1113">
        <f t="shared" si="11"/>
        <v>1.6</v>
      </c>
    </row>
    <row r="21" spans="1:36" ht="15" customHeight="1" x14ac:dyDescent="0.25">
      <c r="A21" s="1030"/>
      <c r="B21" s="480" t="s">
        <v>54</v>
      </c>
      <c r="C21" s="485" t="s">
        <v>55</v>
      </c>
      <c r="D21" s="481"/>
      <c r="E21" s="482"/>
      <c r="F21" s="481"/>
      <c r="G21" s="1127"/>
      <c r="H21" s="1150">
        <v>1</v>
      </c>
      <c r="I21" s="442"/>
      <c r="J21" s="1145">
        <f t="shared" si="2"/>
        <v>1</v>
      </c>
      <c r="K21" s="1135" t="s">
        <v>66</v>
      </c>
      <c r="L21" s="1016"/>
      <c r="M21" s="1058">
        <f>'2-10'!AD8</f>
        <v>105000</v>
      </c>
      <c r="N21" s="494"/>
      <c r="O21" s="498"/>
      <c r="P21" s="1059">
        <f>'2-10'!AE8</f>
        <v>100102.63159999999</v>
      </c>
      <c r="Q21" s="1058"/>
      <c r="R21" s="64"/>
      <c r="S21" s="1075"/>
      <c r="T21" s="1045">
        <f t="shared" si="9"/>
        <v>105000</v>
      </c>
      <c r="U21" s="1034">
        <f t="shared" si="10"/>
        <v>100102.63159999999</v>
      </c>
      <c r="V21" s="471"/>
      <c r="X21" s="471"/>
      <c r="Y21" s="505"/>
      <c r="Z21" s="514"/>
      <c r="AA21" s="514"/>
      <c r="AC21" s="1117" t="s">
        <v>1802</v>
      </c>
      <c r="AD21" s="1097"/>
      <c r="AE21" s="1104" t="s">
        <v>69</v>
      </c>
      <c r="AF21" s="1106">
        <f>VLOOKUP($AC21,$B$4:$U$32,9,FALSE)</f>
        <v>1</v>
      </c>
      <c r="AG21" s="1094">
        <f t="shared" si="0"/>
        <v>1.8</v>
      </c>
      <c r="AH21" s="1113">
        <f t="shared" si="11"/>
        <v>1.8</v>
      </c>
    </row>
    <row r="22" spans="1:36" ht="15" customHeight="1" x14ac:dyDescent="0.3">
      <c r="A22" s="1030"/>
      <c r="B22" s="480" t="s">
        <v>58</v>
      </c>
      <c r="C22" s="480" t="s">
        <v>59</v>
      </c>
      <c r="D22" s="481"/>
      <c r="E22" s="482"/>
      <c r="F22" s="481"/>
      <c r="G22" s="1127"/>
      <c r="H22" s="1146">
        <v>24</v>
      </c>
      <c r="I22" s="483"/>
      <c r="J22" s="1145"/>
      <c r="K22" s="1134"/>
      <c r="L22" s="1019"/>
      <c r="M22" s="1054">
        <f>'2-11'!AK29</f>
        <v>21500</v>
      </c>
      <c r="N22" s="494"/>
      <c r="O22" s="498"/>
      <c r="P22" s="1055">
        <f>'2-11'!AL29</f>
        <v>10600</v>
      </c>
      <c r="Q22" s="1054"/>
      <c r="R22" s="64"/>
      <c r="S22" s="1075"/>
      <c r="T22" s="1045">
        <f t="shared" si="9"/>
        <v>21500</v>
      </c>
      <c r="U22" s="1034">
        <f t="shared" si="10"/>
        <v>10600</v>
      </c>
      <c r="V22" s="471"/>
      <c r="X22" s="471"/>
      <c r="Y22" s="505"/>
      <c r="Z22" s="514"/>
      <c r="AA22" s="514"/>
      <c r="AC22" s="1116"/>
      <c r="AD22" s="1097"/>
      <c r="AE22" s="1099" t="s">
        <v>1779</v>
      </c>
      <c r="AF22" s="1106">
        <f>SUM(AF18:AF21)</f>
        <v>9</v>
      </c>
      <c r="AG22" s="1094">
        <f t="shared" ref="AG22:AH22" si="12">SUM(AG18:AG21)</f>
        <v>24.750000000000004</v>
      </c>
      <c r="AH22" s="1113">
        <f t="shared" si="12"/>
        <v>5.73</v>
      </c>
    </row>
    <row r="23" spans="1:36" ht="15.6" customHeight="1" x14ac:dyDescent="0.25">
      <c r="A23" s="1030"/>
      <c r="B23" s="1035" t="s">
        <v>38</v>
      </c>
      <c r="C23" s="1035"/>
      <c r="D23" s="1008"/>
      <c r="E23" s="1009"/>
      <c r="F23" s="1008"/>
      <c r="G23" s="1128"/>
      <c r="H23" s="1079">
        <f>SUM(H12:H22)</f>
        <v>47</v>
      </c>
      <c r="I23" s="1011">
        <f t="shared" ref="I23:L23" si="13">SUM(I12:I22)</f>
        <v>2</v>
      </c>
      <c r="J23" s="1078">
        <f t="shared" si="2"/>
        <v>49</v>
      </c>
      <c r="K23" s="1137">
        <f t="shared" si="13"/>
        <v>0</v>
      </c>
      <c r="L23" s="1018">
        <f t="shared" si="13"/>
        <v>4692</v>
      </c>
      <c r="M23" s="1079">
        <f t="shared" ref="M23" si="14">SUM(M12:M22)</f>
        <v>585800</v>
      </c>
      <c r="N23" s="1011">
        <f t="shared" ref="N23" si="15">SUM(N12:N22)</f>
        <v>19418.86</v>
      </c>
      <c r="O23" s="1011">
        <f t="shared" ref="O23" si="16">SUM(O12:O22)</f>
        <v>355690</v>
      </c>
      <c r="P23" s="1092">
        <f t="shared" ref="P23" si="17">SUM(P12:P22)</f>
        <v>227892.63159999999</v>
      </c>
      <c r="Q23" s="1011">
        <f t="shared" ref="Q23:R23" si="18">SUM(Q12:Q22)</f>
        <v>66978</v>
      </c>
      <c r="R23" s="1011">
        <f t="shared" si="18"/>
        <v>49610</v>
      </c>
      <c r="S23" s="1022">
        <f>Q23-R23</f>
        <v>17368</v>
      </c>
      <c r="T23" s="1069">
        <f t="shared" si="9"/>
        <v>518822</v>
      </c>
      <c r="U23" s="1036">
        <f t="shared" si="10"/>
        <v>210524.63159999999</v>
      </c>
      <c r="V23" s="471"/>
      <c r="X23" s="471"/>
      <c r="Y23" s="479"/>
      <c r="AC23" s="1115" t="s">
        <v>1803</v>
      </c>
      <c r="AD23" s="1097" t="s">
        <v>1804</v>
      </c>
      <c r="AE23" s="1105" t="s">
        <v>72</v>
      </c>
      <c r="AF23" s="1106">
        <f>VLOOKUP($AC23,$B$4:$U$32,9,FALSE)</f>
        <v>4</v>
      </c>
      <c r="AG23" s="1094">
        <f t="shared" si="0"/>
        <v>3.36</v>
      </c>
      <c r="AH23" s="1113">
        <f t="shared" ref="AH23:AH24" si="19">ROUND(VLOOKUP($AC23,$B$4:$U$32,15,FALSE)/10000,2)</f>
        <v>0.65</v>
      </c>
    </row>
    <row r="24" spans="1:36" ht="15.6" customHeight="1" x14ac:dyDescent="0.25">
      <c r="A24" s="1030" t="s">
        <v>70</v>
      </c>
      <c r="B24" s="480" t="s">
        <v>63</v>
      </c>
      <c r="C24" s="480" t="s">
        <v>71</v>
      </c>
      <c r="D24" s="481">
        <v>5</v>
      </c>
      <c r="E24" s="482"/>
      <c r="F24" s="482"/>
      <c r="G24" s="1129">
        <v>12600</v>
      </c>
      <c r="H24" s="1150">
        <v>5</v>
      </c>
      <c r="I24" s="442"/>
      <c r="J24" s="1145">
        <f t="shared" si="2"/>
        <v>5</v>
      </c>
      <c r="K24" s="1134"/>
      <c r="L24" s="1016"/>
      <c r="M24" s="1054">
        <f>'3-1'!I12</f>
        <v>15100</v>
      </c>
      <c r="N24" s="494"/>
      <c r="O24" s="498">
        <f>M24-P24</f>
        <v>12600</v>
      </c>
      <c r="P24" s="1055">
        <f>'3-1'!K12</f>
        <v>2500</v>
      </c>
      <c r="Q24" s="1054"/>
      <c r="R24" s="64"/>
      <c r="S24" s="1075"/>
      <c r="T24" s="1045">
        <f t="shared" si="9"/>
        <v>15100</v>
      </c>
      <c r="U24" s="1034">
        <f t="shared" si="10"/>
        <v>2500</v>
      </c>
      <c r="V24" s="471"/>
      <c r="X24" s="471"/>
      <c r="Y24" s="479"/>
      <c r="AC24" s="1115" t="s">
        <v>1805</v>
      </c>
      <c r="AD24" s="1097"/>
      <c r="AE24" s="1104" t="s">
        <v>75</v>
      </c>
      <c r="AF24" s="1106">
        <f>VLOOKUP($AC24,$B$4:$U$32,9,FALSE)</f>
        <v>1</v>
      </c>
      <c r="AG24" s="1094">
        <f t="shared" si="0"/>
        <v>0.81</v>
      </c>
      <c r="AH24" s="1113">
        <f t="shared" si="19"/>
        <v>0.31</v>
      </c>
    </row>
    <row r="25" spans="1:36" ht="15.6" customHeight="1" x14ac:dyDescent="0.3">
      <c r="A25" s="1030"/>
      <c r="B25" s="480" t="s">
        <v>65</v>
      </c>
      <c r="C25" s="480" t="s">
        <v>73</v>
      </c>
      <c r="D25" s="481">
        <v>1</v>
      </c>
      <c r="E25" s="482"/>
      <c r="F25" s="482"/>
      <c r="G25" s="1129">
        <v>61810</v>
      </c>
      <c r="H25" s="1150">
        <v>2</v>
      </c>
      <c r="I25" s="442"/>
      <c r="J25" s="1145">
        <f t="shared" si="2"/>
        <v>2</v>
      </c>
      <c r="K25" s="1134"/>
      <c r="L25" s="1016"/>
      <c r="M25" s="1054">
        <f>'3-2'!AL46</f>
        <v>162786</v>
      </c>
      <c r="N25" s="494"/>
      <c r="O25" s="498">
        <f>M25-R25</f>
        <v>162786</v>
      </c>
      <c r="P25" s="1055">
        <f>'3-2'!AM46</f>
        <v>20800</v>
      </c>
      <c r="Q25" s="1054"/>
      <c r="R25" s="64"/>
      <c r="S25" s="1075"/>
      <c r="T25" s="1045">
        <f t="shared" si="9"/>
        <v>162786</v>
      </c>
      <c r="U25" s="1034">
        <f t="shared" si="10"/>
        <v>20800</v>
      </c>
      <c r="V25" s="471"/>
      <c r="X25" s="471"/>
      <c r="Y25" s="479"/>
      <c r="AB25"/>
      <c r="AC25" s="1112"/>
      <c r="AD25" s="1097"/>
      <c r="AE25" s="1099" t="s">
        <v>1779</v>
      </c>
      <c r="AF25" s="1106">
        <f>SUM(AF23:AF24)</f>
        <v>5</v>
      </c>
      <c r="AG25" s="1094">
        <f t="shared" ref="AG25:AH25" si="20">SUM(AG23:AG24)</f>
        <v>4.17</v>
      </c>
      <c r="AH25" s="1113">
        <f t="shared" si="20"/>
        <v>0.96</v>
      </c>
    </row>
    <row r="26" spans="1:36" ht="16.2" thickBot="1" x14ac:dyDescent="0.35">
      <c r="A26" s="1030"/>
      <c r="B26" s="485" t="s">
        <v>76</v>
      </c>
      <c r="C26" s="485" t="s">
        <v>67</v>
      </c>
      <c r="D26" s="481">
        <v>1</v>
      </c>
      <c r="E26" s="482"/>
      <c r="F26" s="482"/>
      <c r="G26" s="1129">
        <v>21630</v>
      </c>
      <c r="H26" s="1150">
        <v>1</v>
      </c>
      <c r="I26" s="442"/>
      <c r="J26" s="1145">
        <f t="shared" si="2"/>
        <v>1</v>
      </c>
      <c r="K26" s="1134"/>
      <c r="L26" s="1016"/>
      <c r="M26" s="1054">
        <f>'3-3'!BJ5</f>
        <v>51600</v>
      </c>
      <c r="N26" s="494"/>
      <c r="O26" s="498">
        <f>M26-R26</f>
        <v>51600</v>
      </c>
      <c r="P26" s="1055">
        <f>'3-3'!BK5</f>
        <v>16000</v>
      </c>
      <c r="Q26" s="1054"/>
      <c r="R26" s="64"/>
      <c r="S26" s="1075"/>
      <c r="T26" s="1045">
        <f t="shared" si="9"/>
        <v>51600</v>
      </c>
      <c r="U26" s="1034">
        <f t="shared" si="10"/>
        <v>16000</v>
      </c>
      <c r="V26" s="471"/>
      <c r="X26" s="471"/>
      <c r="Y26" s="479"/>
      <c r="AB26" s="468"/>
      <c r="AC26" s="1118"/>
      <c r="AD26" s="1119" t="s">
        <v>1806</v>
      </c>
      <c r="AE26" s="1119"/>
      <c r="AF26" s="1120">
        <f>AF9+AF17+AF22+AF25</f>
        <v>98</v>
      </c>
      <c r="AG26" s="1121">
        <f>AG9+AG17+AG22+AG25</f>
        <v>96.49</v>
      </c>
      <c r="AH26" s="1122">
        <f>AH9+AH17+AH22+AH25</f>
        <v>33.080000000000005</v>
      </c>
    </row>
    <row r="27" spans="1:36" customFormat="1" ht="14.4" x14ac:dyDescent="0.25">
      <c r="A27" s="1030"/>
      <c r="B27" s="486" t="s">
        <v>68</v>
      </c>
      <c r="C27" s="486" t="s">
        <v>77</v>
      </c>
      <c r="D27" s="481"/>
      <c r="E27" s="482"/>
      <c r="F27" s="482"/>
      <c r="G27" s="1129"/>
      <c r="H27" s="1150">
        <v>1</v>
      </c>
      <c r="I27" s="442"/>
      <c r="J27" s="1145">
        <v>1</v>
      </c>
      <c r="K27" s="1134"/>
      <c r="L27" s="1016"/>
      <c r="M27" s="1054">
        <f>'3-4'!K4</f>
        <v>18000</v>
      </c>
      <c r="N27" s="494"/>
      <c r="O27" s="498"/>
      <c r="P27" s="1055">
        <f>'3-4'!L4</f>
        <v>18000</v>
      </c>
      <c r="Q27" s="1054"/>
      <c r="R27" s="64"/>
      <c r="S27" s="1075"/>
      <c r="T27" s="1045">
        <f t="shared" si="9"/>
        <v>18000</v>
      </c>
      <c r="U27" s="1034">
        <f t="shared" si="10"/>
        <v>18000</v>
      </c>
      <c r="V27" s="471"/>
      <c r="W27" s="471"/>
      <c r="X27" s="471"/>
      <c r="Y27" s="479"/>
      <c r="AB27" s="471"/>
      <c r="AC27" s="468"/>
      <c r="AD27" s="468"/>
      <c r="AE27" s="468"/>
      <c r="AF27" s="468"/>
      <c r="AG27" s="468"/>
      <c r="AH27" s="468"/>
      <c r="AI27" s="468"/>
    </row>
    <row r="28" spans="1:36" s="468" customFormat="1" ht="17.399999999999999" customHeight="1" x14ac:dyDescent="0.25">
      <c r="A28" s="1030"/>
      <c r="B28" s="1035" t="s">
        <v>38</v>
      </c>
      <c r="C28" s="1035"/>
      <c r="D28" s="1008"/>
      <c r="E28" s="1009"/>
      <c r="F28" s="1009"/>
      <c r="G28" s="1130"/>
      <c r="H28" s="1076">
        <f>SUM(H24:H26)</f>
        <v>8</v>
      </c>
      <c r="I28" s="1010">
        <f t="shared" ref="I28:O28" si="21">SUM(I24:I26)</f>
        <v>0</v>
      </c>
      <c r="J28" s="1078">
        <f t="shared" ref="J28:J32" si="22">H28+I28</f>
        <v>8</v>
      </c>
      <c r="K28" s="1022">
        <f t="shared" si="21"/>
        <v>0</v>
      </c>
      <c r="L28" s="1020">
        <f t="shared" si="21"/>
        <v>0</v>
      </c>
      <c r="M28" s="1076">
        <f>SUM(M24:M27)</f>
        <v>247486</v>
      </c>
      <c r="N28" s="1010">
        <f t="shared" si="21"/>
        <v>0</v>
      </c>
      <c r="O28" s="1010">
        <f t="shared" si="21"/>
        <v>226986</v>
      </c>
      <c r="P28" s="1078">
        <f>SUM(P24:P27)</f>
        <v>57300</v>
      </c>
      <c r="Q28" s="1010">
        <v>0</v>
      </c>
      <c r="R28" s="1010">
        <v>0</v>
      </c>
      <c r="S28" s="1010">
        <v>0</v>
      </c>
      <c r="T28" s="1069">
        <f t="shared" si="9"/>
        <v>247486</v>
      </c>
      <c r="U28" s="1036">
        <f t="shared" si="10"/>
        <v>57300</v>
      </c>
      <c r="V28" s="471"/>
      <c r="W28" s="471"/>
      <c r="X28" s="471"/>
      <c r="AB28" s="471"/>
    </row>
    <row r="29" spans="1:36" ht="24.6" customHeight="1" x14ac:dyDescent="0.25">
      <c r="A29" s="1037" t="s">
        <v>1764</v>
      </c>
      <c r="B29" s="487" t="s">
        <v>78</v>
      </c>
      <c r="C29" s="488" t="s">
        <v>72</v>
      </c>
      <c r="D29" s="489"/>
      <c r="E29" s="490"/>
      <c r="F29" s="490"/>
      <c r="G29" s="1131"/>
      <c r="H29" s="1151">
        <v>4</v>
      </c>
      <c r="I29" s="64"/>
      <c r="J29" s="1055">
        <f t="shared" si="22"/>
        <v>4</v>
      </c>
      <c r="K29" s="1138"/>
      <c r="L29" s="1021"/>
      <c r="M29" s="1054">
        <f>'5-1'!AD10</f>
        <v>33600</v>
      </c>
      <c r="N29" s="494"/>
      <c r="O29" s="494"/>
      <c r="P29" s="1055">
        <f>'5-1'!AE10</f>
        <v>6500</v>
      </c>
      <c r="Q29" s="1054"/>
      <c r="R29" s="64"/>
      <c r="S29" s="1075"/>
      <c r="T29" s="1045">
        <f t="shared" si="9"/>
        <v>33600</v>
      </c>
      <c r="U29" s="1034">
        <f t="shared" si="10"/>
        <v>6500</v>
      </c>
      <c r="V29" s="471"/>
      <c r="X29" s="471"/>
      <c r="Y29" s="479"/>
      <c r="AC29" s="468"/>
      <c r="AD29" s="468"/>
      <c r="AE29" s="468"/>
      <c r="AF29" s="468"/>
      <c r="AG29" s="468"/>
      <c r="AH29" s="468"/>
      <c r="AI29" s="468"/>
      <c r="AJ29" s="468"/>
    </row>
    <row r="30" spans="1:36" ht="24.6" customHeight="1" x14ac:dyDescent="0.25">
      <c r="A30" s="1037"/>
      <c r="B30" s="487" t="s">
        <v>74</v>
      </c>
      <c r="C30" s="488" t="s">
        <v>79</v>
      </c>
      <c r="D30" s="489"/>
      <c r="E30" s="490"/>
      <c r="F30" s="490"/>
      <c r="G30" s="1131"/>
      <c r="H30" s="1151">
        <v>1</v>
      </c>
      <c r="I30" s="64"/>
      <c r="J30" s="1055">
        <f t="shared" si="22"/>
        <v>1</v>
      </c>
      <c r="K30" s="1138"/>
      <c r="L30" s="1021"/>
      <c r="M30" s="1054">
        <f>'5-2信息化基础设施'!K8</f>
        <v>8100</v>
      </c>
      <c r="N30" s="494"/>
      <c r="O30" s="494"/>
      <c r="P30" s="1055">
        <f>'5-2信息化基础设施'!AE8</f>
        <v>3100</v>
      </c>
      <c r="Q30" s="1054"/>
      <c r="R30" s="64"/>
      <c r="S30" s="1075"/>
      <c r="T30" s="1045">
        <f t="shared" si="9"/>
        <v>8100</v>
      </c>
      <c r="U30" s="1034">
        <f t="shared" si="10"/>
        <v>3100</v>
      </c>
      <c r="V30" s="471"/>
      <c r="X30" s="471"/>
      <c r="Y30" s="479"/>
      <c r="AC30" s="468"/>
      <c r="AD30" s="468"/>
      <c r="AE30" s="468"/>
      <c r="AF30" s="468"/>
      <c r="AG30" s="468"/>
      <c r="AH30" s="468"/>
      <c r="AI30" s="468"/>
      <c r="AJ30" s="468"/>
    </row>
    <row r="31" spans="1:36" ht="16.2" customHeight="1" thickBot="1" x14ac:dyDescent="0.3">
      <c r="A31" s="1037"/>
      <c r="B31" s="1035" t="s">
        <v>38</v>
      </c>
      <c r="C31" s="1035"/>
      <c r="D31" s="1008"/>
      <c r="E31" s="1009"/>
      <c r="F31" s="1009"/>
      <c r="G31" s="1132"/>
      <c r="H31" s="1152">
        <f>SUM(H29:H30)</f>
        <v>5</v>
      </c>
      <c r="I31" s="1153"/>
      <c r="J31" s="1154">
        <f>SUM(J29:J30)</f>
        <v>5</v>
      </c>
      <c r="K31" s="1136"/>
      <c r="L31" s="1018"/>
      <c r="M31" s="1076">
        <f>SUM(M29:M30)</f>
        <v>41700</v>
      </c>
      <c r="N31" s="1013"/>
      <c r="O31" s="1013"/>
      <c r="P31" s="1078">
        <f>SUM(P29:P30)</f>
        <v>9600</v>
      </c>
      <c r="Q31" s="1076">
        <v>0</v>
      </c>
      <c r="R31" s="1010">
        <v>0</v>
      </c>
      <c r="S31" s="1010">
        <v>0</v>
      </c>
      <c r="T31" s="1069">
        <f t="shared" si="9"/>
        <v>41700</v>
      </c>
      <c r="U31" s="1036">
        <f t="shared" si="10"/>
        <v>9600</v>
      </c>
      <c r="V31" s="471"/>
      <c r="X31" s="471"/>
      <c r="Y31" s="479"/>
      <c r="AC31" s="468"/>
      <c r="AD31" s="468"/>
      <c r="AE31" s="468"/>
      <c r="AF31" s="468"/>
      <c r="AG31" s="468"/>
      <c r="AH31" s="468"/>
      <c r="AI31" s="468"/>
      <c r="AJ31" s="468"/>
    </row>
    <row r="32" spans="1:36" ht="13.8" thickBot="1" x14ac:dyDescent="0.3">
      <c r="A32" s="1038" t="s">
        <v>38</v>
      </c>
      <c r="B32" s="1039"/>
      <c r="C32" s="1039"/>
      <c r="D32" s="1040"/>
      <c r="E32" s="1041"/>
      <c r="F32" s="1041"/>
      <c r="G32" s="1041"/>
      <c r="H32" s="1139">
        <f>H11+H23+H28+H31</f>
        <v>93</v>
      </c>
      <c r="I32" s="1140">
        <f>I11+I28+I31+I23</f>
        <v>4</v>
      </c>
      <c r="J32" s="1140">
        <f t="shared" si="22"/>
        <v>97</v>
      </c>
      <c r="K32" s="1042"/>
      <c r="L32" s="1044"/>
      <c r="M32" s="1080">
        <f>M11+M23+M28+M31</f>
        <v>964882</v>
      </c>
      <c r="N32" s="1081">
        <f>SUM(N6:N28)</f>
        <v>42945.72</v>
      </c>
      <c r="O32" s="1082">
        <f>SUM(O6:O28)</f>
        <v>1254498</v>
      </c>
      <c r="P32" s="1083">
        <f>P31+P28+P23+P11</f>
        <v>330838.63159999996</v>
      </c>
      <c r="Q32" s="1083">
        <f>Q31+Q28+Q23+Q11</f>
        <v>70364</v>
      </c>
      <c r="R32" s="1077">
        <f>R29+R28+R23+R11</f>
        <v>50360</v>
      </c>
      <c r="S32" s="1077">
        <f>Q32-R32</f>
        <v>20004</v>
      </c>
      <c r="T32" s="1046">
        <f>T29+T28+T23+T11</f>
        <v>886418</v>
      </c>
      <c r="U32" s="1043">
        <f>U31+U28+U23+U11</f>
        <v>310834.63159999996</v>
      </c>
      <c r="V32" s="506"/>
      <c r="X32" s="471"/>
      <c r="AC32" s="468"/>
      <c r="AD32" s="468"/>
      <c r="AE32" s="468"/>
      <c r="AF32" s="468"/>
      <c r="AG32" s="468"/>
      <c r="AH32" s="468"/>
      <c r="AI32" s="468"/>
      <c r="AJ32" s="468"/>
    </row>
    <row r="33" spans="4:36" ht="13.8" thickTop="1" x14ac:dyDescent="0.25">
      <c r="D33" s="491">
        <f>SUM(D4:D29)</f>
        <v>56</v>
      </c>
      <c r="E33" s="492"/>
      <c r="F33" s="492"/>
      <c r="G33" s="492">
        <f>SUM(G6:G28)</f>
        <v>549842.63</v>
      </c>
      <c r="O33" s="500"/>
      <c r="P33" s="500"/>
      <c r="Q33" s="500"/>
      <c r="S33" s="507"/>
      <c r="T33" s="508"/>
      <c r="U33" s="508"/>
      <c r="V33" s="509"/>
      <c r="W33" s="510"/>
      <c r="AC33" s="468"/>
      <c r="AD33" s="468"/>
      <c r="AE33" s="468"/>
      <c r="AF33" s="468"/>
      <c r="AG33" s="468"/>
      <c r="AH33" s="468"/>
      <c r="AI33" s="468"/>
      <c r="AJ33" s="468"/>
    </row>
    <row r="34" spans="4:36" x14ac:dyDescent="0.25">
      <c r="L34" s="473"/>
      <c r="M34" s="501"/>
      <c r="N34" s="500">
        <f>N6/$O$32</f>
        <v>3.1151902992272605E-3</v>
      </c>
      <c r="O34" s="500"/>
      <c r="P34" s="500"/>
      <c r="Q34" s="500"/>
      <c r="R34" s="501"/>
      <c r="S34" s="507"/>
      <c r="T34" s="508"/>
      <c r="U34" s="508"/>
      <c r="W34" s="510"/>
      <c r="AC34" s="468"/>
      <c r="AD34" s="468"/>
      <c r="AE34" s="468"/>
      <c r="AF34" s="468"/>
      <c r="AG34" s="468"/>
      <c r="AH34" s="468"/>
      <c r="AI34" s="468"/>
      <c r="AJ34" s="468"/>
    </row>
    <row r="35" spans="4:36" x14ac:dyDescent="0.25">
      <c r="L35" s="473"/>
      <c r="M35" s="501"/>
      <c r="N35" s="500"/>
      <c r="R35" s="501"/>
      <c r="AC35" s="468"/>
      <c r="AD35" s="468"/>
      <c r="AE35" s="468"/>
      <c r="AF35" s="468"/>
      <c r="AG35" s="468"/>
      <c r="AH35" s="468"/>
      <c r="AI35" s="468"/>
      <c r="AJ35" s="468"/>
    </row>
    <row r="36" spans="4:36" x14ac:dyDescent="0.25">
      <c r="N36" s="500">
        <f>N8/$O$32</f>
        <v>1.594263203289284E-4</v>
      </c>
      <c r="AC36" s="468"/>
      <c r="AD36" s="468"/>
      <c r="AE36" s="468"/>
      <c r="AF36" s="468"/>
      <c r="AG36" s="468"/>
      <c r="AH36" s="468"/>
      <c r="AI36" s="468"/>
      <c r="AJ36" s="468"/>
    </row>
    <row r="37" spans="4:36" x14ac:dyDescent="0.25">
      <c r="N37" s="500"/>
      <c r="V37" s="471"/>
      <c r="AC37" s="468"/>
      <c r="AD37" s="468"/>
      <c r="AE37" s="468"/>
      <c r="AF37" s="468"/>
      <c r="AG37" s="468"/>
      <c r="AH37" s="468"/>
      <c r="AI37" s="468"/>
      <c r="AJ37" s="468"/>
    </row>
    <row r="38" spans="4:36" ht="26.4" customHeight="1" x14ac:dyDescent="0.25">
      <c r="N38" s="500">
        <f>N12/$O$32</f>
        <v>1.4681569839091016E-2</v>
      </c>
      <c r="T38" s="511"/>
      <c r="U38" s="511"/>
      <c r="V38" s="493"/>
      <c r="W38" s="493"/>
      <c r="AJ38" s="468"/>
    </row>
    <row r="39" spans="4:36" x14ac:dyDescent="0.25">
      <c r="N39" s="500"/>
      <c r="O39" s="340"/>
      <c r="P39" s="493"/>
      <c r="Q39" s="512"/>
      <c r="S39" s="493"/>
      <c r="T39" s="493"/>
      <c r="U39" s="512"/>
      <c r="V39" s="493"/>
      <c r="W39" s="493"/>
    </row>
    <row r="40" spans="4:36" x14ac:dyDescent="0.25">
      <c r="N40" s="500"/>
      <c r="P40" s="493"/>
      <c r="Q40" s="512"/>
      <c r="S40" s="493"/>
      <c r="T40" s="493"/>
      <c r="U40" s="512"/>
      <c r="V40" s="493"/>
      <c r="W40" s="493"/>
    </row>
    <row r="41" spans="4:36" x14ac:dyDescent="0.25">
      <c r="N41" s="500">
        <f>N15/$O$32</f>
        <v>7.9781713482205633E-4</v>
      </c>
      <c r="P41" s="493"/>
      <c r="Q41" s="512"/>
      <c r="S41" s="493"/>
      <c r="T41" s="493"/>
      <c r="U41" s="512"/>
      <c r="V41" s="493"/>
      <c r="W41" s="493"/>
    </row>
    <row r="42" spans="4:36" x14ac:dyDescent="0.25">
      <c r="N42" s="500"/>
      <c r="P42" s="340"/>
      <c r="Q42" s="525"/>
      <c r="T42" s="511"/>
      <c r="U42" s="512"/>
      <c r="V42" s="493"/>
      <c r="W42" s="493"/>
    </row>
    <row r="43" spans="4:36" x14ac:dyDescent="0.25">
      <c r="N43" s="500"/>
      <c r="P43" s="340"/>
      <c r="Q43" s="525"/>
      <c r="T43" s="511"/>
      <c r="U43" s="512"/>
      <c r="V43" s="493"/>
      <c r="W43" s="493"/>
    </row>
    <row r="44" spans="4:36" x14ac:dyDescent="0.25">
      <c r="N44" s="500"/>
      <c r="P44" s="340"/>
      <c r="Q44" s="525"/>
      <c r="T44" s="511"/>
      <c r="U44" s="512"/>
      <c r="V44" s="493"/>
      <c r="X44" s="471"/>
      <c r="Y44" s="470"/>
      <c r="Z44" s="470"/>
    </row>
    <row r="45" spans="4:36" x14ac:dyDescent="0.25">
      <c r="N45" s="500"/>
      <c r="W45" s="470"/>
      <c r="X45" s="470"/>
      <c r="Y45" s="478"/>
    </row>
    <row r="46" spans="4:36" x14ac:dyDescent="0.25">
      <c r="K46" s="535"/>
      <c r="L46" s="536"/>
      <c r="M46" s="502"/>
      <c r="R46" s="502"/>
      <c r="W46" s="470"/>
      <c r="X46" s="470"/>
      <c r="Y46" s="478"/>
    </row>
    <row r="47" spans="4:36" x14ac:dyDescent="0.25">
      <c r="K47" s="535"/>
      <c r="L47" s="537"/>
      <c r="M47" s="502"/>
      <c r="R47" s="502"/>
      <c r="W47" s="470"/>
      <c r="X47" s="470"/>
      <c r="Y47" s="478"/>
    </row>
    <row r="48" spans="4:36" x14ac:dyDescent="0.25">
      <c r="K48" s="535"/>
      <c r="L48" s="537"/>
      <c r="M48" s="502"/>
      <c r="R48" s="502"/>
      <c r="W48" s="470"/>
      <c r="X48" s="470"/>
      <c r="Y48" s="478"/>
    </row>
    <row r="49" spans="2:18" x14ac:dyDescent="0.25">
      <c r="K49" s="535"/>
      <c r="L49" s="537"/>
      <c r="M49" s="502"/>
      <c r="R49" s="502"/>
    </row>
    <row r="50" spans="2:18" x14ac:dyDescent="0.25">
      <c r="B50" s="533"/>
      <c r="C50" s="534"/>
    </row>
    <row r="51" spans="2:18" x14ac:dyDescent="0.25">
      <c r="B51" s="533"/>
      <c r="C51" s="534"/>
    </row>
  </sheetData>
  <mergeCells count="29">
    <mergeCell ref="W4:Y4"/>
    <mergeCell ref="A4:A11"/>
    <mergeCell ref="AD10:AD17"/>
    <mergeCell ref="H1:J1"/>
    <mergeCell ref="M2:P2"/>
    <mergeCell ref="A1:A3"/>
    <mergeCell ref="B1:C3"/>
    <mergeCell ref="M1:U1"/>
    <mergeCell ref="Q2:S2"/>
    <mergeCell ref="T2:U2"/>
    <mergeCell ref="E2:F2"/>
    <mergeCell ref="H2:J2"/>
    <mergeCell ref="K2:L2"/>
    <mergeCell ref="B11:C11"/>
    <mergeCell ref="A12:A23"/>
    <mergeCell ref="A24:A28"/>
    <mergeCell ref="A29:A31"/>
    <mergeCell ref="B50:B51"/>
    <mergeCell ref="C50:C51"/>
    <mergeCell ref="K46:K49"/>
    <mergeCell ref="L46:L49"/>
    <mergeCell ref="AD5:AD9"/>
    <mergeCell ref="AD18:AD22"/>
    <mergeCell ref="AD23:AD25"/>
    <mergeCell ref="B23:C23"/>
    <mergeCell ref="AD26:AE26"/>
    <mergeCell ref="B28:C28"/>
    <mergeCell ref="B31:C31"/>
    <mergeCell ref="A32:C32"/>
  </mergeCells>
  <phoneticPr fontId="68" type="noConversion"/>
  <pageMargins left="0.70866141732283505" right="0.70866141732283505" top="0.74803149606299202" bottom="0.74803149606299202" header="0.31496062992126" footer="0.31496062992126"/>
  <pageSetup paperSize="9" orientation="portrait"/>
  <ignoredErrors>
    <ignoredError sqref="AG17 AG9" formula="1"/>
    <ignoredError sqref="J28:M28" formula="1" formulaRange="1"/>
    <ignoredError sqref="N28:P28 H28:I28" formulaRange="1"/>
  </ignoredError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topLeftCell="C1" zoomScale="80" zoomScaleNormal="80" workbookViewId="0">
      <selection activeCell="L13" sqref="L13:AC14"/>
    </sheetView>
  </sheetViews>
  <sheetFormatPr defaultColWidth="9" defaultRowHeight="14.4" x14ac:dyDescent="0.25"/>
  <cols>
    <col min="1" max="1" width="6.44140625" customWidth="1"/>
    <col min="2" max="2" width="21.6640625" customWidth="1"/>
    <col min="10" max="10" width="11.33203125" customWidth="1"/>
    <col min="26" max="26" width="11.77734375" customWidth="1"/>
    <col min="27" max="27" width="10" customWidth="1"/>
    <col min="28" max="28" width="6.77734375" customWidth="1"/>
    <col min="29" max="29" width="11.77734375" customWidth="1"/>
  </cols>
  <sheetData>
    <row r="1" spans="1:29" ht="17.399999999999999" x14ac:dyDescent="0.25">
      <c r="A1" s="649" t="s">
        <v>498</v>
      </c>
      <c r="B1" s="605"/>
      <c r="C1" s="605"/>
      <c r="D1" s="605"/>
      <c r="E1" s="605"/>
      <c r="F1" s="605"/>
      <c r="G1" s="605"/>
      <c r="H1" s="605"/>
      <c r="I1" s="605"/>
      <c r="J1" s="605"/>
      <c r="K1" s="605"/>
      <c r="L1" s="605"/>
      <c r="M1" s="605"/>
      <c r="N1" s="605"/>
      <c r="O1" s="605"/>
      <c r="P1" s="605"/>
      <c r="Q1" s="605"/>
      <c r="R1" s="605"/>
      <c r="S1" s="605"/>
      <c r="T1" s="605"/>
      <c r="U1" s="605"/>
      <c r="V1" s="605"/>
      <c r="W1" s="605"/>
      <c r="X1" s="605"/>
      <c r="Y1" s="605"/>
      <c r="Z1" s="605"/>
      <c r="AA1" s="389"/>
      <c r="AB1" s="389"/>
    </row>
    <row r="2" spans="1:29" s="260" customFormat="1" ht="12" x14ac:dyDescent="0.15">
      <c r="A2" s="211">
        <v>1</v>
      </c>
      <c r="B2" s="211">
        <v>2</v>
      </c>
      <c r="C2" s="211">
        <v>3</v>
      </c>
      <c r="D2" s="211">
        <v>4</v>
      </c>
      <c r="E2" s="211">
        <v>5</v>
      </c>
      <c r="F2" s="211">
        <v>6</v>
      </c>
      <c r="G2" s="211">
        <v>7</v>
      </c>
      <c r="H2" s="211">
        <v>8</v>
      </c>
      <c r="I2" s="211">
        <v>9</v>
      </c>
      <c r="J2" s="211">
        <v>10</v>
      </c>
      <c r="K2" s="211">
        <v>11</v>
      </c>
      <c r="L2" s="211">
        <v>12</v>
      </c>
      <c r="M2" s="211">
        <v>13</v>
      </c>
      <c r="N2" s="211">
        <v>14</v>
      </c>
      <c r="O2" s="211">
        <v>15</v>
      </c>
      <c r="P2" s="211">
        <v>16</v>
      </c>
      <c r="Q2" s="211">
        <v>17</v>
      </c>
      <c r="R2" s="211">
        <v>18</v>
      </c>
      <c r="S2" s="211">
        <v>19</v>
      </c>
      <c r="T2" s="211">
        <v>20</v>
      </c>
      <c r="U2" s="211">
        <v>21</v>
      </c>
      <c r="V2" s="211">
        <v>22</v>
      </c>
      <c r="W2" s="211">
        <v>23</v>
      </c>
      <c r="X2" s="211">
        <v>24</v>
      </c>
      <c r="Y2" s="211">
        <v>25</v>
      </c>
      <c r="Z2" s="211">
        <v>26</v>
      </c>
      <c r="AA2" s="606" t="s">
        <v>147</v>
      </c>
      <c r="AB2" s="611" t="s">
        <v>1714</v>
      </c>
      <c r="AC2" s="889" t="s">
        <v>517</v>
      </c>
    </row>
    <row r="3" spans="1:29" ht="13.5" customHeight="1" x14ac:dyDescent="0.25">
      <c r="A3" s="606" t="s">
        <v>81</v>
      </c>
      <c r="B3" s="606" t="s">
        <v>499</v>
      </c>
      <c r="C3" s="606" t="s">
        <v>87</v>
      </c>
      <c r="D3" s="650" t="s">
        <v>500</v>
      </c>
      <c r="E3" s="651"/>
      <c r="F3" s="651"/>
      <c r="G3" s="651"/>
      <c r="H3" s="651"/>
      <c r="I3" s="652"/>
      <c r="J3" s="606" t="s">
        <v>501</v>
      </c>
      <c r="K3" s="606"/>
      <c r="L3" s="606"/>
      <c r="M3" s="606"/>
      <c r="N3" s="606"/>
      <c r="O3" s="606" t="s">
        <v>502</v>
      </c>
      <c r="P3" s="606"/>
      <c r="Q3" s="606"/>
      <c r="R3" s="606"/>
      <c r="S3" s="606" t="s">
        <v>503</v>
      </c>
      <c r="T3" s="606" t="s">
        <v>95</v>
      </c>
      <c r="U3" s="606" t="s">
        <v>86</v>
      </c>
      <c r="V3" s="606"/>
      <c r="W3" s="653" t="s">
        <v>356</v>
      </c>
      <c r="X3" s="653" t="s">
        <v>357</v>
      </c>
      <c r="Y3" s="653" t="s">
        <v>504</v>
      </c>
      <c r="Z3" s="606" t="s">
        <v>97</v>
      </c>
      <c r="AA3" s="606"/>
      <c r="AB3" s="611"/>
      <c r="AC3" s="889"/>
    </row>
    <row r="4" spans="1:29" ht="34.799999999999997" x14ac:dyDescent="0.25">
      <c r="A4" s="606"/>
      <c r="B4" s="606"/>
      <c r="C4" s="606"/>
      <c r="D4" s="212" t="s">
        <v>320</v>
      </c>
      <c r="E4" s="212" t="s">
        <v>83</v>
      </c>
      <c r="F4" s="212" t="s">
        <v>84</v>
      </c>
      <c r="G4" s="212" t="s">
        <v>505</v>
      </c>
      <c r="H4" s="212" t="s">
        <v>506</v>
      </c>
      <c r="I4" s="212" t="s">
        <v>507</v>
      </c>
      <c r="J4" s="212" t="s">
        <v>508</v>
      </c>
      <c r="K4" s="212" t="s">
        <v>509</v>
      </c>
      <c r="L4" s="212" t="s">
        <v>510</v>
      </c>
      <c r="M4" s="212" t="s">
        <v>511</v>
      </c>
      <c r="N4" s="212" t="s">
        <v>512</v>
      </c>
      <c r="O4" s="212" t="s">
        <v>513</v>
      </c>
      <c r="P4" s="212" t="s">
        <v>514</v>
      </c>
      <c r="Q4" s="212" t="s">
        <v>515</v>
      </c>
      <c r="R4" s="212" t="s">
        <v>516</v>
      </c>
      <c r="S4" s="606"/>
      <c r="T4" s="606"/>
      <c r="U4" s="212" t="s">
        <v>98</v>
      </c>
      <c r="V4" s="212" t="s">
        <v>99</v>
      </c>
      <c r="W4" s="653"/>
      <c r="X4" s="653"/>
      <c r="Y4" s="653"/>
      <c r="Z4" s="606"/>
      <c r="AA4" s="606"/>
      <c r="AB4" s="611"/>
      <c r="AC4" s="889"/>
    </row>
    <row r="5" spans="1:29" s="380" customFormat="1" ht="34.200000000000003" customHeight="1" x14ac:dyDescent="0.25">
      <c r="A5" s="382">
        <v>1</v>
      </c>
      <c r="B5" s="383" t="s">
        <v>518</v>
      </c>
      <c r="C5" s="383" t="s">
        <v>166</v>
      </c>
      <c r="D5" s="384" t="s">
        <v>331</v>
      </c>
      <c r="E5" s="383" t="s">
        <v>196</v>
      </c>
      <c r="F5" s="383" t="s">
        <v>155</v>
      </c>
      <c r="G5" s="383" t="s">
        <v>197</v>
      </c>
      <c r="H5" s="383"/>
      <c r="I5" s="383" t="s">
        <v>519</v>
      </c>
      <c r="J5" s="383"/>
      <c r="K5" s="383"/>
      <c r="L5" s="383">
        <v>5</v>
      </c>
      <c r="M5" s="383">
        <v>100</v>
      </c>
      <c r="N5" s="383"/>
      <c r="O5" s="363" t="s">
        <v>491</v>
      </c>
      <c r="P5" s="383"/>
      <c r="Q5" s="383">
        <v>1.75</v>
      </c>
      <c r="R5" s="383">
        <v>3.3</v>
      </c>
      <c r="S5" s="383">
        <v>2025</v>
      </c>
      <c r="T5" s="383">
        <v>16000</v>
      </c>
      <c r="U5" s="383" t="s">
        <v>520</v>
      </c>
      <c r="V5" s="383"/>
      <c r="W5" s="217" t="s">
        <v>247</v>
      </c>
      <c r="X5" s="217" t="s">
        <v>247</v>
      </c>
      <c r="Y5" s="217" t="s">
        <v>247</v>
      </c>
      <c r="Z5" s="390" t="s">
        <v>521</v>
      </c>
      <c r="AA5" s="384">
        <v>1</v>
      </c>
      <c r="AB5" s="384" t="s">
        <v>1697</v>
      </c>
      <c r="AC5" s="384">
        <v>1000</v>
      </c>
    </row>
    <row r="6" spans="1:29" s="381" customFormat="1" ht="28.8" x14ac:dyDescent="0.25">
      <c r="A6" s="385">
        <v>2</v>
      </c>
      <c r="B6" s="386" t="s">
        <v>522</v>
      </c>
      <c r="C6" s="209" t="s">
        <v>166</v>
      </c>
      <c r="D6" s="387" t="s">
        <v>331</v>
      </c>
      <c r="E6" s="383" t="s">
        <v>196</v>
      </c>
      <c r="F6" s="383" t="s">
        <v>155</v>
      </c>
      <c r="G6" s="383" t="s">
        <v>523</v>
      </c>
      <c r="H6" s="386"/>
      <c r="I6" s="386"/>
      <c r="J6" s="386"/>
      <c r="K6" s="386"/>
      <c r="L6" s="386">
        <v>3.5</v>
      </c>
      <c r="M6" s="386">
        <v>1000</v>
      </c>
      <c r="N6" s="386"/>
      <c r="O6" s="386" t="s">
        <v>524</v>
      </c>
      <c r="P6" s="386">
        <v>2.6</v>
      </c>
      <c r="Q6" s="386">
        <v>0.9</v>
      </c>
      <c r="R6" s="386">
        <v>3.2</v>
      </c>
      <c r="S6" s="386">
        <v>2023</v>
      </c>
      <c r="T6" s="936">
        <v>12000</v>
      </c>
      <c r="U6" s="383" t="s">
        <v>520</v>
      </c>
      <c r="V6" s="383"/>
      <c r="W6" s="217" t="s">
        <v>247</v>
      </c>
      <c r="X6" s="217" t="s">
        <v>247</v>
      </c>
      <c r="Y6" s="217" t="s">
        <v>247</v>
      </c>
      <c r="Z6" s="390" t="s">
        <v>525</v>
      </c>
      <c r="AA6" s="384">
        <v>2</v>
      </c>
      <c r="AB6" s="384" t="s">
        <v>1697</v>
      </c>
      <c r="AC6" s="936">
        <v>500</v>
      </c>
    </row>
    <row r="7" spans="1:29" s="191" customFormat="1" ht="28.8" x14ac:dyDescent="0.25">
      <c r="A7" s="361">
        <v>3</v>
      </c>
      <c r="B7" s="26" t="s">
        <v>526</v>
      </c>
      <c r="C7" s="209" t="s">
        <v>166</v>
      </c>
      <c r="D7" s="387" t="s">
        <v>331</v>
      </c>
      <c r="E7" s="383" t="s">
        <v>196</v>
      </c>
      <c r="F7" s="383" t="s">
        <v>155</v>
      </c>
      <c r="G7" s="383" t="s">
        <v>527</v>
      </c>
      <c r="H7" s="388"/>
      <c r="I7" s="388"/>
      <c r="J7" s="388"/>
      <c r="K7" s="388"/>
      <c r="L7" s="388">
        <v>6</v>
      </c>
      <c r="M7" s="388">
        <v>150</v>
      </c>
      <c r="N7" s="388"/>
      <c r="O7" s="386" t="s">
        <v>528</v>
      </c>
      <c r="P7" s="388"/>
      <c r="Q7" s="388">
        <v>2.25</v>
      </c>
      <c r="R7" s="388">
        <v>2.8</v>
      </c>
      <c r="S7" s="388">
        <v>2025</v>
      </c>
      <c r="T7" s="527">
        <v>26000</v>
      </c>
      <c r="U7" s="383" t="s">
        <v>520</v>
      </c>
      <c r="V7" s="383"/>
      <c r="W7" s="217" t="s">
        <v>247</v>
      </c>
      <c r="X7" s="217" t="s">
        <v>247</v>
      </c>
      <c r="Y7" s="217" t="s">
        <v>247</v>
      </c>
      <c r="Z7" s="390" t="s">
        <v>529</v>
      </c>
      <c r="AA7" s="384">
        <v>3</v>
      </c>
      <c r="AB7" s="384" t="s">
        <v>1697</v>
      </c>
      <c r="AC7" s="527">
        <v>0</v>
      </c>
    </row>
    <row r="8" spans="1:29" x14ac:dyDescent="0.25">
      <c r="A8" s="213" t="s">
        <v>112</v>
      </c>
      <c r="B8" s="84"/>
      <c r="C8" s="84"/>
      <c r="D8" s="84"/>
      <c r="E8" s="84"/>
      <c r="F8" s="84"/>
      <c r="G8" s="84"/>
      <c r="H8" s="84"/>
      <c r="I8" s="84"/>
      <c r="J8" s="84"/>
      <c r="K8" s="84"/>
      <c r="L8" s="84"/>
      <c r="M8" s="84"/>
      <c r="N8" s="84"/>
      <c r="O8" s="84"/>
      <c r="P8" s="84"/>
      <c r="Q8" s="84"/>
      <c r="R8" s="84"/>
      <c r="S8" s="84"/>
      <c r="T8" s="531">
        <f>SUM(T5:T7)</f>
        <v>54000</v>
      </c>
      <c r="U8" s="84"/>
      <c r="V8" s="84"/>
      <c r="W8" s="84"/>
      <c r="X8" s="84"/>
      <c r="Y8" s="84"/>
      <c r="Z8" s="84"/>
      <c r="AC8" s="18">
        <f>SUM(AC5:AC7)</f>
        <v>1500</v>
      </c>
    </row>
    <row r="9" spans="1:29" x14ac:dyDescent="0.25">
      <c r="A9" s="213" t="s">
        <v>112</v>
      </c>
      <c r="B9" s="84"/>
      <c r="C9" s="84"/>
      <c r="D9" s="84"/>
      <c r="E9" s="84"/>
      <c r="F9" s="84"/>
      <c r="G9" s="84"/>
      <c r="H9" s="84"/>
      <c r="I9" s="84"/>
      <c r="J9" s="84"/>
      <c r="K9" s="84"/>
      <c r="L9" s="84"/>
      <c r="M9" s="84"/>
      <c r="N9" s="84"/>
      <c r="O9" s="84"/>
      <c r="P9" s="84"/>
      <c r="Q9" s="84"/>
      <c r="R9" s="84"/>
      <c r="S9" s="84"/>
      <c r="T9" s="84"/>
      <c r="U9" s="84"/>
      <c r="V9" s="84"/>
      <c r="W9" s="84"/>
      <c r="X9" s="84"/>
      <c r="Y9" s="84"/>
      <c r="Z9" s="84"/>
    </row>
    <row r="10" spans="1:29" x14ac:dyDescent="0.25">
      <c r="A10" t="s">
        <v>113</v>
      </c>
    </row>
    <row r="11" spans="1:29" x14ac:dyDescent="0.25">
      <c r="A11" t="s">
        <v>530</v>
      </c>
    </row>
    <row r="12" spans="1:29" x14ac:dyDescent="0.25">
      <c r="A12" s="3" t="s">
        <v>531</v>
      </c>
    </row>
    <row r="13" spans="1:29" x14ac:dyDescent="0.25">
      <c r="A13" t="s">
        <v>532</v>
      </c>
      <c r="L13" s="570" t="s">
        <v>181</v>
      </c>
      <c r="M13" s="570"/>
      <c r="N13" s="570"/>
      <c r="O13" s="570"/>
      <c r="P13" s="570"/>
      <c r="Q13" s="570"/>
      <c r="R13" s="570"/>
      <c r="S13" s="570"/>
      <c r="T13" s="570"/>
      <c r="U13" s="570"/>
      <c r="V13" s="570"/>
      <c r="W13" s="570"/>
      <c r="X13" s="570"/>
      <c r="Y13" s="570"/>
      <c r="Z13" s="570"/>
      <c r="AA13" s="570"/>
      <c r="AB13" s="570"/>
      <c r="AC13" s="570"/>
    </row>
    <row r="14" spans="1:29" x14ac:dyDescent="0.25">
      <c r="A14" t="s">
        <v>533</v>
      </c>
      <c r="L14" s="570"/>
      <c r="M14" s="570"/>
      <c r="N14" s="570"/>
      <c r="O14" s="570"/>
      <c r="P14" s="570"/>
      <c r="Q14" s="570"/>
      <c r="R14" s="570"/>
      <c r="S14" s="570"/>
      <c r="T14" s="570"/>
      <c r="U14" s="570"/>
      <c r="V14" s="570"/>
      <c r="W14" s="570"/>
      <c r="X14" s="570"/>
      <c r="Y14" s="570"/>
      <c r="Z14" s="570"/>
      <c r="AA14" s="570"/>
      <c r="AB14" s="570"/>
      <c r="AC14" s="570"/>
    </row>
    <row r="15" spans="1:29" x14ac:dyDescent="0.25">
      <c r="A15" t="s">
        <v>534</v>
      </c>
    </row>
    <row r="16" spans="1:29" x14ac:dyDescent="0.25">
      <c r="A16" t="s">
        <v>535</v>
      </c>
    </row>
  </sheetData>
  <mergeCells count="18">
    <mergeCell ref="AB2:AB4"/>
    <mergeCell ref="AA2:AA4"/>
    <mergeCell ref="AC2:AC4"/>
    <mergeCell ref="L13:AC14"/>
    <mergeCell ref="A1:Z1"/>
    <mergeCell ref="D3:I3"/>
    <mergeCell ref="J3:N3"/>
    <mergeCell ref="O3:R3"/>
    <mergeCell ref="U3:V3"/>
    <mergeCell ref="A3:A4"/>
    <mergeCell ref="B3:B4"/>
    <mergeCell ref="C3:C4"/>
    <mergeCell ref="S3:S4"/>
    <mergeCell ref="T3:T4"/>
    <mergeCell ref="W3:W4"/>
    <mergeCell ref="X3:X4"/>
    <mergeCell ref="Y3:Y4"/>
    <mergeCell ref="Z3:Z4"/>
  </mergeCells>
  <phoneticPr fontId="68" type="noConversion"/>
  <pageMargins left="0.7" right="0.7" top="0.75" bottom="0.75" header="0.3" footer="0.3"/>
  <pageSetup paperSize="8" scale="84"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
  <sheetViews>
    <sheetView workbookViewId="0">
      <pane xSplit="2" ySplit="5" topLeftCell="R6" activePane="bottomRight" state="frozen"/>
      <selection pane="topRight"/>
      <selection pane="bottomLeft"/>
      <selection pane="bottomRight" activeCell="U13" sqref="U13:AL14"/>
    </sheetView>
  </sheetViews>
  <sheetFormatPr defaultColWidth="9" defaultRowHeight="14.4" x14ac:dyDescent="0.25"/>
  <cols>
    <col min="1" max="1" width="6.33203125" customWidth="1"/>
    <col min="2" max="2" width="17" customWidth="1"/>
    <col min="3" max="3" width="6.88671875" customWidth="1"/>
    <col min="4" max="4" width="10.6640625" customWidth="1"/>
    <col min="5" max="5" width="7" customWidth="1"/>
    <col min="6" max="6" width="8.88671875" customWidth="1"/>
    <col min="8" max="18" width="9" style="18"/>
    <col min="19" max="19" width="8.44140625" style="18" customWidth="1"/>
    <col min="20" max="20" width="10.21875" style="18" customWidth="1"/>
    <col min="21" max="21" width="8.21875" style="18" customWidth="1"/>
    <col min="22" max="22" width="8.6640625" customWidth="1"/>
    <col min="30" max="30" width="6.109375" customWidth="1"/>
    <col min="31" max="31" width="8.21875" customWidth="1"/>
    <col min="32" max="32" width="5.88671875" customWidth="1"/>
    <col min="33" max="33" width="7" customWidth="1"/>
    <col min="35" max="35" width="8.21875" customWidth="1"/>
    <col min="36" max="36" width="7.77734375" customWidth="1"/>
    <col min="37" max="38" width="6" customWidth="1"/>
    <col min="39" max="39" width="7.21875" customWidth="1"/>
  </cols>
  <sheetData>
    <row r="1" spans="1:39" s="346" customFormat="1" ht="18.75" customHeight="1" x14ac:dyDescent="0.25">
      <c r="A1" s="347" t="s">
        <v>536</v>
      </c>
      <c r="B1" s="347"/>
      <c r="C1" s="347"/>
      <c r="D1" s="347"/>
      <c r="E1" s="347"/>
      <c r="F1" s="347"/>
      <c r="G1" s="347"/>
      <c r="H1" s="369"/>
      <c r="I1" s="369"/>
      <c r="J1" s="369"/>
      <c r="K1" s="369"/>
      <c r="L1" s="369"/>
      <c r="M1" s="369"/>
      <c r="N1" s="369"/>
      <c r="O1" s="369"/>
      <c r="P1" s="369"/>
      <c r="Q1" s="369"/>
      <c r="R1" s="369"/>
      <c r="S1" s="369"/>
      <c r="T1" s="369"/>
      <c r="U1" s="378"/>
      <c r="V1" s="348"/>
      <c r="W1" s="352"/>
      <c r="X1" s="352"/>
      <c r="Y1" s="352"/>
      <c r="Z1" s="352"/>
      <c r="AA1" s="348"/>
      <c r="AB1" s="347"/>
      <c r="AC1" s="347"/>
      <c r="AD1" s="347"/>
      <c r="AE1" s="348"/>
      <c r="AF1" s="347"/>
      <c r="AG1" s="347"/>
      <c r="AH1" s="347"/>
      <c r="AI1" s="347"/>
      <c r="AJ1" s="347"/>
      <c r="AK1" s="347"/>
      <c r="AL1" s="347"/>
    </row>
    <row r="2" spans="1:39" s="260" customFormat="1" ht="12" x14ac:dyDescent="0.15">
      <c r="A2" s="211">
        <v>1</v>
      </c>
      <c r="B2" s="211">
        <v>2</v>
      </c>
      <c r="C2" s="211">
        <v>3</v>
      </c>
      <c r="D2" s="211">
        <v>4</v>
      </c>
      <c r="E2" s="211">
        <v>5</v>
      </c>
      <c r="F2" s="211">
        <v>6</v>
      </c>
      <c r="G2" s="211">
        <v>8</v>
      </c>
      <c r="H2" s="211">
        <v>9</v>
      </c>
      <c r="I2" s="211">
        <v>10</v>
      </c>
      <c r="J2" s="211"/>
      <c r="K2" s="211"/>
      <c r="L2" s="211"/>
      <c r="M2" s="211"/>
      <c r="N2" s="211"/>
      <c r="O2" s="211"/>
      <c r="P2" s="211"/>
      <c r="Q2" s="211"/>
      <c r="R2" s="211"/>
      <c r="S2" s="211"/>
      <c r="T2" s="211">
        <v>11</v>
      </c>
      <c r="U2" s="211">
        <v>12</v>
      </c>
      <c r="V2" s="211">
        <v>13</v>
      </c>
      <c r="W2" s="211">
        <v>14</v>
      </c>
      <c r="X2" s="211">
        <v>15</v>
      </c>
      <c r="Y2" s="211">
        <v>16</v>
      </c>
      <c r="Z2" s="211">
        <v>17</v>
      </c>
      <c r="AA2" s="211">
        <v>18</v>
      </c>
      <c r="AB2" s="211">
        <v>19</v>
      </c>
      <c r="AC2" s="211">
        <v>20</v>
      </c>
      <c r="AD2" s="211">
        <v>21</v>
      </c>
      <c r="AE2" s="211">
        <v>22</v>
      </c>
      <c r="AF2" s="211">
        <v>23</v>
      </c>
      <c r="AG2" s="211">
        <v>24</v>
      </c>
      <c r="AH2" s="211">
        <v>25</v>
      </c>
      <c r="AI2" s="211">
        <v>26</v>
      </c>
      <c r="AJ2" s="211">
        <v>27</v>
      </c>
      <c r="AK2" s="211">
        <v>28</v>
      </c>
      <c r="AL2" s="379"/>
    </row>
    <row r="3" spans="1:39" s="346" customFormat="1" ht="15.75" customHeight="1" x14ac:dyDescent="0.25">
      <c r="A3" s="659" t="s">
        <v>81</v>
      </c>
      <c r="B3" s="653" t="s">
        <v>537</v>
      </c>
      <c r="C3" s="655" t="s">
        <v>538</v>
      </c>
      <c r="D3" s="656"/>
      <c r="E3" s="656"/>
      <c r="F3" s="656"/>
      <c r="G3" s="660" t="s">
        <v>539</v>
      </c>
      <c r="H3" s="663" t="s">
        <v>540</v>
      </c>
      <c r="I3" s="664" t="s">
        <v>541</v>
      </c>
      <c r="J3" s="665" t="s">
        <v>542</v>
      </c>
      <c r="K3" s="653"/>
      <c r="L3" s="665"/>
      <c r="M3" s="666"/>
      <c r="N3" s="666"/>
      <c r="O3" s="666"/>
      <c r="P3" s="666"/>
      <c r="Q3" s="665"/>
      <c r="R3" s="653"/>
      <c r="S3" s="653"/>
      <c r="T3" s="665" t="s">
        <v>543</v>
      </c>
      <c r="U3" s="653"/>
      <c r="V3" s="665"/>
      <c r="W3" s="666"/>
      <c r="X3" s="666"/>
      <c r="Y3" s="666"/>
      <c r="Z3" s="666"/>
      <c r="AA3" s="665"/>
      <c r="AB3" s="653"/>
      <c r="AC3" s="653"/>
      <c r="AD3" s="653" t="s">
        <v>503</v>
      </c>
      <c r="AE3" s="663" t="s">
        <v>544</v>
      </c>
      <c r="AF3" s="653" t="s">
        <v>86</v>
      </c>
      <c r="AG3" s="653"/>
      <c r="AH3" s="653" t="s">
        <v>356</v>
      </c>
      <c r="AI3" s="653" t="s">
        <v>357</v>
      </c>
      <c r="AJ3" s="653" t="s">
        <v>504</v>
      </c>
      <c r="AK3" s="653" t="s">
        <v>97</v>
      </c>
      <c r="AL3" s="611" t="s">
        <v>1714</v>
      </c>
      <c r="AM3" s="654" t="s">
        <v>517</v>
      </c>
    </row>
    <row r="4" spans="1:39" s="346" customFormat="1" ht="15.75" customHeight="1" x14ac:dyDescent="0.25">
      <c r="A4" s="659"/>
      <c r="B4" s="653"/>
      <c r="C4" s="657"/>
      <c r="D4" s="658"/>
      <c r="E4" s="658"/>
      <c r="F4" s="658"/>
      <c r="G4" s="661"/>
      <c r="H4" s="663"/>
      <c r="I4" s="664"/>
      <c r="J4" s="665" t="s">
        <v>545</v>
      </c>
      <c r="K4" s="653"/>
      <c r="L4" s="665"/>
      <c r="M4" s="666" t="s">
        <v>546</v>
      </c>
      <c r="N4" s="666"/>
      <c r="O4" s="666"/>
      <c r="P4" s="666"/>
      <c r="Q4" s="665"/>
      <c r="R4" s="653" t="s">
        <v>547</v>
      </c>
      <c r="S4" s="653"/>
      <c r="T4" s="667" t="s">
        <v>545</v>
      </c>
      <c r="U4" s="668"/>
      <c r="V4" s="669"/>
      <c r="W4" s="666" t="s">
        <v>546</v>
      </c>
      <c r="X4" s="666"/>
      <c r="Y4" s="666"/>
      <c r="Z4" s="666"/>
      <c r="AA4" s="665"/>
      <c r="AB4" s="653" t="s">
        <v>547</v>
      </c>
      <c r="AC4" s="653"/>
      <c r="AD4" s="653"/>
      <c r="AE4" s="663"/>
      <c r="AF4" s="653" t="s">
        <v>98</v>
      </c>
      <c r="AG4" s="653" t="s">
        <v>99</v>
      </c>
      <c r="AH4" s="653"/>
      <c r="AI4" s="653"/>
      <c r="AJ4" s="653"/>
      <c r="AK4" s="653"/>
      <c r="AL4" s="611"/>
      <c r="AM4" s="654"/>
    </row>
    <row r="5" spans="1:39" s="346" customFormat="1" ht="23.4" customHeight="1" x14ac:dyDescent="0.25">
      <c r="A5" s="659"/>
      <c r="B5" s="653"/>
      <c r="C5" s="217" t="s">
        <v>320</v>
      </c>
      <c r="D5" s="217" t="s">
        <v>83</v>
      </c>
      <c r="E5" s="217" t="s">
        <v>84</v>
      </c>
      <c r="F5" s="217" t="s">
        <v>183</v>
      </c>
      <c r="G5" s="662"/>
      <c r="H5" s="663"/>
      <c r="I5" s="664"/>
      <c r="J5" s="349" t="s">
        <v>548</v>
      </c>
      <c r="K5" s="349" t="s">
        <v>549</v>
      </c>
      <c r="L5" s="349" t="s">
        <v>550</v>
      </c>
      <c r="M5" s="351" t="s">
        <v>551</v>
      </c>
      <c r="N5" s="351" t="s">
        <v>552</v>
      </c>
      <c r="O5" s="351" t="s">
        <v>553</v>
      </c>
      <c r="P5" s="351" t="s">
        <v>554</v>
      </c>
      <c r="Q5" s="349" t="s">
        <v>550</v>
      </c>
      <c r="R5" s="351" t="s">
        <v>555</v>
      </c>
      <c r="S5" s="349" t="s">
        <v>550</v>
      </c>
      <c r="T5" s="349" t="s">
        <v>556</v>
      </c>
      <c r="U5" s="349" t="s">
        <v>549</v>
      </c>
      <c r="V5" s="349" t="s">
        <v>550</v>
      </c>
      <c r="W5" s="351" t="s">
        <v>551</v>
      </c>
      <c r="X5" s="351" t="s">
        <v>552</v>
      </c>
      <c r="Y5" s="351" t="s">
        <v>553</v>
      </c>
      <c r="Z5" s="351" t="s">
        <v>554</v>
      </c>
      <c r="AA5" s="349" t="s">
        <v>550</v>
      </c>
      <c r="AB5" s="351" t="s">
        <v>555</v>
      </c>
      <c r="AC5" s="349" t="s">
        <v>550</v>
      </c>
      <c r="AD5" s="653"/>
      <c r="AE5" s="663"/>
      <c r="AF5" s="653"/>
      <c r="AG5" s="653"/>
      <c r="AH5" s="653"/>
      <c r="AI5" s="653"/>
      <c r="AJ5" s="653"/>
      <c r="AK5" s="653"/>
      <c r="AL5" s="611"/>
      <c r="AM5" s="654"/>
    </row>
    <row r="6" spans="1:39" ht="20.399999999999999" customHeight="1" x14ac:dyDescent="0.25">
      <c r="A6" s="350">
        <v>1</v>
      </c>
      <c r="B6" s="370" t="s">
        <v>557</v>
      </c>
      <c r="C6" s="370" t="s">
        <v>331</v>
      </c>
      <c r="D6" s="370" t="s">
        <v>196</v>
      </c>
      <c r="E6" s="370" t="s">
        <v>155</v>
      </c>
      <c r="F6" s="370">
        <v>532822</v>
      </c>
      <c r="G6" s="371" t="s">
        <v>440</v>
      </c>
      <c r="H6" s="372">
        <v>1164.93</v>
      </c>
      <c r="I6" s="80">
        <v>5</v>
      </c>
      <c r="J6" s="80">
        <v>20</v>
      </c>
      <c r="K6" s="80">
        <v>45</v>
      </c>
      <c r="L6" s="80"/>
      <c r="M6" s="80"/>
      <c r="N6" s="80"/>
      <c r="O6" s="80"/>
      <c r="P6" s="80"/>
      <c r="Q6" s="80"/>
      <c r="R6" s="80"/>
      <c r="S6" s="80"/>
      <c r="T6" s="80">
        <v>25</v>
      </c>
      <c r="U6" s="80">
        <v>50</v>
      </c>
      <c r="V6" s="370"/>
      <c r="W6" s="370"/>
      <c r="X6" s="370"/>
      <c r="Y6" s="370"/>
      <c r="Z6" s="370"/>
      <c r="AA6" s="370"/>
      <c r="AB6" s="370"/>
      <c r="AC6" s="370"/>
      <c r="AD6" s="80">
        <v>2020</v>
      </c>
      <c r="AE6" s="80">
        <v>9000</v>
      </c>
      <c r="AF6" s="370" t="s">
        <v>558</v>
      </c>
      <c r="AG6" s="370" t="s">
        <v>448</v>
      </c>
      <c r="AH6" s="80" t="s">
        <v>247</v>
      </c>
      <c r="AI6" s="80" t="s">
        <v>286</v>
      </c>
      <c r="AJ6" s="80" t="s">
        <v>247</v>
      </c>
      <c r="AK6" s="76">
        <v>1</v>
      </c>
      <c r="AL6" s="933" t="s">
        <v>1706</v>
      </c>
      <c r="AM6" s="63">
        <v>4000</v>
      </c>
    </row>
    <row r="7" spans="1:39" ht="24" x14ac:dyDescent="0.25">
      <c r="A7" s="350">
        <v>2</v>
      </c>
      <c r="B7" s="373" t="s">
        <v>559</v>
      </c>
      <c r="C7" s="370" t="s">
        <v>331</v>
      </c>
      <c r="D7" s="370" t="s">
        <v>196</v>
      </c>
      <c r="E7" s="370" t="s">
        <v>155</v>
      </c>
      <c r="F7" s="370">
        <v>532822</v>
      </c>
      <c r="G7" s="374" t="s">
        <v>560</v>
      </c>
      <c r="H7" s="353">
        <v>120</v>
      </c>
      <c r="I7" s="376">
        <v>2</v>
      </c>
      <c r="J7" s="80">
        <v>10</v>
      </c>
      <c r="K7" s="80">
        <v>35</v>
      </c>
      <c r="L7" s="80"/>
      <c r="M7" s="80"/>
      <c r="N7" s="80"/>
      <c r="O7" s="80"/>
      <c r="P7" s="80"/>
      <c r="Q7" s="80"/>
      <c r="R7" s="80"/>
      <c r="S7" s="80"/>
      <c r="T7" s="80">
        <v>45</v>
      </c>
      <c r="U7" s="80">
        <v>80</v>
      </c>
      <c r="V7" s="370"/>
      <c r="W7" s="370"/>
      <c r="X7" s="370"/>
      <c r="Y7" s="370"/>
      <c r="Z7" s="370"/>
      <c r="AA7" s="370"/>
      <c r="AB7" s="370"/>
      <c r="AC7" s="370"/>
      <c r="AD7" s="80">
        <v>2022</v>
      </c>
      <c r="AE7" s="80">
        <v>5000</v>
      </c>
      <c r="AF7" s="370" t="s">
        <v>561</v>
      </c>
      <c r="AG7" s="370"/>
      <c r="AH7" s="80" t="s">
        <v>247</v>
      </c>
      <c r="AI7" s="80" t="s">
        <v>286</v>
      </c>
      <c r="AJ7" s="80" t="s">
        <v>247</v>
      </c>
      <c r="AK7" s="76">
        <v>2</v>
      </c>
      <c r="AL7" s="933" t="s">
        <v>1706</v>
      </c>
      <c r="AM7" s="63">
        <v>1800</v>
      </c>
    </row>
    <row r="8" spans="1:39" ht="26.4" customHeight="1" x14ac:dyDescent="0.25">
      <c r="A8" s="350">
        <v>3</v>
      </c>
      <c r="B8" s="373" t="s">
        <v>562</v>
      </c>
      <c r="C8" s="370" t="s">
        <v>331</v>
      </c>
      <c r="D8" s="370" t="s">
        <v>196</v>
      </c>
      <c r="E8" s="370" t="s">
        <v>155</v>
      </c>
      <c r="F8" s="370">
        <v>532822</v>
      </c>
      <c r="G8" s="374" t="s">
        <v>560</v>
      </c>
      <c r="H8" s="375">
        <v>800</v>
      </c>
      <c r="I8" s="377">
        <v>0.5</v>
      </c>
      <c r="J8" s="80">
        <v>10</v>
      </c>
      <c r="K8" s="80">
        <v>20</v>
      </c>
      <c r="L8" s="80"/>
      <c r="M8" s="80"/>
      <c r="N8" s="80"/>
      <c r="O8" s="80"/>
      <c r="P8" s="80"/>
      <c r="Q8" s="80"/>
      <c r="R8" s="80"/>
      <c r="S8" s="80"/>
      <c r="T8" s="80">
        <v>30</v>
      </c>
      <c r="U8" s="80">
        <v>60</v>
      </c>
      <c r="V8" s="370"/>
      <c r="W8" s="370"/>
      <c r="X8" s="370"/>
      <c r="Y8" s="370"/>
      <c r="Z8" s="370"/>
      <c r="AA8" s="370"/>
      <c r="AB8" s="370"/>
      <c r="AC8" s="370"/>
      <c r="AD8" s="80">
        <v>2023</v>
      </c>
      <c r="AE8" s="80">
        <v>5000</v>
      </c>
      <c r="AF8" s="370" t="s">
        <v>561</v>
      </c>
      <c r="AG8" s="370"/>
      <c r="AH8" s="80" t="s">
        <v>247</v>
      </c>
      <c r="AI8" s="80" t="s">
        <v>286</v>
      </c>
      <c r="AJ8" s="80" t="s">
        <v>247</v>
      </c>
      <c r="AK8" s="76">
        <v>2</v>
      </c>
      <c r="AL8" s="933" t="s">
        <v>1706</v>
      </c>
      <c r="AM8" s="63">
        <v>2500</v>
      </c>
    </row>
    <row r="9" spans="1:39" ht="24" x14ac:dyDescent="0.25">
      <c r="A9" s="350">
        <v>4</v>
      </c>
      <c r="B9" s="373" t="s">
        <v>563</v>
      </c>
      <c r="C9" s="370" t="s">
        <v>331</v>
      </c>
      <c r="D9" s="370" t="s">
        <v>196</v>
      </c>
      <c r="E9" s="370" t="s">
        <v>155</v>
      </c>
      <c r="F9" s="370">
        <v>532822</v>
      </c>
      <c r="G9" s="374" t="s">
        <v>560</v>
      </c>
      <c r="H9" s="353">
        <v>160</v>
      </c>
      <c r="I9" s="376">
        <v>3</v>
      </c>
      <c r="J9" s="80">
        <v>10</v>
      </c>
      <c r="K9" s="80">
        <v>20</v>
      </c>
      <c r="L9" s="80"/>
      <c r="M9" s="80"/>
      <c r="N9" s="80"/>
      <c r="O9" s="80"/>
      <c r="P9" s="80"/>
      <c r="Q9" s="80"/>
      <c r="R9" s="80"/>
      <c r="S9" s="80"/>
      <c r="T9" s="80">
        <v>30</v>
      </c>
      <c r="U9" s="80">
        <v>60</v>
      </c>
      <c r="V9" s="370"/>
      <c r="W9" s="370"/>
      <c r="X9" s="370"/>
      <c r="Y9" s="370"/>
      <c r="Z9" s="370"/>
      <c r="AA9" s="370"/>
      <c r="AB9" s="370"/>
      <c r="AC9" s="370"/>
      <c r="AD9" s="80">
        <v>2023</v>
      </c>
      <c r="AE9" s="80">
        <v>7500</v>
      </c>
      <c r="AF9" s="370" t="s">
        <v>561</v>
      </c>
      <c r="AG9" s="370"/>
      <c r="AH9" s="80" t="s">
        <v>247</v>
      </c>
      <c r="AI9" s="80" t="s">
        <v>286</v>
      </c>
      <c r="AJ9" s="80" t="s">
        <v>247</v>
      </c>
      <c r="AK9" s="76">
        <v>2</v>
      </c>
      <c r="AL9" s="933" t="s">
        <v>1706</v>
      </c>
      <c r="AM9" s="63">
        <v>2000</v>
      </c>
    </row>
    <row r="10" spans="1:39" ht="30.6" customHeight="1" x14ac:dyDescent="0.25">
      <c r="A10" s="350">
        <v>5</v>
      </c>
      <c r="B10" s="373" t="s">
        <v>564</v>
      </c>
      <c r="C10" s="370" t="s">
        <v>331</v>
      </c>
      <c r="D10" s="370" t="s">
        <v>196</v>
      </c>
      <c r="E10" s="370" t="s">
        <v>155</v>
      </c>
      <c r="F10" s="370">
        <v>532822</v>
      </c>
      <c r="G10" s="374" t="s">
        <v>565</v>
      </c>
      <c r="H10" s="375">
        <v>900</v>
      </c>
      <c r="I10" s="377">
        <v>1.5</v>
      </c>
      <c r="J10" s="80">
        <v>10</v>
      </c>
      <c r="K10" s="80">
        <v>20</v>
      </c>
      <c r="L10" s="80"/>
      <c r="M10" s="80"/>
      <c r="N10" s="80"/>
      <c r="O10" s="80"/>
      <c r="P10" s="80"/>
      <c r="Q10" s="80"/>
      <c r="R10" s="80"/>
      <c r="S10" s="80"/>
      <c r="T10" s="80">
        <v>15.6</v>
      </c>
      <c r="U10" s="80">
        <v>50</v>
      </c>
      <c r="V10" s="370"/>
      <c r="W10" s="370"/>
      <c r="X10" s="370"/>
      <c r="Y10" s="370"/>
      <c r="Z10" s="370"/>
      <c r="AA10" s="370"/>
      <c r="AB10" s="370"/>
      <c r="AC10" s="370"/>
      <c r="AD10" s="80">
        <v>2024</v>
      </c>
      <c r="AE10" s="80">
        <v>5000</v>
      </c>
      <c r="AF10" s="370" t="s">
        <v>561</v>
      </c>
      <c r="AG10" s="370"/>
      <c r="AH10" s="80" t="s">
        <v>247</v>
      </c>
      <c r="AI10" s="80" t="s">
        <v>286</v>
      </c>
      <c r="AJ10" s="80" t="s">
        <v>247</v>
      </c>
      <c r="AK10" s="76">
        <v>3</v>
      </c>
      <c r="AL10" s="933" t="s">
        <v>1706</v>
      </c>
      <c r="AM10" s="63">
        <v>0</v>
      </c>
    </row>
    <row r="11" spans="1:39" x14ac:dyDescent="0.25">
      <c r="A11" t="s">
        <v>113</v>
      </c>
      <c r="AE11" s="63">
        <f>SUM(AE6:AE10)</f>
        <v>31500</v>
      </c>
      <c r="AM11" s="63">
        <f>SUM(AM6:AM10)</f>
        <v>10300</v>
      </c>
    </row>
    <row r="12" spans="1:39" x14ac:dyDescent="0.25">
      <c r="A12" t="s">
        <v>566</v>
      </c>
    </row>
    <row r="13" spans="1:39" x14ac:dyDescent="0.25">
      <c r="A13" t="s">
        <v>567</v>
      </c>
      <c r="U13" s="570" t="s">
        <v>181</v>
      </c>
      <c r="V13" s="570"/>
      <c r="W13" s="570"/>
      <c r="X13" s="570"/>
      <c r="Y13" s="570"/>
      <c r="Z13" s="570"/>
      <c r="AA13" s="570"/>
      <c r="AB13" s="570"/>
      <c r="AC13" s="570"/>
      <c r="AD13" s="570"/>
      <c r="AE13" s="570"/>
      <c r="AF13" s="570"/>
      <c r="AG13" s="570"/>
      <c r="AH13" s="570"/>
      <c r="AI13" s="570"/>
      <c r="AJ13" s="570"/>
      <c r="AK13" s="570"/>
      <c r="AL13" s="570"/>
    </row>
    <row r="14" spans="1:39" x14ac:dyDescent="0.25">
      <c r="A14" t="s">
        <v>568</v>
      </c>
      <c r="U14" s="570"/>
      <c r="V14" s="570"/>
      <c r="W14" s="570"/>
      <c r="X14" s="570"/>
      <c r="Y14" s="570"/>
      <c r="Z14" s="570"/>
      <c r="AA14" s="570"/>
      <c r="AB14" s="570"/>
      <c r="AC14" s="570"/>
      <c r="AD14" s="570"/>
      <c r="AE14" s="570"/>
      <c r="AF14" s="570"/>
      <c r="AG14" s="570"/>
      <c r="AH14" s="570"/>
      <c r="AI14" s="570"/>
      <c r="AJ14" s="570"/>
      <c r="AK14" s="570"/>
      <c r="AL14" s="570"/>
    </row>
  </sheetData>
  <mergeCells count="26">
    <mergeCell ref="AB4:AC4"/>
    <mergeCell ref="AD3:AD5"/>
    <mergeCell ref="AE3:AE5"/>
    <mergeCell ref="AF4:AF5"/>
    <mergeCell ref="AG4:AG5"/>
    <mergeCell ref="A3:A5"/>
    <mergeCell ref="B3:B5"/>
    <mergeCell ref="G3:G5"/>
    <mergeCell ref="H3:H5"/>
    <mergeCell ref="I3:I5"/>
    <mergeCell ref="AM3:AM5"/>
    <mergeCell ref="C3:F4"/>
    <mergeCell ref="U13:AL14"/>
    <mergeCell ref="AH3:AH5"/>
    <mergeCell ref="AI3:AI5"/>
    <mergeCell ref="AJ3:AJ5"/>
    <mergeCell ref="AK3:AK5"/>
    <mergeCell ref="AL3:AL5"/>
    <mergeCell ref="J3:S3"/>
    <mergeCell ref="T3:AC3"/>
    <mergeCell ref="AF3:AG3"/>
    <mergeCell ref="J4:L4"/>
    <mergeCell ref="M4:Q4"/>
    <mergeCell ref="R4:S4"/>
    <mergeCell ref="T4:V4"/>
    <mergeCell ref="W4:AA4"/>
  </mergeCells>
  <phoneticPr fontId="68" type="noConversion"/>
  <pageMargins left="0.7" right="0.7" top="0.75" bottom="0.75" header="0.3" footer="0.3"/>
  <pageSetup paperSize="8" scale="78"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workbookViewId="0">
      <selection activeCell="I39" sqref="I39"/>
    </sheetView>
  </sheetViews>
  <sheetFormatPr defaultColWidth="9" defaultRowHeight="14.4" x14ac:dyDescent="0.25"/>
  <sheetData>
    <row r="1" spans="1:24" ht="17.399999999999999" x14ac:dyDescent="0.25">
      <c r="A1" s="672" t="s">
        <v>569</v>
      </c>
      <c r="B1" s="672"/>
      <c r="C1" s="672"/>
      <c r="D1" s="672"/>
      <c r="E1" s="672"/>
      <c r="F1" s="672"/>
      <c r="G1" s="672"/>
      <c r="H1" s="672"/>
      <c r="I1" s="672"/>
      <c r="J1" s="672"/>
      <c r="K1" s="672"/>
      <c r="L1" s="672"/>
      <c r="M1" s="672"/>
      <c r="N1" s="672"/>
      <c r="O1" s="672"/>
      <c r="P1" s="672"/>
      <c r="Q1" s="672"/>
      <c r="R1" s="672"/>
      <c r="S1" s="672"/>
      <c r="T1" s="672"/>
      <c r="U1" s="672"/>
      <c r="V1" s="672"/>
      <c r="W1" s="672"/>
      <c r="X1" s="672"/>
    </row>
    <row r="2" spans="1:24" x14ac:dyDescent="0.25">
      <c r="A2" s="565" t="s">
        <v>81</v>
      </c>
      <c r="B2" s="565" t="s">
        <v>499</v>
      </c>
      <c r="C2" s="565" t="s">
        <v>87</v>
      </c>
      <c r="D2" s="565" t="s">
        <v>500</v>
      </c>
      <c r="E2" s="565"/>
      <c r="F2" s="565"/>
      <c r="G2" s="565"/>
      <c r="H2" s="565"/>
      <c r="I2" s="565"/>
      <c r="J2" s="565" t="s">
        <v>501</v>
      </c>
      <c r="K2" s="565"/>
      <c r="L2" s="565"/>
      <c r="M2" s="565"/>
      <c r="N2" s="565"/>
      <c r="O2" s="565" t="s">
        <v>502</v>
      </c>
      <c r="P2" s="565"/>
      <c r="Q2" s="565"/>
      <c r="R2" s="565"/>
      <c r="S2" s="571" t="s">
        <v>95</v>
      </c>
      <c r="T2" s="571" t="s">
        <v>570</v>
      </c>
      <c r="U2" s="565" t="s">
        <v>517</v>
      </c>
      <c r="V2" s="565" t="s">
        <v>86</v>
      </c>
      <c r="W2" s="565"/>
      <c r="X2" s="565" t="s">
        <v>97</v>
      </c>
    </row>
    <row r="3" spans="1:24" ht="45.6" x14ac:dyDescent="0.25">
      <c r="A3" s="565"/>
      <c r="B3" s="565"/>
      <c r="C3" s="565"/>
      <c r="D3" s="365" t="s">
        <v>320</v>
      </c>
      <c r="E3" s="365" t="s">
        <v>83</v>
      </c>
      <c r="F3" s="365" t="s">
        <v>84</v>
      </c>
      <c r="G3" s="365" t="s">
        <v>505</v>
      </c>
      <c r="H3" s="365" t="s">
        <v>506</v>
      </c>
      <c r="I3" s="365" t="s">
        <v>507</v>
      </c>
      <c r="J3" s="365" t="s">
        <v>571</v>
      </c>
      <c r="K3" s="365" t="s">
        <v>572</v>
      </c>
      <c r="L3" s="365" t="s">
        <v>573</v>
      </c>
      <c r="M3" s="365" t="s">
        <v>574</v>
      </c>
      <c r="N3" s="365" t="s">
        <v>575</v>
      </c>
      <c r="O3" s="365" t="s">
        <v>513</v>
      </c>
      <c r="P3" s="365" t="s">
        <v>514</v>
      </c>
      <c r="Q3" s="365" t="s">
        <v>515</v>
      </c>
      <c r="R3" s="365" t="s">
        <v>516</v>
      </c>
      <c r="S3" s="572"/>
      <c r="T3" s="572"/>
      <c r="U3" s="565"/>
      <c r="V3" s="365" t="s">
        <v>98</v>
      </c>
      <c r="W3" s="365" t="s">
        <v>99</v>
      </c>
      <c r="X3" s="565"/>
    </row>
    <row r="4" spans="1:24" x14ac:dyDescent="0.25">
      <c r="A4" s="670" t="s">
        <v>576</v>
      </c>
      <c r="B4" s="671"/>
      <c r="C4" s="365"/>
      <c r="D4" s="365"/>
      <c r="E4" s="365"/>
      <c r="F4" s="365"/>
      <c r="G4" s="365"/>
      <c r="H4" s="365"/>
      <c r="I4" s="365"/>
      <c r="J4" s="365"/>
      <c r="K4" s="365"/>
      <c r="L4" s="365">
        <f>SUM(L5:L6)</f>
        <v>0</v>
      </c>
      <c r="M4" s="365">
        <f>SUM(M5:M6)</f>
        <v>0</v>
      </c>
      <c r="N4" s="365">
        <f>SUM(N5:N6)</f>
        <v>0</v>
      </c>
      <c r="O4" s="365"/>
      <c r="P4" s="365">
        <f t="shared" ref="P4:U4" si="0">SUM(P5:P6)</f>
        <v>0</v>
      </c>
      <c r="Q4" s="365">
        <f t="shared" si="0"/>
        <v>0</v>
      </c>
      <c r="R4" s="365">
        <f t="shared" si="0"/>
        <v>0</v>
      </c>
      <c r="S4" s="365">
        <f t="shared" si="0"/>
        <v>0</v>
      </c>
      <c r="T4" s="365">
        <f t="shared" si="0"/>
        <v>0</v>
      </c>
      <c r="U4" s="365">
        <f t="shared" si="0"/>
        <v>0</v>
      </c>
      <c r="V4" s="365"/>
      <c r="W4" s="365"/>
      <c r="X4" s="365"/>
    </row>
    <row r="5" spans="1:24" x14ac:dyDescent="0.25">
      <c r="A5" s="143">
        <v>1</v>
      </c>
      <c r="B5" s="143"/>
      <c r="C5" s="143"/>
      <c r="D5" s="143"/>
      <c r="E5" s="143"/>
      <c r="F5" s="359"/>
      <c r="G5" s="143"/>
      <c r="H5" s="359"/>
      <c r="I5" s="143"/>
      <c r="J5" s="143"/>
      <c r="K5" s="143"/>
      <c r="L5" s="143"/>
      <c r="M5" s="143"/>
      <c r="N5" s="143"/>
      <c r="O5" s="143"/>
      <c r="P5" s="143"/>
      <c r="Q5" s="143"/>
      <c r="R5" s="143"/>
      <c r="S5" s="367"/>
      <c r="T5" s="367"/>
      <c r="U5" s="367"/>
      <c r="V5" s="359"/>
      <c r="W5" s="359"/>
      <c r="X5" s="143"/>
    </row>
    <row r="6" spans="1:24" x14ac:dyDescent="0.25">
      <c r="A6" s="143">
        <v>2</v>
      </c>
      <c r="B6" s="359"/>
      <c r="C6" s="359"/>
      <c r="D6" s="359"/>
      <c r="E6" s="359"/>
      <c r="F6" s="143"/>
      <c r="G6" s="143"/>
      <c r="H6" s="359"/>
      <c r="I6" s="359"/>
      <c r="J6" s="143"/>
      <c r="K6" s="143"/>
      <c r="L6" s="143"/>
      <c r="M6" s="366"/>
      <c r="N6" s="143"/>
      <c r="O6" s="143"/>
      <c r="P6" s="143"/>
      <c r="Q6" s="143"/>
      <c r="R6" s="143"/>
      <c r="S6" s="368"/>
      <c r="T6" s="368"/>
      <c r="U6" s="367"/>
      <c r="V6" s="359"/>
      <c r="W6" s="359"/>
      <c r="X6" s="359"/>
    </row>
    <row r="7" spans="1:24" x14ac:dyDescent="0.25">
      <c r="A7" s="143">
        <v>3</v>
      </c>
      <c r="B7" s="143"/>
      <c r="C7" s="143"/>
      <c r="D7" s="143"/>
      <c r="E7" s="143"/>
      <c r="F7" s="143"/>
      <c r="G7" s="143"/>
      <c r="H7" s="143"/>
      <c r="I7" s="143"/>
      <c r="J7" s="143"/>
      <c r="K7" s="143"/>
      <c r="L7" s="143"/>
      <c r="M7" s="143"/>
      <c r="N7" s="143"/>
      <c r="O7" s="143"/>
      <c r="P7" s="143"/>
      <c r="Q7" s="143"/>
      <c r="R7" s="143"/>
      <c r="S7" s="143"/>
      <c r="T7" s="143"/>
      <c r="U7" s="143"/>
      <c r="V7" s="143"/>
      <c r="W7" s="143"/>
      <c r="X7" s="143"/>
    </row>
  </sheetData>
  <mergeCells count="13">
    <mergeCell ref="A1:X1"/>
    <mergeCell ref="D2:I2"/>
    <mergeCell ref="J2:N2"/>
    <mergeCell ref="O2:R2"/>
    <mergeCell ref="V2:W2"/>
    <mergeCell ref="T2:T3"/>
    <mergeCell ref="U2:U3"/>
    <mergeCell ref="X2:X3"/>
    <mergeCell ref="A4:B4"/>
    <mergeCell ref="A2:A3"/>
    <mergeCell ref="B2:B3"/>
    <mergeCell ref="C2:C3"/>
    <mergeCell ref="S2:S3"/>
  </mergeCells>
  <phoneticPr fontId="68" type="noConversion"/>
  <pageMargins left="0.7" right="0.7" top="0.75" bottom="0.75" header="0.3" footer="0.3"/>
  <pageSetup paperSize="8" scale="91"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workbookViewId="0">
      <selection activeCell="A4" sqref="A4:XFD4"/>
    </sheetView>
  </sheetViews>
  <sheetFormatPr defaultColWidth="9" defaultRowHeight="14.4" x14ac:dyDescent="0.25"/>
  <sheetData>
    <row r="1" spans="1:27" ht="17.399999999999999" x14ac:dyDescent="0.25">
      <c r="A1" s="673" t="s">
        <v>577</v>
      </c>
      <c r="B1" s="673"/>
      <c r="C1" s="673"/>
      <c r="D1" s="673"/>
      <c r="E1" s="673"/>
      <c r="F1" s="673"/>
      <c r="G1" s="673"/>
      <c r="H1" s="673"/>
      <c r="I1" s="673"/>
      <c r="J1" s="673"/>
      <c r="K1" s="673"/>
      <c r="L1" s="673"/>
      <c r="M1" s="673"/>
      <c r="N1" s="673"/>
      <c r="O1" s="673"/>
      <c r="P1" s="673"/>
      <c r="Q1" s="673"/>
      <c r="R1" s="673"/>
      <c r="S1" s="673"/>
      <c r="T1" s="673"/>
      <c r="U1" s="673"/>
      <c r="V1" s="673"/>
    </row>
    <row r="2" spans="1:27" ht="24" x14ac:dyDescent="0.25">
      <c r="A2" s="626" t="s">
        <v>81</v>
      </c>
      <c r="B2" s="626" t="s">
        <v>82</v>
      </c>
      <c r="C2" s="626" t="s">
        <v>320</v>
      </c>
      <c r="D2" s="624" t="s">
        <v>83</v>
      </c>
      <c r="E2" s="624" t="s">
        <v>84</v>
      </c>
      <c r="F2" s="626" t="s">
        <v>119</v>
      </c>
      <c r="G2" s="626" t="s">
        <v>513</v>
      </c>
      <c r="H2" s="626" t="s">
        <v>578</v>
      </c>
      <c r="I2" s="239" t="s">
        <v>579</v>
      </c>
      <c r="J2" s="239" t="s">
        <v>580</v>
      </c>
      <c r="K2" s="239" t="s">
        <v>581</v>
      </c>
      <c r="L2" s="239" t="s">
        <v>582</v>
      </c>
      <c r="M2" s="239" t="s">
        <v>583</v>
      </c>
      <c r="N2" s="239" t="s">
        <v>584</v>
      </c>
      <c r="O2" s="239" t="s">
        <v>585</v>
      </c>
      <c r="P2" s="239" t="s">
        <v>586</v>
      </c>
      <c r="Q2" s="239" t="s">
        <v>587</v>
      </c>
      <c r="R2" s="674" t="s">
        <v>588</v>
      </c>
      <c r="S2" s="674"/>
      <c r="T2" s="674"/>
      <c r="U2" s="674"/>
      <c r="V2" s="650" t="s">
        <v>86</v>
      </c>
      <c r="W2" s="651"/>
      <c r="X2" s="652"/>
      <c r="Y2" s="653" t="s">
        <v>356</v>
      </c>
      <c r="Z2" s="653" t="s">
        <v>357</v>
      </c>
      <c r="AA2" s="653" t="s">
        <v>504</v>
      </c>
    </row>
    <row r="3" spans="1:27" ht="24" x14ac:dyDescent="0.25">
      <c r="A3" s="627"/>
      <c r="B3" s="627"/>
      <c r="C3" s="627"/>
      <c r="D3" s="625"/>
      <c r="E3" s="625"/>
      <c r="F3" s="627"/>
      <c r="G3" s="627"/>
      <c r="H3" s="627"/>
      <c r="I3" s="239" t="s">
        <v>589</v>
      </c>
      <c r="J3" s="239" t="s">
        <v>590</v>
      </c>
      <c r="K3" s="239" t="s">
        <v>591</v>
      </c>
      <c r="L3" s="239" t="s">
        <v>592</v>
      </c>
      <c r="M3" s="239" t="s">
        <v>592</v>
      </c>
      <c r="N3" s="239" t="s">
        <v>592</v>
      </c>
      <c r="O3" s="239" t="s">
        <v>593</v>
      </c>
      <c r="P3" s="517" t="s">
        <v>194</v>
      </c>
      <c r="Q3" s="239" t="s">
        <v>594</v>
      </c>
      <c r="R3" s="239" t="s">
        <v>595</v>
      </c>
      <c r="S3" s="239" t="s">
        <v>596</v>
      </c>
      <c r="T3" s="239" t="s">
        <v>597</v>
      </c>
      <c r="U3" s="239" t="s">
        <v>180</v>
      </c>
      <c r="V3" s="212" t="s">
        <v>98</v>
      </c>
      <c r="W3" s="212" t="s">
        <v>374</v>
      </c>
      <c r="X3" s="212" t="s">
        <v>375</v>
      </c>
      <c r="Y3" s="653"/>
      <c r="Z3" s="653"/>
      <c r="AA3" s="653"/>
    </row>
    <row r="4" spans="1:27" hidden="1" x14ac:dyDescent="0.25">
      <c r="A4" s="238">
        <v>1</v>
      </c>
      <c r="B4" s="238" t="s">
        <v>598</v>
      </c>
      <c r="C4" s="238" t="s">
        <v>331</v>
      </c>
      <c r="D4" s="238" t="s">
        <v>196</v>
      </c>
      <c r="E4" s="238" t="s">
        <v>599</v>
      </c>
      <c r="F4" s="238" t="s">
        <v>156</v>
      </c>
      <c r="G4" s="238" t="s">
        <v>600</v>
      </c>
      <c r="H4" s="238" t="s">
        <v>601</v>
      </c>
      <c r="I4" s="238">
        <v>0.59</v>
      </c>
      <c r="J4" s="238">
        <v>219</v>
      </c>
      <c r="K4" s="238">
        <v>0.1454</v>
      </c>
      <c r="L4" s="238">
        <v>30.7</v>
      </c>
      <c r="M4" s="238">
        <v>6.3</v>
      </c>
      <c r="N4" s="238">
        <v>24.4</v>
      </c>
      <c r="O4" s="238"/>
      <c r="P4" s="238">
        <v>1</v>
      </c>
      <c r="Q4" s="238">
        <v>40048</v>
      </c>
      <c r="R4" s="238">
        <v>786.4</v>
      </c>
      <c r="S4" s="238">
        <v>205</v>
      </c>
      <c r="T4" s="238"/>
      <c r="U4" s="238">
        <v>991.4</v>
      </c>
      <c r="V4" s="238" t="s">
        <v>450</v>
      </c>
      <c r="W4" s="84" t="s">
        <v>602</v>
      </c>
      <c r="X4" s="84"/>
      <c r="Y4" s="84"/>
      <c r="Z4" s="84"/>
      <c r="AA4" s="84"/>
    </row>
    <row r="5" spans="1:27" x14ac:dyDescent="0.25">
      <c r="A5" s="238">
        <v>2</v>
      </c>
      <c r="B5" s="238"/>
      <c r="C5" s="238"/>
      <c r="D5" s="238"/>
      <c r="E5" s="238"/>
      <c r="F5" s="238"/>
      <c r="G5" s="238"/>
      <c r="H5" s="238"/>
      <c r="I5" s="238"/>
      <c r="J5" s="238"/>
      <c r="K5" s="238"/>
      <c r="L5" s="238"/>
      <c r="M5" s="238"/>
      <c r="N5" s="238"/>
      <c r="O5" s="238"/>
      <c r="P5" s="238"/>
      <c r="Q5" s="238"/>
      <c r="R5" s="238"/>
      <c r="S5" s="238"/>
      <c r="T5" s="238"/>
      <c r="U5" s="238"/>
      <c r="V5" s="238"/>
      <c r="W5" s="84"/>
      <c r="X5" s="84"/>
      <c r="Y5" s="84"/>
      <c r="Z5" s="84"/>
      <c r="AA5" s="84"/>
    </row>
    <row r="6" spans="1:27" x14ac:dyDescent="0.25">
      <c r="A6" s="238" t="s">
        <v>112</v>
      </c>
      <c r="B6" s="238"/>
      <c r="C6" s="238"/>
      <c r="D6" s="238"/>
      <c r="E6" s="238"/>
      <c r="F6" s="238"/>
      <c r="G6" s="238"/>
      <c r="H6" s="238"/>
      <c r="I6" s="238"/>
      <c r="J6" s="238"/>
      <c r="K6" s="238"/>
      <c r="L6" s="238"/>
      <c r="M6" s="238"/>
      <c r="N6" s="238"/>
      <c r="O6" s="238"/>
      <c r="P6" s="238"/>
      <c r="Q6" s="238"/>
      <c r="R6" s="238"/>
      <c r="S6" s="238"/>
      <c r="T6" s="238"/>
      <c r="U6" s="238"/>
      <c r="V6" s="238"/>
      <c r="W6" s="84"/>
      <c r="X6" s="84"/>
      <c r="Y6" s="84"/>
      <c r="Z6" s="84"/>
      <c r="AA6" s="84"/>
    </row>
    <row r="7" spans="1:27" x14ac:dyDescent="0.25">
      <c r="A7" s="238" t="s">
        <v>112</v>
      </c>
      <c r="B7" s="238"/>
      <c r="C7" s="238"/>
      <c r="D7" s="238"/>
      <c r="E7" s="238"/>
      <c r="F7" s="238"/>
      <c r="G7" s="238"/>
      <c r="H7" s="238"/>
      <c r="I7" s="238"/>
      <c r="J7" s="238"/>
      <c r="K7" s="238"/>
      <c r="L7" s="238"/>
      <c r="M7" s="238"/>
      <c r="N7" s="238"/>
      <c r="O7" s="238"/>
      <c r="P7" s="238"/>
      <c r="Q7" s="238"/>
      <c r="R7" s="238"/>
      <c r="S7" s="238"/>
      <c r="T7" s="238"/>
      <c r="U7" s="238"/>
      <c r="V7" s="238"/>
      <c r="W7" s="84"/>
      <c r="X7" s="84"/>
      <c r="Y7" s="84"/>
      <c r="Z7" s="84"/>
      <c r="AA7" s="84"/>
    </row>
    <row r="9" spans="1:27" x14ac:dyDescent="0.25">
      <c r="A9" s="214" t="s">
        <v>113</v>
      </c>
    </row>
    <row r="10" spans="1:27" x14ac:dyDescent="0.25">
      <c r="A10" s="214" t="s">
        <v>603</v>
      </c>
    </row>
    <row r="11" spans="1:27" x14ac:dyDescent="0.25">
      <c r="A11" s="3" t="s">
        <v>604</v>
      </c>
    </row>
    <row r="12" spans="1:27" x14ac:dyDescent="0.25">
      <c r="A12" s="214" t="s">
        <v>605</v>
      </c>
    </row>
    <row r="13" spans="1:27" x14ac:dyDescent="0.25">
      <c r="A13" s="214" t="s">
        <v>606</v>
      </c>
    </row>
  </sheetData>
  <mergeCells count="14">
    <mergeCell ref="Y2:Y3"/>
    <mergeCell ref="Z2:Z3"/>
    <mergeCell ref="AA2:AA3"/>
    <mergeCell ref="A1:V1"/>
    <mergeCell ref="R2:U2"/>
    <mergeCell ref="V2:X2"/>
    <mergeCell ref="A2:A3"/>
    <mergeCell ref="B2:B3"/>
    <mergeCell ref="C2:C3"/>
    <mergeCell ref="D2:D3"/>
    <mergeCell ref="E2:E3"/>
    <mergeCell ref="F2:F3"/>
    <mergeCell ref="G2:G3"/>
    <mergeCell ref="H2:H3"/>
  </mergeCells>
  <phoneticPr fontId="68"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5"/>
  <sheetViews>
    <sheetView topLeftCell="W3" zoomScale="110" zoomScaleNormal="110" workbookViewId="0">
      <selection activeCell="AO20" sqref="AO20"/>
    </sheetView>
  </sheetViews>
  <sheetFormatPr defaultColWidth="9" defaultRowHeight="14.4" x14ac:dyDescent="0.25"/>
  <cols>
    <col min="1" max="1" width="4.44140625" customWidth="1"/>
    <col min="2" max="2" width="10.33203125" customWidth="1"/>
    <col min="7" max="7" width="10.44140625" customWidth="1"/>
    <col min="23" max="23" width="10.44140625" customWidth="1"/>
    <col min="27" max="27" width="8" customWidth="1"/>
    <col min="38" max="38" width="9.33203125"/>
    <col min="42" max="42" width="5.109375" customWidth="1"/>
    <col min="43" max="43" width="7.33203125" customWidth="1"/>
  </cols>
  <sheetData>
    <row r="1" spans="1:43" s="355" customFormat="1" ht="17.399999999999999" x14ac:dyDescent="0.25">
      <c r="A1" s="356" t="s">
        <v>607</v>
      </c>
      <c r="B1" s="357"/>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row>
    <row r="2" spans="1:43" s="260" customFormat="1" ht="12" x14ac:dyDescent="0.15">
      <c r="A2" s="211">
        <v>1</v>
      </c>
      <c r="B2" s="211">
        <v>2</v>
      </c>
      <c r="C2" s="211">
        <v>3</v>
      </c>
      <c r="D2" s="211">
        <v>4</v>
      </c>
      <c r="E2" s="211">
        <v>5</v>
      </c>
      <c r="F2" s="211">
        <v>6</v>
      </c>
      <c r="G2" s="211">
        <v>7</v>
      </c>
      <c r="H2" s="211">
        <v>8</v>
      </c>
      <c r="I2" s="211">
        <v>9</v>
      </c>
      <c r="J2" s="211">
        <v>10</v>
      </c>
      <c r="K2" s="211">
        <v>11</v>
      </c>
      <c r="L2" s="211">
        <v>12</v>
      </c>
      <c r="M2" s="211">
        <v>13</v>
      </c>
      <c r="N2" s="211">
        <v>14</v>
      </c>
      <c r="O2" s="211">
        <v>15</v>
      </c>
      <c r="P2" s="211">
        <v>16</v>
      </c>
      <c r="Q2" s="211">
        <v>17</v>
      </c>
      <c r="R2" s="211">
        <v>18</v>
      </c>
      <c r="S2" s="211">
        <v>19</v>
      </c>
      <c r="T2" s="211">
        <v>20</v>
      </c>
      <c r="U2" s="211">
        <v>21</v>
      </c>
      <c r="V2" s="211">
        <v>22</v>
      </c>
      <c r="W2" s="211">
        <v>23</v>
      </c>
      <c r="X2" s="211">
        <v>24</v>
      </c>
      <c r="Y2" s="211">
        <v>25</v>
      </c>
      <c r="Z2" s="211">
        <v>26</v>
      </c>
      <c r="AA2" s="211">
        <v>27</v>
      </c>
      <c r="AB2" s="211">
        <v>28</v>
      </c>
      <c r="AC2" s="211">
        <v>29</v>
      </c>
      <c r="AD2" s="211">
        <v>30</v>
      </c>
      <c r="AE2" s="211">
        <v>31</v>
      </c>
      <c r="AF2" s="211">
        <v>32</v>
      </c>
      <c r="AG2" s="211">
        <v>33</v>
      </c>
      <c r="AH2" s="211">
        <v>34</v>
      </c>
      <c r="AI2" s="211">
        <v>35</v>
      </c>
      <c r="AJ2" s="211">
        <v>36</v>
      </c>
      <c r="AK2" s="211">
        <v>37</v>
      </c>
      <c r="AL2" s="211">
        <v>38</v>
      </c>
      <c r="AM2" s="211">
        <v>39</v>
      </c>
      <c r="AN2" s="211">
        <v>40</v>
      </c>
      <c r="AO2" s="211">
        <v>41</v>
      </c>
      <c r="AP2" s="211">
        <v>42</v>
      </c>
    </row>
    <row r="3" spans="1:43" s="355" customFormat="1" ht="13.5" customHeight="1" x14ac:dyDescent="0.25">
      <c r="A3" s="678" t="s">
        <v>608</v>
      </c>
      <c r="B3" s="681" t="s">
        <v>83</v>
      </c>
      <c r="C3" s="678" t="s">
        <v>609</v>
      </c>
      <c r="D3" s="678" t="s">
        <v>610</v>
      </c>
      <c r="E3" s="682" t="s">
        <v>363</v>
      </c>
      <c r="F3" s="682" t="s">
        <v>611</v>
      </c>
      <c r="G3" s="678" t="s">
        <v>612</v>
      </c>
      <c r="H3" s="687" t="s">
        <v>129</v>
      </c>
      <c r="I3" s="688"/>
      <c r="J3" s="688"/>
      <c r="K3" s="688"/>
      <c r="L3" s="688"/>
      <c r="M3" s="688"/>
      <c r="N3" s="688"/>
      <c r="O3" s="688"/>
      <c r="P3" s="688"/>
      <c r="Q3" s="688"/>
      <c r="R3" s="688"/>
      <c r="S3" s="688"/>
      <c r="T3" s="688"/>
      <c r="U3" s="688"/>
      <c r="V3" s="688"/>
      <c r="W3" s="689" t="s">
        <v>129</v>
      </c>
      <c r="X3" s="689"/>
      <c r="Y3" s="689"/>
      <c r="Z3" s="689"/>
      <c r="AA3" s="689"/>
      <c r="AB3" s="689"/>
      <c r="AC3" s="689"/>
      <c r="AD3" s="689"/>
      <c r="AE3" s="689"/>
      <c r="AF3" s="690"/>
      <c r="AG3" s="691" t="s">
        <v>613</v>
      </c>
      <c r="AH3" s="691"/>
      <c r="AI3" s="691"/>
      <c r="AJ3" s="691"/>
      <c r="AK3" s="691"/>
      <c r="AL3" s="675" t="s">
        <v>614</v>
      </c>
      <c r="AM3" s="660" t="s">
        <v>356</v>
      </c>
      <c r="AN3" s="660" t="s">
        <v>357</v>
      </c>
      <c r="AO3" s="660" t="s">
        <v>504</v>
      </c>
      <c r="AP3" s="679" t="s">
        <v>147</v>
      </c>
      <c r="AQ3" s="675" t="s">
        <v>517</v>
      </c>
    </row>
    <row r="4" spans="1:43" s="355" customFormat="1" x14ac:dyDescent="0.25">
      <c r="A4" s="678"/>
      <c r="B4" s="678"/>
      <c r="C4" s="678"/>
      <c r="D4" s="678"/>
      <c r="E4" s="683"/>
      <c r="F4" s="685"/>
      <c r="G4" s="678"/>
      <c r="H4" s="678" t="s">
        <v>615</v>
      </c>
      <c r="I4" s="678"/>
      <c r="J4" s="678"/>
      <c r="K4" s="678"/>
      <c r="L4" s="678"/>
      <c r="M4" s="678"/>
      <c r="N4" s="678"/>
      <c r="O4" s="678"/>
      <c r="P4" s="678"/>
      <c r="Q4" s="678"/>
      <c r="R4" s="678" t="s">
        <v>616</v>
      </c>
      <c r="S4" s="678"/>
      <c r="T4" s="678"/>
      <c r="U4" s="678"/>
      <c r="V4" s="678"/>
      <c r="W4" s="678" t="s">
        <v>617</v>
      </c>
      <c r="X4" s="678"/>
      <c r="Y4" s="678"/>
      <c r="Z4" s="678"/>
      <c r="AA4" s="678"/>
      <c r="AB4" s="678"/>
      <c r="AC4" s="678"/>
      <c r="AD4" s="678"/>
      <c r="AE4" s="678"/>
      <c r="AF4" s="678"/>
      <c r="AG4" s="678" t="s">
        <v>618</v>
      </c>
      <c r="AH4" s="676" t="s">
        <v>619</v>
      </c>
      <c r="AI4" s="677"/>
      <c r="AJ4" s="676" t="s">
        <v>620</v>
      </c>
      <c r="AK4" s="677"/>
      <c r="AL4" s="675"/>
      <c r="AM4" s="661"/>
      <c r="AN4" s="661"/>
      <c r="AO4" s="661"/>
      <c r="AP4" s="678"/>
      <c r="AQ4" s="675"/>
    </row>
    <row r="5" spans="1:43" s="355" customFormat="1" x14ac:dyDescent="0.25">
      <c r="A5" s="678"/>
      <c r="B5" s="678"/>
      <c r="C5" s="678"/>
      <c r="D5" s="678"/>
      <c r="E5" s="683"/>
      <c r="F5" s="685"/>
      <c r="G5" s="678"/>
      <c r="H5" s="678" t="s">
        <v>621</v>
      </c>
      <c r="I5" s="678"/>
      <c r="J5" s="678"/>
      <c r="K5" s="678"/>
      <c r="L5" s="678"/>
      <c r="M5" s="678" t="s">
        <v>622</v>
      </c>
      <c r="N5" s="678"/>
      <c r="O5" s="678"/>
      <c r="P5" s="678"/>
      <c r="Q5" s="678"/>
      <c r="R5" s="678"/>
      <c r="S5" s="678"/>
      <c r="T5" s="678"/>
      <c r="U5" s="678"/>
      <c r="V5" s="678"/>
      <c r="W5" s="680" t="s">
        <v>623</v>
      </c>
      <c r="X5" s="680"/>
      <c r="Y5" s="680"/>
      <c r="Z5" s="680"/>
      <c r="AA5" s="680"/>
      <c r="AB5" s="681" t="s">
        <v>624</v>
      </c>
      <c r="AC5" s="678"/>
      <c r="AD5" s="678"/>
      <c r="AE5" s="678"/>
      <c r="AF5" s="678"/>
      <c r="AG5" s="678"/>
      <c r="AH5" s="677"/>
      <c r="AI5" s="677"/>
      <c r="AJ5" s="677"/>
      <c r="AK5" s="677"/>
      <c r="AL5" s="675"/>
      <c r="AM5" s="661"/>
      <c r="AN5" s="661"/>
      <c r="AO5" s="661"/>
      <c r="AP5" s="678"/>
      <c r="AQ5" s="675"/>
    </row>
    <row r="6" spans="1:43" s="355" customFormat="1" ht="34.799999999999997" x14ac:dyDescent="0.25">
      <c r="A6" s="678"/>
      <c r="B6" s="678"/>
      <c r="C6" s="678"/>
      <c r="D6" s="678"/>
      <c r="E6" s="684"/>
      <c r="F6" s="686"/>
      <c r="G6" s="678"/>
      <c r="H6" s="144" t="s">
        <v>625</v>
      </c>
      <c r="I6" s="144" t="s">
        <v>626</v>
      </c>
      <c r="J6" s="145" t="s">
        <v>627</v>
      </c>
      <c r="K6" s="144" t="s">
        <v>628</v>
      </c>
      <c r="L6" s="144" t="s">
        <v>614</v>
      </c>
      <c r="M6" s="144" t="s">
        <v>625</v>
      </c>
      <c r="N6" s="144" t="s">
        <v>626</v>
      </c>
      <c r="O6" s="145" t="s">
        <v>627</v>
      </c>
      <c r="P6" s="144" t="s">
        <v>628</v>
      </c>
      <c r="Q6" s="144" t="s">
        <v>614</v>
      </c>
      <c r="R6" s="144" t="s">
        <v>625</v>
      </c>
      <c r="S6" s="144" t="s">
        <v>626</v>
      </c>
      <c r="T6" s="145" t="s">
        <v>627</v>
      </c>
      <c r="U6" s="144" t="s">
        <v>629</v>
      </c>
      <c r="V6" s="144" t="s">
        <v>614</v>
      </c>
      <c r="W6" s="144" t="s">
        <v>625</v>
      </c>
      <c r="X6" s="144" t="s">
        <v>626</v>
      </c>
      <c r="Y6" s="145" t="s">
        <v>627</v>
      </c>
      <c r="Z6" s="364" t="s">
        <v>630</v>
      </c>
      <c r="AA6" s="144" t="s">
        <v>614</v>
      </c>
      <c r="AB6" s="144" t="s">
        <v>625</v>
      </c>
      <c r="AC6" s="144" t="s">
        <v>626</v>
      </c>
      <c r="AD6" s="145" t="s">
        <v>627</v>
      </c>
      <c r="AE6" s="144" t="s">
        <v>629</v>
      </c>
      <c r="AF6" s="144" t="s">
        <v>614</v>
      </c>
      <c r="AG6" s="678"/>
      <c r="AH6" s="364" t="s">
        <v>631</v>
      </c>
      <c r="AI6" s="364" t="s">
        <v>632</v>
      </c>
      <c r="AJ6" s="364" t="s">
        <v>633</v>
      </c>
      <c r="AK6" s="364" t="s">
        <v>632</v>
      </c>
      <c r="AL6" s="675"/>
      <c r="AM6" s="662"/>
      <c r="AN6" s="662"/>
      <c r="AO6" s="662"/>
      <c r="AP6" s="678"/>
      <c r="AQ6" s="675"/>
    </row>
    <row r="7" spans="1:43" hidden="1" x14ac:dyDescent="0.25">
      <c r="A7" s="213">
        <v>1</v>
      </c>
      <c r="B7" s="358" t="s">
        <v>196</v>
      </c>
      <c r="C7" s="146" t="s">
        <v>599</v>
      </c>
      <c r="D7" s="146">
        <v>532801</v>
      </c>
      <c r="E7" s="146" t="s">
        <v>634</v>
      </c>
      <c r="F7" s="146"/>
      <c r="G7" s="146" t="s">
        <v>635</v>
      </c>
      <c r="H7" s="146"/>
      <c r="I7" s="146"/>
      <c r="J7" s="146"/>
      <c r="K7" s="146"/>
      <c r="L7" s="146"/>
      <c r="M7" s="146" t="s">
        <v>636</v>
      </c>
      <c r="N7" s="146" t="s">
        <v>634</v>
      </c>
      <c r="O7" s="146" t="s">
        <v>634</v>
      </c>
      <c r="P7" s="146">
        <v>22.9</v>
      </c>
      <c r="Q7" s="146">
        <v>829.27</v>
      </c>
      <c r="R7" s="146"/>
      <c r="S7" s="146"/>
      <c r="T7" s="146"/>
      <c r="U7" s="146"/>
      <c r="V7" s="146"/>
      <c r="W7" s="146"/>
      <c r="X7" s="146"/>
      <c r="Y7" s="146"/>
      <c r="Z7" s="146"/>
      <c r="AA7" s="146"/>
      <c r="AB7" s="146"/>
      <c r="AC7" s="146"/>
      <c r="AD7" s="146"/>
      <c r="AE7" s="146"/>
      <c r="AF7" s="146"/>
      <c r="AG7" s="146"/>
      <c r="AH7" s="146">
        <v>0.03</v>
      </c>
      <c r="AI7" s="146"/>
      <c r="AJ7" s="146">
        <v>2.5000000000000001E-2</v>
      </c>
      <c r="AK7" s="146"/>
      <c r="AL7" s="146">
        <v>829.27</v>
      </c>
      <c r="AM7" s="146" t="s">
        <v>247</v>
      </c>
      <c r="AN7" s="146"/>
      <c r="AO7" s="146"/>
      <c r="AP7" s="146"/>
    </row>
    <row r="8" spans="1:43" hidden="1" x14ac:dyDescent="0.25">
      <c r="A8" s="213">
        <v>2</v>
      </c>
      <c r="B8" s="358" t="s">
        <v>196</v>
      </c>
      <c r="C8" s="146" t="s">
        <v>599</v>
      </c>
      <c r="D8" s="146">
        <v>532801</v>
      </c>
      <c r="E8" s="146" t="s">
        <v>637</v>
      </c>
      <c r="F8" s="146" t="s">
        <v>638</v>
      </c>
      <c r="G8" s="146" t="s">
        <v>635</v>
      </c>
      <c r="H8" s="146"/>
      <c r="I8" s="146"/>
      <c r="J8" s="146"/>
      <c r="K8" s="146"/>
      <c r="L8" s="146"/>
      <c r="M8" s="146" t="s">
        <v>639</v>
      </c>
      <c r="N8" s="146" t="s">
        <v>637</v>
      </c>
      <c r="O8" s="146" t="s">
        <v>637</v>
      </c>
      <c r="P8" s="146">
        <v>23.9</v>
      </c>
      <c r="Q8" s="146">
        <v>1311.51</v>
      </c>
      <c r="R8" s="146"/>
      <c r="S8" s="146"/>
      <c r="T8" s="146"/>
      <c r="U8" s="146"/>
      <c r="V8" s="146"/>
      <c r="W8" s="146"/>
      <c r="X8" s="146"/>
      <c r="Y8" s="146"/>
      <c r="Z8" s="146"/>
      <c r="AA8" s="146"/>
      <c r="AB8" s="146"/>
      <c r="AC8" s="146"/>
      <c r="AD8" s="146"/>
      <c r="AE8" s="146"/>
      <c r="AF8" s="146"/>
      <c r="AG8" s="146"/>
      <c r="AH8" s="146">
        <v>2.5000000000000001E-2</v>
      </c>
      <c r="AI8" s="146"/>
      <c r="AJ8" s="146">
        <v>0.03</v>
      </c>
      <c r="AK8" s="146"/>
      <c r="AL8" s="146">
        <v>1311.51</v>
      </c>
      <c r="AM8" s="146" t="s">
        <v>247</v>
      </c>
      <c r="AN8" s="146"/>
      <c r="AO8" s="146"/>
      <c r="AP8" s="146"/>
    </row>
    <row r="9" spans="1:43" hidden="1" x14ac:dyDescent="0.25">
      <c r="A9" s="213">
        <v>3</v>
      </c>
      <c r="B9" s="358" t="s">
        <v>196</v>
      </c>
      <c r="C9" s="146" t="s">
        <v>599</v>
      </c>
      <c r="D9" s="146">
        <v>532801</v>
      </c>
      <c r="E9" s="146" t="s">
        <v>640</v>
      </c>
      <c r="F9" s="146"/>
      <c r="G9" s="146" t="s">
        <v>635</v>
      </c>
      <c r="H9" s="146"/>
      <c r="I9" s="146"/>
      <c r="J9" s="146"/>
      <c r="K9" s="146"/>
      <c r="L9" s="146"/>
      <c r="M9" s="146" t="s">
        <v>641</v>
      </c>
      <c r="N9" s="146" t="s">
        <v>640</v>
      </c>
      <c r="O9" s="146" t="s">
        <v>640</v>
      </c>
      <c r="P9" s="146">
        <v>12.8</v>
      </c>
      <c r="Q9" s="146">
        <v>793.46</v>
      </c>
      <c r="R9" s="146"/>
      <c r="S9" s="146"/>
      <c r="T9" s="146"/>
      <c r="U9" s="146"/>
      <c r="V9" s="146"/>
      <c r="W9" s="146"/>
      <c r="X9" s="146"/>
      <c r="Y9" s="146"/>
      <c r="Z9" s="146"/>
      <c r="AA9" s="146"/>
      <c r="AB9" s="146"/>
      <c r="AC9" s="146"/>
      <c r="AD9" s="146"/>
      <c r="AE9" s="146"/>
      <c r="AF9" s="146"/>
      <c r="AG9" s="146"/>
      <c r="AH9" s="146">
        <v>3.5999999999999997E-2</v>
      </c>
      <c r="AI9" s="146"/>
      <c r="AJ9" s="146">
        <v>3.5000000000000003E-2</v>
      </c>
      <c r="AK9" s="146"/>
      <c r="AL9" s="146">
        <v>793.46</v>
      </c>
      <c r="AM9" s="146" t="s">
        <v>247</v>
      </c>
      <c r="AN9" s="146"/>
      <c r="AO9" s="146"/>
      <c r="AP9" s="146"/>
    </row>
    <row r="10" spans="1:43" ht="24" x14ac:dyDescent="0.25">
      <c r="A10" s="213">
        <v>1</v>
      </c>
      <c r="B10" s="359" t="s">
        <v>196</v>
      </c>
      <c r="C10" s="80" t="s">
        <v>155</v>
      </c>
      <c r="D10" s="80">
        <v>532822</v>
      </c>
      <c r="E10" s="80" t="s">
        <v>494</v>
      </c>
      <c r="F10" s="80" t="s">
        <v>642</v>
      </c>
      <c r="G10" s="80" t="s">
        <v>635</v>
      </c>
      <c r="H10" s="80" t="s">
        <v>643</v>
      </c>
      <c r="I10" s="80" t="s">
        <v>494</v>
      </c>
      <c r="J10" s="80" t="s">
        <v>494</v>
      </c>
      <c r="K10" s="80">
        <v>200</v>
      </c>
      <c r="L10" s="80">
        <v>25000</v>
      </c>
      <c r="M10" s="80"/>
      <c r="N10" s="80"/>
      <c r="O10" s="80"/>
      <c r="P10" s="80"/>
      <c r="Q10" s="80"/>
      <c r="R10" s="80"/>
      <c r="S10" s="80"/>
      <c r="T10" s="80"/>
      <c r="U10" s="80"/>
      <c r="V10" s="80"/>
      <c r="W10" s="80" t="s">
        <v>644</v>
      </c>
      <c r="X10" s="80" t="s">
        <v>494</v>
      </c>
      <c r="Y10" s="80" t="s">
        <v>494</v>
      </c>
      <c r="Z10" s="80">
        <v>50</v>
      </c>
      <c r="AA10" s="80">
        <v>2000</v>
      </c>
      <c r="AB10" s="80"/>
      <c r="AC10" s="80"/>
      <c r="AD10" s="80"/>
      <c r="AE10" s="80"/>
      <c r="AF10" s="80"/>
      <c r="AG10" s="80">
        <v>1</v>
      </c>
      <c r="AH10" s="80">
        <v>2</v>
      </c>
      <c r="AI10" s="80">
        <v>50</v>
      </c>
      <c r="AJ10" s="80">
        <v>0.2</v>
      </c>
      <c r="AK10" s="80">
        <v>40</v>
      </c>
      <c r="AL10" s="80">
        <v>3500</v>
      </c>
      <c r="AM10" s="80" t="s">
        <v>247</v>
      </c>
      <c r="AN10" s="80">
        <v>500</v>
      </c>
      <c r="AO10" s="80">
        <v>200</v>
      </c>
      <c r="AP10" s="304">
        <v>1</v>
      </c>
      <c r="AQ10" s="80">
        <v>3000</v>
      </c>
    </row>
    <row r="11" spans="1:43" ht="24" x14ac:dyDescent="0.25">
      <c r="A11" s="213">
        <v>2</v>
      </c>
      <c r="B11" s="359" t="s">
        <v>196</v>
      </c>
      <c r="C11" s="80" t="s">
        <v>155</v>
      </c>
      <c r="D11" s="80">
        <v>532822</v>
      </c>
      <c r="E11" s="80" t="s">
        <v>477</v>
      </c>
      <c r="F11" s="80" t="s">
        <v>645</v>
      </c>
      <c r="G11" s="80" t="s">
        <v>635</v>
      </c>
      <c r="H11" s="82"/>
      <c r="I11" s="82"/>
      <c r="J11" s="82"/>
      <c r="K11" s="82"/>
      <c r="L11" s="82"/>
      <c r="M11" s="82"/>
      <c r="N11" s="82"/>
      <c r="O11" s="82"/>
      <c r="P11" s="82"/>
      <c r="Q11" s="82"/>
      <c r="R11" s="80"/>
      <c r="S11" s="80"/>
      <c r="T11" s="80"/>
      <c r="U11" s="80"/>
      <c r="V11" s="80"/>
      <c r="W11" s="80" t="s">
        <v>646</v>
      </c>
      <c r="X11" s="80" t="s">
        <v>477</v>
      </c>
      <c r="Y11" s="80" t="s">
        <v>477</v>
      </c>
      <c r="Z11" s="80">
        <v>30</v>
      </c>
      <c r="AA11" s="80">
        <v>2000</v>
      </c>
      <c r="AB11" s="80"/>
      <c r="AC11" s="80"/>
      <c r="AD11" s="80"/>
      <c r="AE11" s="80"/>
      <c r="AF11" s="80"/>
      <c r="AG11" s="80">
        <v>1</v>
      </c>
      <c r="AH11" s="80">
        <v>0.5</v>
      </c>
      <c r="AI11" s="80">
        <v>2</v>
      </c>
      <c r="AJ11" s="80"/>
      <c r="AK11" s="80"/>
      <c r="AL11" s="80">
        <v>2500</v>
      </c>
      <c r="AM11" s="80" t="s">
        <v>247</v>
      </c>
      <c r="AN11" s="80">
        <v>0</v>
      </c>
      <c r="AO11" s="80">
        <v>0</v>
      </c>
      <c r="AP11" s="304">
        <v>1</v>
      </c>
      <c r="AQ11" s="80">
        <v>2500</v>
      </c>
    </row>
    <row r="12" spans="1:43" ht="24" x14ac:dyDescent="0.25">
      <c r="A12" s="213">
        <v>3</v>
      </c>
      <c r="B12" s="359" t="s">
        <v>196</v>
      </c>
      <c r="C12" s="80" t="s">
        <v>155</v>
      </c>
      <c r="D12" s="80">
        <v>532822</v>
      </c>
      <c r="E12" s="80" t="s">
        <v>477</v>
      </c>
      <c r="F12" s="80" t="s">
        <v>647</v>
      </c>
      <c r="G12" s="80" t="s">
        <v>635</v>
      </c>
      <c r="H12" s="82"/>
      <c r="I12" s="82"/>
      <c r="J12" s="82"/>
      <c r="K12" s="82"/>
      <c r="L12" s="82"/>
      <c r="M12" s="82"/>
      <c r="N12" s="82"/>
      <c r="O12" s="82"/>
      <c r="P12" s="82"/>
      <c r="Q12" s="82"/>
      <c r="R12" s="80"/>
      <c r="S12" s="80"/>
      <c r="T12" s="80"/>
      <c r="U12" s="80"/>
      <c r="V12" s="80"/>
      <c r="W12" s="80" t="s">
        <v>648</v>
      </c>
      <c r="X12" s="80" t="s">
        <v>477</v>
      </c>
      <c r="Y12" s="80" t="s">
        <v>477</v>
      </c>
      <c r="Z12" s="80">
        <v>30</v>
      </c>
      <c r="AA12" s="80">
        <v>2000</v>
      </c>
      <c r="AB12" s="80"/>
      <c r="AC12" s="80"/>
      <c r="AD12" s="80"/>
      <c r="AE12" s="80"/>
      <c r="AF12" s="80"/>
      <c r="AG12" s="80">
        <v>1</v>
      </c>
      <c r="AH12" s="80">
        <v>0.5</v>
      </c>
      <c r="AI12" s="80">
        <v>2</v>
      </c>
      <c r="AJ12" s="80"/>
      <c r="AK12" s="80"/>
      <c r="AL12" s="80">
        <v>2500</v>
      </c>
      <c r="AM12" s="80" t="s">
        <v>247</v>
      </c>
      <c r="AN12" s="80">
        <v>0</v>
      </c>
      <c r="AO12" s="80">
        <v>0</v>
      </c>
      <c r="AP12" s="304">
        <v>1</v>
      </c>
      <c r="AQ12" s="80">
        <v>2500</v>
      </c>
    </row>
    <row r="13" spans="1:43" ht="24" x14ac:dyDescent="0.25">
      <c r="A13" s="213">
        <v>4</v>
      </c>
      <c r="B13" s="359" t="s">
        <v>196</v>
      </c>
      <c r="C13" s="80" t="s">
        <v>155</v>
      </c>
      <c r="D13" s="80">
        <v>532822</v>
      </c>
      <c r="E13" s="360" t="s">
        <v>649</v>
      </c>
      <c r="F13" s="80" t="s">
        <v>650</v>
      </c>
      <c r="G13" s="80" t="s">
        <v>635</v>
      </c>
      <c r="H13" s="80"/>
      <c r="I13" s="80"/>
      <c r="J13" s="80"/>
      <c r="K13" s="80"/>
      <c r="L13" s="80"/>
      <c r="M13" s="80" t="s">
        <v>651</v>
      </c>
      <c r="N13" s="359" t="s">
        <v>649</v>
      </c>
      <c r="O13" s="359" t="s">
        <v>649</v>
      </c>
      <c r="P13" s="80">
        <v>10</v>
      </c>
      <c r="Q13" s="80">
        <v>2000</v>
      </c>
      <c r="R13" s="80"/>
      <c r="S13" s="80"/>
      <c r="T13" s="80"/>
      <c r="U13" s="80"/>
      <c r="V13" s="80"/>
      <c r="W13" s="80" t="s">
        <v>652</v>
      </c>
      <c r="X13" s="359" t="s">
        <v>649</v>
      </c>
      <c r="Y13" s="359" t="s">
        <v>649</v>
      </c>
      <c r="Z13" s="80">
        <v>30</v>
      </c>
      <c r="AA13" s="80">
        <v>1000</v>
      </c>
      <c r="AB13" s="80"/>
      <c r="AC13" s="80"/>
      <c r="AD13" s="80"/>
      <c r="AE13" s="80"/>
      <c r="AF13" s="80"/>
      <c r="AG13" s="80">
        <v>1</v>
      </c>
      <c r="AH13" s="80">
        <v>0.5</v>
      </c>
      <c r="AI13" s="80">
        <v>2</v>
      </c>
      <c r="AJ13" s="80"/>
      <c r="AK13" s="80"/>
      <c r="AL13" s="80">
        <v>3000</v>
      </c>
      <c r="AM13" s="80" t="s">
        <v>247</v>
      </c>
      <c r="AN13" s="80">
        <v>100</v>
      </c>
      <c r="AO13" s="80">
        <v>20</v>
      </c>
      <c r="AP13" s="304">
        <v>1</v>
      </c>
      <c r="AQ13" s="80">
        <v>3000</v>
      </c>
    </row>
    <row r="14" spans="1:43" ht="24" x14ac:dyDescent="0.25">
      <c r="A14" s="213">
        <v>5</v>
      </c>
      <c r="B14" s="359" t="s">
        <v>196</v>
      </c>
      <c r="C14" s="80" t="s">
        <v>155</v>
      </c>
      <c r="D14" s="80">
        <v>532822</v>
      </c>
      <c r="E14" s="80" t="s">
        <v>494</v>
      </c>
      <c r="F14" s="80" t="s">
        <v>653</v>
      </c>
      <c r="G14" s="80" t="s">
        <v>635</v>
      </c>
      <c r="H14" s="82"/>
      <c r="I14" s="82"/>
      <c r="J14" s="82"/>
      <c r="K14" s="82"/>
      <c r="L14" s="82"/>
      <c r="M14" s="82"/>
      <c r="N14" s="82"/>
      <c r="O14" s="82"/>
      <c r="P14" s="82"/>
      <c r="Q14" s="82"/>
      <c r="R14" s="80"/>
      <c r="S14" s="80"/>
      <c r="T14" s="80"/>
      <c r="U14" s="80"/>
      <c r="V14" s="80"/>
      <c r="W14" s="80" t="s">
        <v>654</v>
      </c>
      <c r="X14" s="80" t="s">
        <v>494</v>
      </c>
      <c r="Y14" s="80" t="s">
        <v>494</v>
      </c>
      <c r="Z14" s="80">
        <v>30</v>
      </c>
      <c r="AA14" s="80">
        <v>1000</v>
      </c>
      <c r="AB14" s="80"/>
      <c r="AC14" s="80"/>
      <c r="AD14" s="80"/>
      <c r="AE14" s="80"/>
      <c r="AF14" s="80"/>
      <c r="AG14" s="80">
        <v>1</v>
      </c>
      <c r="AH14" s="80">
        <v>0.5</v>
      </c>
      <c r="AI14" s="80">
        <v>2</v>
      </c>
      <c r="AJ14" s="80"/>
      <c r="AK14" s="80"/>
      <c r="AL14" s="80">
        <v>1800</v>
      </c>
      <c r="AM14" s="80" t="s">
        <v>247</v>
      </c>
      <c r="AN14" s="80">
        <v>0</v>
      </c>
      <c r="AO14" s="80">
        <v>0</v>
      </c>
      <c r="AP14" s="304">
        <v>2</v>
      </c>
      <c r="AQ14" s="80">
        <v>1000</v>
      </c>
    </row>
    <row r="15" spans="1:43" ht="24" x14ac:dyDescent="0.25">
      <c r="A15" s="213">
        <v>6</v>
      </c>
      <c r="B15" s="359" t="s">
        <v>196</v>
      </c>
      <c r="C15" s="80" t="s">
        <v>155</v>
      </c>
      <c r="D15" s="80">
        <v>532822</v>
      </c>
      <c r="E15" s="80" t="s">
        <v>477</v>
      </c>
      <c r="F15" s="80" t="s">
        <v>655</v>
      </c>
      <c r="G15" s="80" t="s">
        <v>635</v>
      </c>
      <c r="H15" s="82"/>
      <c r="I15" s="82"/>
      <c r="J15" s="82"/>
      <c r="K15" s="82"/>
      <c r="L15" s="82"/>
      <c r="M15" s="82"/>
      <c r="N15" s="82"/>
      <c r="O15" s="82"/>
      <c r="P15" s="82"/>
      <c r="Q15" s="82"/>
      <c r="R15" s="80"/>
      <c r="S15" s="80"/>
      <c r="T15" s="80"/>
      <c r="U15" s="80"/>
      <c r="V15" s="80"/>
      <c r="W15" s="80" t="s">
        <v>656</v>
      </c>
      <c r="X15" s="80" t="s">
        <v>477</v>
      </c>
      <c r="Y15" s="80" t="s">
        <v>477</v>
      </c>
      <c r="Z15" s="80">
        <v>20</v>
      </c>
      <c r="AA15" s="80">
        <v>1000</v>
      </c>
      <c r="AB15" s="80"/>
      <c r="AC15" s="80"/>
      <c r="AD15" s="80"/>
      <c r="AE15" s="80"/>
      <c r="AF15" s="80"/>
      <c r="AG15" s="80">
        <v>1</v>
      </c>
      <c r="AH15" s="80">
        <v>1</v>
      </c>
      <c r="AI15" s="80">
        <v>4</v>
      </c>
      <c r="AJ15" s="80"/>
      <c r="AK15" s="80"/>
      <c r="AL15" s="80">
        <v>1800</v>
      </c>
      <c r="AM15" s="80" t="s">
        <v>247</v>
      </c>
      <c r="AN15" s="80">
        <v>0</v>
      </c>
      <c r="AO15" s="80">
        <v>0</v>
      </c>
      <c r="AP15" s="304">
        <v>2</v>
      </c>
      <c r="AQ15" s="80">
        <v>1000</v>
      </c>
    </row>
    <row r="16" spans="1:43" x14ac:dyDescent="0.25">
      <c r="A16" s="213">
        <v>7</v>
      </c>
      <c r="B16" s="359" t="s">
        <v>196</v>
      </c>
      <c r="C16" s="80" t="s">
        <v>155</v>
      </c>
      <c r="D16" s="80">
        <v>532822</v>
      </c>
      <c r="E16" s="82" t="s">
        <v>491</v>
      </c>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v>9900</v>
      </c>
      <c r="AM16" s="526" t="s">
        <v>247</v>
      </c>
      <c r="AN16" s="526">
        <v>0</v>
      </c>
      <c r="AO16" s="526">
        <v>0</v>
      </c>
      <c r="AP16" s="82">
        <v>2</v>
      </c>
      <c r="AQ16" s="80">
        <v>1000</v>
      </c>
    </row>
    <row r="17" spans="1:43" ht="24" x14ac:dyDescent="0.25">
      <c r="A17" s="213">
        <v>8</v>
      </c>
      <c r="B17" s="359" t="s">
        <v>196</v>
      </c>
      <c r="C17" s="80" t="s">
        <v>155</v>
      </c>
      <c r="D17" s="80">
        <v>532822</v>
      </c>
      <c r="E17" s="360" t="s">
        <v>649</v>
      </c>
      <c r="F17" s="80" t="s">
        <v>657</v>
      </c>
      <c r="G17" s="80" t="s">
        <v>635</v>
      </c>
      <c r="H17" s="80"/>
      <c r="I17" s="80"/>
      <c r="J17" s="80"/>
      <c r="K17" s="80"/>
      <c r="L17" s="80"/>
      <c r="M17" s="80" t="s">
        <v>658</v>
      </c>
      <c r="N17" s="359" t="s">
        <v>649</v>
      </c>
      <c r="O17" s="359" t="s">
        <v>649</v>
      </c>
      <c r="P17" s="80">
        <v>50</v>
      </c>
      <c r="Q17" s="80">
        <v>10000</v>
      </c>
      <c r="R17" s="80"/>
      <c r="S17" s="80"/>
      <c r="T17" s="80"/>
      <c r="U17" s="80"/>
      <c r="V17" s="80"/>
      <c r="W17" s="80" t="s">
        <v>659</v>
      </c>
      <c r="X17" s="359" t="s">
        <v>649</v>
      </c>
      <c r="Y17" s="359" t="s">
        <v>649</v>
      </c>
      <c r="Z17" s="80">
        <v>50</v>
      </c>
      <c r="AA17" s="80">
        <v>2000</v>
      </c>
      <c r="AB17" s="80"/>
      <c r="AC17" s="80"/>
      <c r="AD17" s="80"/>
      <c r="AE17" s="80"/>
      <c r="AF17" s="80"/>
      <c r="AG17" s="80">
        <v>1</v>
      </c>
      <c r="AH17" s="80">
        <v>1</v>
      </c>
      <c r="AI17" s="80">
        <v>4</v>
      </c>
      <c r="AJ17" s="80"/>
      <c r="AK17" s="80"/>
      <c r="AL17" s="80">
        <v>2800</v>
      </c>
      <c r="AM17" s="80" t="s">
        <v>247</v>
      </c>
      <c r="AN17" s="80">
        <v>100</v>
      </c>
      <c r="AO17" s="80">
        <v>0</v>
      </c>
      <c r="AP17" s="304">
        <v>3</v>
      </c>
      <c r="AQ17" s="80">
        <v>0</v>
      </c>
    </row>
    <row r="18" spans="1:43" ht="24" x14ac:dyDescent="0.25">
      <c r="A18" s="213">
        <v>9</v>
      </c>
      <c r="B18" s="359" t="s">
        <v>196</v>
      </c>
      <c r="C18" s="80" t="s">
        <v>155</v>
      </c>
      <c r="D18" s="80">
        <v>532822</v>
      </c>
      <c r="E18" s="80" t="s">
        <v>494</v>
      </c>
      <c r="F18" s="80" t="s">
        <v>642</v>
      </c>
      <c r="G18" s="80" t="s">
        <v>635</v>
      </c>
      <c r="H18" s="80"/>
      <c r="I18" s="80"/>
      <c r="J18" s="80"/>
      <c r="K18" s="80"/>
      <c r="L18" s="80"/>
      <c r="M18" s="80" t="s">
        <v>660</v>
      </c>
      <c r="N18" s="80" t="s">
        <v>494</v>
      </c>
      <c r="O18" s="80" t="s">
        <v>494</v>
      </c>
      <c r="P18" s="80">
        <v>50</v>
      </c>
      <c r="Q18" s="80">
        <v>10000</v>
      </c>
      <c r="R18" s="80"/>
      <c r="S18" s="80"/>
      <c r="T18" s="80"/>
      <c r="U18" s="80"/>
      <c r="V18" s="80"/>
      <c r="W18" s="80" t="s">
        <v>661</v>
      </c>
      <c r="X18" s="80" t="s">
        <v>494</v>
      </c>
      <c r="Y18" s="80" t="s">
        <v>494</v>
      </c>
      <c r="Z18" s="80">
        <v>20</v>
      </c>
      <c r="AA18" s="80">
        <v>200</v>
      </c>
      <c r="AB18" s="80"/>
      <c r="AC18" s="80"/>
      <c r="AD18" s="80"/>
      <c r="AE18" s="80"/>
      <c r="AF18" s="80"/>
      <c r="AG18" s="80">
        <v>1</v>
      </c>
      <c r="AH18" s="80">
        <v>0.2</v>
      </c>
      <c r="AI18" s="80">
        <v>1</v>
      </c>
      <c r="AJ18" s="80"/>
      <c r="AK18" s="80"/>
      <c r="AL18" s="80">
        <v>10200</v>
      </c>
      <c r="AM18" s="80" t="s">
        <v>247</v>
      </c>
      <c r="AN18" s="80">
        <v>100</v>
      </c>
      <c r="AO18" s="80">
        <v>50</v>
      </c>
      <c r="AP18" s="304">
        <v>3</v>
      </c>
      <c r="AQ18" s="80">
        <v>0</v>
      </c>
    </row>
    <row r="19" spans="1:43" ht="24" x14ac:dyDescent="0.25">
      <c r="A19" s="213">
        <v>10</v>
      </c>
      <c r="B19" s="359" t="s">
        <v>196</v>
      </c>
      <c r="C19" s="80" t="s">
        <v>155</v>
      </c>
      <c r="D19" s="80">
        <v>532822</v>
      </c>
      <c r="E19" s="82" t="s">
        <v>254</v>
      </c>
      <c r="F19" s="80" t="s">
        <v>662</v>
      </c>
      <c r="G19" s="80" t="s">
        <v>635</v>
      </c>
      <c r="H19" s="80"/>
      <c r="I19" s="80"/>
      <c r="J19" s="80"/>
      <c r="K19" s="80"/>
      <c r="L19" s="80"/>
      <c r="M19" s="80" t="s">
        <v>663</v>
      </c>
      <c r="N19" s="359" t="s">
        <v>254</v>
      </c>
      <c r="O19" s="359" t="s">
        <v>254</v>
      </c>
      <c r="P19" s="80">
        <v>17</v>
      </c>
      <c r="Q19" s="80">
        <v>3200</v>
      </c>
      <c r="R19" s="80"/>
      <c r="S19" s="80"/>
      <c r="T19" s="80"/>
      <c r="U19" s="80"/>
      <c r="V19" s="80"/>
      <c r="W19" s="80" t="s">
        <v>664</v>
      </c>
      <c r="X19" s="359" t="s">
        <v>254</v>
      </c>
      <c r="Y19" s="359" t="s">
        <v>254</v>
      </c>
      <c r="Z19" s="80">
        <v>30</v>
      </c>
      <c r="AA19" s="80">
        <v>1000</v>
      </c>
      <c r="AB19" s="80"/>
      <c r="AC19" s="80"/>
      <c r="AD19" s="80"/>
      <c r="AE19" s="80"/>
      <c r="AF19" s="80"/>
      <c r="AG19" s="80">
        <v>1</v>
      </c>
      <c r="AH19" s="80">
        <v>0.5</v>
      </c>
      <c r="AI19" s="80">
        <v>4</v>
      </c>
      <c r="AJ19" s="80"/>
      <c r="AK19" s="80"/>
      <c r="AL19" s="80">
        <v>2300</v>
      </c>
      <c r="AM19" s="80" t="s">
        <v>247</v>
      </c>
      <c r="AN19" s="80">
        <v>0</v>
      </c>
      <c r="AO19" s="80">
        <v>0</v>
      </c>
      <c r="AP19" s="304">
        <v>3</v>
      </c>
      <c r="AQ19" s="80">
        <v>0</v>
      </c>
    </row>
    <row r="20" spans="1:43" s="192" customFormat="1" ht="48" x14ac:dyDescent="0.25">
      <c r="A20" s="213">
        <v>11</v>
      </c>
      <c r="B20" s="255" t="s">
        <v>196</v>
      </c>
      <c r="C20" s="362" t="s">
        <v>155</v>
      </c>
      <c r="D20" s="362">
        <v>532822</v>
      </c>
      <c r="E20" s="363" t="s">
        <v>491</v>
      </c>
      <c r="F20" s="363" t="s">
        <v>665</v>
      </c>
      <c r="G20" s="363" t="s">
        <v>521</v>
      </c>
      <c r="H20" s="363"/>
      <c r="I20" s="363"/>
      <c r="J20" s="363"/>
      <c r="K20" s="363"/>
      <c r="L20" s="363"/>
      <c r="M20" s="363"/>
      <c r="N20" s="363"/>
      <c r="O20" s="363"/>
      <c r="P20" s="363"/>
      <c r="Q20" s="363"/>
      <c r="R20" s="363"/>
      <c r="S20" s="363"/>
      <c r="T20" s="363"/>
      <c r="U20" s="363"/>
      <c r="V20" s="363"/>
      <c r="W20" s="363" t="s">
        <v>666</v>
      </c>
      <c r="X20" s="363" t="s">
        <v>667</v>
      </c>
      <c r="Y20" s="363" t="s">
        <v>667</v>
      </c>
      <c r="Z20" s="363">
        <v>20</v>
      </c>
      <c r="AA20" s="363">
        <v>2500</v>
      </c>
      <c r="AB20" s="363"/>
      <c r="AC20" s="363"/>
      <c r="AD20" s="363"/>
      <c r="AE20" s="363"/>
      <c r="AF20" s="363"/>
      <c r="AG20" s="363"/>
      <c r="AH20" s="363"/>
      <c r="AI20" s="363"/>
      <c r="AJ20" s="363"/>
      <c r="AK20" s="363"/>
      <c r="AL20" s="363">
        <v>2500</v>
      </c>
      <c r="AM20" s="363"/>
      <c r="AN20" s="363"/>
      <c r="AO20" s="363"/>
      <c r="AP20" s="363">
        <v>3</v>
      </c>
      <c r="AQ20" s="362">
        <v>0</v>
      </c>
    </row>
    <row r="21" spans="1:43" x14ac:dyDescent="0.25">
      <c r="A21" t="s">
        <v>668</v>
      </c>
      <c r="AA21" s="63"/>
      <c r="AL21">
        <f>SUM(AL10:AL20)</f>
        <v>42800</v>
      </c>
      <c r="AQ21" s="18">
        <f>SUM(AQ10:AQ20)</f>
        <v>14000</v>
      </c>
    </row>
    <row r="22" spans="1:43" x14ac:dyDescent="0.25">
      <c r="A22" t="s">
        <v>669</v>
      </c>
    </row>
    <row r="23" spans="1:43" x14ac:dyDescent="0.25">
      <c r="A23" t="s">
        <v>670</v>
      </c>
    </row>
    <row r="24" spans="1:43" x14ac:dyDescent="0.25">
      <c r="A24" t="s">
        <v>671</v>
      </c>
      <c r="AC24" s="570" t="s">
        <v>181</v>
      </c>
      <c r="AD24" s="570"/>
      <c r="AE24" s="570"/>
      <c r="AF24" s="570"/>
      <c r="AG24" s="570"/>
      <c r="AH24" s="570"/>
      <c r="AI24" s="570"/>
      <c r="AJ24" s="570"/>
      <c r="AK24" s="570"/>
      <c r="AL24" s="570"/>
      <c r="AM24" s="570"/>
      <c r="AN24" s="570"/>
      <c r="AO24" s="570"/>
      <c r="AP24" s="570"/>
      <c r="AQ24" s="570"/>
    </row>
    <row r="25" spans="1:43" x14ac:dyDescent="0.25">
      <c r="AC25" s="570"/>
      <c r="AD25" s="570"/>
      <c r="AE25" s="570"/>
      <c r="AF25" s="570"/>
      <c r="AG25" s="570"/>
      <c r="AH25" s="570"/>
      <c r="AI25" s="570"/>
      <c r="AJ25" s="570"/>
      <c r="AK25" s="570"/>
      <c r="AL25" s="570"/>
      <c r="AM25" s="570"/>
      <c r="AN25" s="570"/>
      <c r="AO25" s="570"/>
      <c r="AP25" s="570"/>
      <c r="AQ25" s="570"/>
    </row>
  </sheetData>
  <mergeCells count="27">
    <mergeCell ref="H5:L5"/>
    <mergeCell ref="M5:Q5"/>
    <mergeCell ref="W5:AA5"/>
    <mergeCell ref="AB5:AF5"/>
    <mergeCell ref="A3:A6"/>
    <mergeCell ref="B3:B6"/>
    <mergeCell ref="C3:C6"/>
    <mergeCell ref="D3:D6"/>
    <mergeCell ref="E3:E6"/>
    <mergeCell ref="F3:F6"/>
    <mergeCell ref="G3:G6"/>
    <mergeCell ref="H3:V3"/>
    <mergeCell ref="W3:AF3"/>
    <mergeCell ref="H4:Q4"/>
    <mergeCell ref="W4:AF4"/>
    <mergeCell ref="AQ3:AQ6"/>
    <mergeCell ref="AH4:AI5"/>
    <mergeCell ref="AJ4:AK5"/>
    <mergeCell ref="R4:V5"/>
    <mergeCell ref="AC24:AQ25"/>
    <mergeCell ref="AL3:AL6"/>
    <mergeCell ref="AM3:AM6"/>
    <mergeCell ref="AN3:AN6"/>
    <mergeCell ref="AO3:AO6"/>
    <mergeCell ref="AP3:AP6"/>
    <mergeCell ref="AG3:AK3"/>
    <mergeCell ref="AG4:AG6"/>
  </mergeCells>
  <phoneticPr fontId="68" type="noConversion"/>
  <pageMargins left="0.7" right="0.7" top="0.75" bottom="0.75" header="0.3" footer="0.3"/>
  <pageSetup paperSize="8" scale="52" orientation="landscape"/>
  <ignoredErrors>
    <ignoredError sqref="AL21"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workbookViewId="0">
      <selection activeCell="A6" sqref="A6"/>
    </sheetView>
  </sheetViews>
  <sheetFormatPr defaultColWidth="9" defaultRowHeight="14.4" x14ac:dyDescent="0.25"/>
  <cols>
    <col min="17" max="17" width="9.33203125"/>
  </cols>
  <sheetData>
    <row r="1" spans="1:21" s="18" customFormat="1" ht="17.399999999999999" x14ac:dyDescent="0.25">
      <c r="A1" s="649" t="s">
        <v>672</v>
      </c>
      <c r="B1" s="692"/>
      <c r="C1" s="692"/>
      <c r="D1" s="692"/>
      <c r="E1" s="692"/>
      <c r="F1" s="692"/>
      <c r="G1" s="692"/>
      <c r="H1" s="692"/>
      <c r="I1" s="692"/>
      <c r="J1" s="692"/>
      <c r="K1" s="692"/>
      <c r="L1" s="692"/>
      <c r="M1" s="692"/>
      <c r="N1" s="692"/>
      <c r="O1" s="692"/>
      <c r="P1" s="692"/>
      <c r="Q1" s="692"/>
      <c r="R1" s="692"/>
      <c r="S1" s="692"/>
      <c r="T1" s="692"/>
      <c r="U1" s="692"/>
    </row>
    <row r="2" spans="1:21" s="260" customFormat="1" ht="12" x14ac:dyDescent="0.15">
      <c r="A2" s="211">
        <v>1</v>
      </c>
      <c r="B2" s="211">
        <v>2</v>
      </c>
      <c r="C2" s="211">
        <v>3</v>
      </c>
      <c r="D2" s="211">
        <v>4</v>
      </c>
      <c r="E2" s="211">
        <v>5</v>
      </c>
      <c r="F2" s="211">
        <v>6</v>
      </c>
      <c r="G2" s="211">
        <v>7</v>
      </c>
      <c r="H2" s="211">
        <v>8</v>
      </c>
      <c r="I2" s="211">
        <v>9</v>
      </c>
      <c r="J2" s="211">
        <v>10</v>
      </c>
      <c r="K2" s="211">
        <v>11</v>
      </c>
      <c r="L2" s="211">
        <v>12</v>
      </c>
      <c r="M2" s="211">
        <v>13</v>
      </c>
      <c r="N2" s="211">
        <v>14</v>
      </c>
      <c r="O2" s="211">
        <v>15</v>
      </c>
      <c r="P2" s="211">
        <v>16</v>
      </c>
      <c r="Q2" s="211">
        <v>17</v>
      </c>
      <c r="R2" s="211">
        <v>18</v>
      </c>
      <c r="S2" s="211">
        <v>19</v>
      </c>
      <c r="T2" s="211">
        <v>20</v>
      </c>
      <c r="U2" s="211">
        <v>21</v>
      </c>
    </row>
    <row r="3" spans="1:21" s="18" customFormat="1" ht="13.5" customHeight="1" x14ac:dyDescent="0.25">
      <c r="A3" s="694" t="s">
        <v>81</v>
      </c>
      <c r="B3" s="693" t="s">
        <v>673</v>
      </c>
      <c r="C3" s="693"/>
      <c r="D3" s="693"/>
      <c r="E3" s="695" t="s">
        <v>499</v>
      </c>
      <c r="F3" s="693" t="s">
        <v>87</v>
      </c>
      <c r="G3" s="693" t="s">
        <v>213</v>
      </c>
      <c r="H3" s="693" t="s">
        <v>503</v>
      </c>
      <c r="I3" s="693" t="s">
        <v>674</v>
      </c>
      <c r="J3" s="693"/>
      <c r="K3" s="693"/>
      <c r="L3" s="694" t="s">
        <v>675</v>
      </c>
      <c r="M3" s="694"/>
      <c r="N3" s="694"/>
      <c r="O3" s="693" t="s">
        <v>86</v>
      </c>
      <c r="P3" s="693"/>
      <c r="Q3" s="696" t="s">
        <v>95</v>
      </c>
      <c r="R3" s="653" t="s">
        <v>356</v>
      </c>
      <c r="S3" s="653" t="s">
        <v>357</v>
      </c>
      <c r="T3" s="653" t="s">
        <v>504</v>
      </c>
      <c r="U3" s="693" t="s">
        <v>97</v>
      </c>
    </row>
    <row r="4" spans="1:21" s="18" customFormat="1" ht="34.200000000000003" x14ac:dyDescent="0.25">
      <c r="A4" s="694"/>
      <c r="B4" s="354" t="s">
        <v>317</v>
      </c>
      <c r="C4" s="354" t="s">
        <v>676</v>
      </c>
      <c r="D4" s="354" t="s">
        <v>677</v>
      </c>
      <c r="E4" s="695"/>
      <c r="F4" s="693"/>
      <c r="G4" s="693"/>
      <c r="H4" s="693"/>
      <c r="I4" s="354" t="s">
        <v>539</v>
      </c>
      <c r="J4" s="354" t="s">
        <v>678</v>
      </c>
      <c r="K4" s="354" t="s">
        <v>679</v>
      </c>
      <c r="L4" s="354" t="s">
        <v>680</v>
      </c>
      <c r="M4" s="354" t="s">
        <v>681</v>
      </c>
      <c r="N4" s="354" t="s">
        <v>682</v>
      </c>
      <c r="O4" s="354" t="s">
        <v>98</v>
      </c>
      <c r="P4" s="354" t="s">
        <v>99</v>
      </c>
      <c r="Q4" s="696"/>
      <c r="R4" s="653"/>
      <c r="S4" s="653"/>
      <c r="T4" s="653"/>
      <c r="U4" s="693"/>
    </row>
    <row r="5" spans="1:21" s="18" customFormat="1" hidden="1" x14ac:dyDescent="0.25">
      <c r="A5" s="213">
        <v>1</v>
      </c>
      <c r="B5" s="16" t="s">
        <v>599</v>
      </c>
      <c r="C5" s="16" t="s">
        <v>683</v>
      </c>
      <c r="D5" s="16">
        <v>532801</v>
      </c>
      <c r="E5" s="16" t="s">
        <v>684</v>
      </c>
      <c r="F5" s="16" t="s">
        <v>166</v>
      </c>
      <c r="G5" s="16" t="s">
        <v>242</v>
      </c>
      <c r="H5" s="16">
        <v>2015</v>
      </c>
      <c r="I5" s="16" t="s">
        <v>685</v>
      </c>
      <c r="J5" s="16" t="s">
        <v>686</v>
      </c>
      <c r="K5" s="16" t="s">
        <v>687</v>
      </c>
      <c r="L5" s="16">
        <v>110000</v>
      </c>
      <c r="M5" s="16">
        <v>32</v>
      </c>
      <c r="N5" s="16">
        <v>20</v>
      </c>
      <c r="O5" s="16"/>
      <c r="P5" s="16"/>
      <c r="Q5" s="16">
        <v>41640.94</v>
      </c>
      <c r="R5" s="217" t="s">
        <v>247</v>
      </c>
      <c r="S5" s="217"/>
      <c r="T5" s="217"/>
      <c r="U5" s="16"/>
    </row>
    <row r="6" spans="1:21" x14ac:dyDescent="0.25">
      <c r="A6" s="213">
        <v>2</v>
      </c>
      <c r="B6" s="84"/>
      <c r="C6" s="84"/>
      <c r="D6" s="84"/>
      <c r="E6" s="84"/>
      <c r="F6" s="84"/>
      <c r="G6" s="84"/>
      <c r="H6" s="84"/>
      <c r="I6" s="84"/>
      <c r="J6" s="84"/>
      <c r="K6" s="84"/>
      <c r="L6" s="84"/>
      <c r="M6" s="84"/>
      <c r="N6" s="84"/>
      <c r="O6" s="84"/>
      <c r="P6" s="84"/>
      <c r="Q6" s="84"/>
      <c r="R6" s="84"/>
      <c r="S6" s="84"/>
      <c r="T6" s="84"/>
      <c r="U6" s="84"/>
    </row>
    <row r="7" spans="1:21" x14ac:dyDescent="0.25">
      <c r="A7" s="213">
        <v>3</v>
      </c>
      <c r="B7" s="84"/>
      <c r="C7" s="84"/>
      <c r="D7" s="84"/>
      <c r="E7" s="84"/>
      <c r="F7" s="84"/>
      <c r="G7" s="84"/>
      <c r="H7" s="84"/>
      <c r="I7" s="84"/>
      <c r="J7" s="84"/>
      <c r="K7" s="84"/>
      <c r="L7" s="84"/>
      <c r="M7" s="84"/>
      <c r="N7" s="84"/>
      <c r="O7" s="84"/>
      <c r="P7" s="84"/>
      <c r="Q7" s="84"/>
      <c r="R7" s="84"/>
      <c r="S7" s="84"/>
      <c r="T7" s="84"/>
      <c r="U7" s="84"/>
    </row>
    <row r="8" spans="1:21" x14ac:dyDescent="0.25">
      <c r="A8" s="213" t="s">
        <v>112</v>
      </c>
      <c r="B8" s="84"/>
      <c r="C8" s="84"/>
      <c r="D8" s="84"/>
      <c r="E8" s="84"/>
      <c r="F8" s="84"/>
      <c r="G8" s="84"/>
      <c r="H8" s="84"/>
      <c r="I8" s="84"/>
      <c r="J8" s="84"/>
      <c r="K8" s="84"/>
      <c r="L8" s="84"/>
      <c r="M8" s="84"/>
      <c r="N8" s="84"/>
      <c r="O8" s="84"/>
      <c r="P8" s="84"/>
      <c r="Q8" s="84"/>
      <c r="R8" s="84"/>
      <c r="S8" s="84"/>
      <c r="T8" s="84"/>
      <c r="U8" s="84"/>
    </row>
    <row r="9" spans="1:21" x14ac:dyDescent="0.25">
      <c r="A9" s="213" t="s">
        <v>112</v>
      </c>
      <c r="B9" s="84"/>
      <c r="C9" s="84"/>
      <c r="D9" s="84"/>
      <c r="E9" s="84"/>
      <c r="F9" s="84"/>
      <c r="G9" s="84"/>
      <c r="H9" s="84"/>
      <c r="I9" s="84"/>
      <c r="J9" s="84"/>
      <c r="K9" s="84"/>
      <c r="L9" s="84"/>
      <c r="M9" s="84"/>
      <c r="N9" s="84"/>
      <c r="O9" s="84"/>
      <c r="P9" s="84"/>
      <c r="Q9" s="84"/>
      <c r="R9" s="84"/>
      <c r="S9" s="84"/>
      <c r="T9" s="84"/>
      <c r="U9" s="84"/>
    </row>
    <row r="10" spans="1:21" x14ac:dyDescent="0.25">
      <c r="A10" s="213" t="s">
        <v>112</v>
      </c>
      <c r="B10" s="84"/>
      <c r="C10" s="84"/>
      <c r="D10" s="84"/>
      <c r="E10" s="84"/>
      <c r="F10" s="84"/>
      <c r="G10" s="84"/>
      <c r="H10" s="84"/>
      <c r="I10" s="84"/>
      <c r="J10" s="84"/>
      <c r="K10" s="84"/>
      <c r="L10" s="84"/>
      <c r="M10" s="84"/>
      <c r="N10" s="84"/>
      <c r="O10" s="84"/>
      <c r="P10" s="84"/>
      <c r="Q10" s="84"/>
      <c r="R10" s="84"/>
      <c r="S10" s="84"/>
      <c r="T10" s="84"/>
      <c r="U10" s="84"/>
    </row>
    <row r="11" spans="1:21" x14ac:dyDescent="0.25">
      <c r="A11" s="219" t="s">
        <v>113</v>
      </c>
    </row>
    <row r="12" spans="1:21" x14ac:dyDescent="0.25">
      <c r="A12" s="219" t="s">
        <v>688</v>
      </c>
    </row>
    <row r="13" spans="1:21" x14ac:dyDescent="0.25">
      <c r="A13" s="219" t="s">
        <v>689</v>
      </c>
    </row>
    <row r="14" spans="1:21" x14ac:dyDescent="0.25">
      <c r="A14" s="220" t="s">
        <v>690</v>
      </c>
    </row>
    <row r="15" spans="1:21" x14ac:dyDescent="0.25">
      <c r="A15" s="220" t="s">
        <v>691</v>
      </c>
    </row>
    <row r="16" spans="1:21" x14ac:dyDescent="0.25">
      <c r="A16" s="220" t="s">
        <v>692</v>
      </c>
    </row>
    <row r="17" spans="1:1" x14ac:dyDescent="0.25">
      <c r="A17" s="220" t="s">
        <v>693</v>
      </c>
    </row>
  </sheetData>
  <mergeCells count="15">
    <mergeCell ref="A1:U1"/>
    <mergeCell ref="B3:D3"/>
    <mergeCell ref="I3:K3"/>
    <mergeCell ref="L3:N3"/>
    <mergeCell ref="O3:P3"/>
    <mergeCell ref="A3:A4"/>
    <mergeCell ref="E3:E4"/>
    <mergeCell ref="F3:F4"/>
    <mergeCell ref="G3:G4"/>
    <mergeCell ref="H3:H4"/>
    <mergeCell ref="Q3:Q4"/>
    <mergeCell ref="R3:R4"/>
    <mergeCell ref="S3:S4"/>
    <mergeCell ref="T3:T4"/>
    <mergeCell ref="U3:U4"/>
  </mergeCells>
  <phoneticPr fontId="68" type="noConversion"/>
  <pageMargins left="0.7" right="0.7" top="0.75" bottom="0.75" header="0.3" footer="0.3"/>
  <pageSetup paperSize="8"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
  <sheetViews>
    <sheetView topLeftCell="S1" workbookViewId="0">
      <selection activeCell="AG6" sqref="AG6"/>
    </sheetView>
  </sheetViews>
  <sheetFormatPr defaultColWidth="9" defaultRowHeight="14.4" x14ac:dyDescent="0.25"/>
  <cols>
    <col min="1" max="1" width="4.77734375" customWidth="1"/>
    <col min="2" max="2" width="7" customWidth="1"/>
    <col min="3" max="3" width="6.77734375" customWidth="1"/>
    <col min="7" max="7" width="15.21875" customWidth="1"/>
    <col min="32" max="32" width="11.77734375" customWidth="1"/>
    <col min="35" max="35" width="5.5546875" customWidth="1"/>
    <col min="36" max="36" width="5.44140625" customWidth="1"/>
    <col min="38" max="38" width="6.5546875" customWidth="1"/>
    <col min="39" max="39" width="7.77734375" customWidth="1"/>
    <col min="40" max="40" width="5" customWidth="1"/>
    <col min="41" max="41" width="6.77734375" customWidth="1"/>
    <col min="42" max="42" width="6.21875" customWidth="1"/>
  </cols>
  <sheetData>
    <row r="1" spans="1:42" s="346" customFormat="1" ht="18.75" customHeight="1" x14ac:dyDescent="0.25">
      <c r="A1" s="347" t="s">
        <v>694</v>
      </c>
      <c r="B1" s="347"/>
      <c r="C1" s="347"/>
      <c r="D1" s="347"/>
      <c r="E1" s="347"/>
      <c r="F1" s="347"/>
      <c r="G1" s="347"/>
      <c r="H1" s="348"/>
      <c r="I1" s="348"/>
      <c r="J1" s="348"/>
      <c r="K1" s="348"/>
      <c r="L1" s="348"/>
      <c r="M1" s="348"/>
      <c r="N1" s="348"/>
      <c r="O1" s="348"/>
      <c r="P1" s="347"/>
      <c r="Q1" s="348"/>
      <c r="R1" s="348"/>
      <c r="S1" s="348"/>
      <c r="T1" s="348"/>
      <c r="U1" s="348"/>
      <c r="V1" s="352"/>
      <c r="W1" s="352"/>
      <c r="X1" s="352"/>
      <c r="Y1" s="352"/>
      <c r="Z1" s="348"/>
      <c r="AA1" s="347"/>
      <c r="AB1" s="347"/>
      <c r="AC1" s="347"/>
      <c r="AD1" s="347"/>
      <c r="AE1" s="348"/>
      <c r="AF1" s="348"/>
      <c r="AG1" s="348"/>
      <c r="AH1" s="348"/>
      <c r="AI1" s="347"/>
      <c r="AJ1" s="347"/>
      <c r="AK1" s="347"/>
      <c r="AL1" s="347"/>
      <c r="AM1" s="347"/>
      <c r="AN1" s="347"/>
    </row>
    <row r="2" spans="1:42" s="260" customFormat="1" ht="12" x14ac:dyDescent="0.15">
      <c r="A2" s="211">
        <v>1</v>
      </c>
      <c r="B2" s="211">
        <v>2</v>
      </c>
      <c r="C2" s="211">
        <v>3</v>
      </c>
      <c r="D2" s="211">
        <v>4</v>
      </c>
      <c r="E2" s="211">
        <v>5</v>
      </c>
      <c r="F2" s="211">
        <v>6</v>
      </c>
      <c r="G2" s="211">
        <v>7</v>
      </c>
      <c r="H2" s="211">
        <v>8</v>
      </c>
      <c r="I2" s="211">
        <v>9</v>
      </c>
      <c r="J2" s="211">
        <v>10</v>
      </c>
      <c r="K2" s="211">
        <v>11</v>
      </c>
      <c r="L2" s="211">
        <v>12</v>
      </c>
      <c r="M2" s="211">
        <v>13</v>
      </c>
      <c r="N2" s="211">
        <v>14</v>
      </c>
      <c r="O2" s="211">
        <v>15</v>
      </c>
      <c r="P2" s="211">
        <v>16</v>
      </c>
      <c r="Q2" s="211">
        <v>17</v>
      </c>
      <c r="R2" s="211">
        <v>18</v>
      </c>
      <c r="S2" s="211">
        <v>19</v>
      </c>
      <c r="T2" s="211">
        <v>20</v>
      </c>
      <c r="U2" s="211">
        <v>21</v>
      </c>
      <c r="V2" s="211">
        <v>22</v>
      </c>
      <c r="W2" s="211">
        <v>23</v>
      </c>
      <c r="X2" s="211">
        <v>24</v>
      </c>
      <c r="Y2" s="211">
        <v>25</v>
      </c>
      <c r="Z2" s="211">
        <v>26</v>
      </c>
      <c r="AA2" s="211">
        <v>27</v>
      </c>
      <c r="AB2" s="211">
        <v>28</v>
      </c>
      <c r="AC2" s="211">
        <v>29</v>
      </c>
      <c r="AD2" s="211">
        <v>30</v>
      </c>
      <c r="AE2" s="211">
        <v>31</v>
      </c>
      <c r="AF2" s="211">
        <v>32</v>
      </c>
      <c r="AG2" s="211">
        <v>33</v>
      </c>
      <c r="AH2" s="211">
        <v>34</v>
      </c>
      <c r="AI2" s="211">
        <v>35</v>
      </c>
      <c r="AJ2" s="211">
        <v>36</v>
      </c>
      <c r="AK2" s="211">
        <v>37</v>
      </c>
      <c r="AL2" s="211">
        <v>38</v>
      </c>
      <c r="AM2" s="211">
        <v>39</v>
      </c>
      <c r="AN2" s="211">
        <v>40</v>
      </c>
    </row>
    <row r="3" spans="1:42" s="346" customFormat="1" ht="15.75" customHeight="1" x14ac:dyDescent="0.25">
      <c r="A3" s="659" t="s">
        <v>81</v>
      </c>
      <c r="B3" s="653" t="s">
        <v>537</v>
      </c>
      <c r="C3" s="655" t="s">
        <v>538</v>
      </c>
      <c r="D3" s="656"/>
      <c r="E3" s="656"/>
      <c r="F3" s="656"/>
      <c r="G3" s="660" t="s">
        <v>539</v>
      </c>
      <c r="H3" s="663" t="s">
        <v>540</v>
      </c>
      <c r="I3" s="702" t="s">
        <v>695</v>
      </c>
      <c r="J3" s="703"/>
      <c r="K3" s="703"/>
      <c r="L3" s="704"/>
      <c r="M3" s="664" t="s">
        <v>541</v>
      </c>
      <c r="N3" s="665" t="s">
        <v>696</v>
      </c>
      <c r="O3" s="665"/>
      <c r="P3" s="653"/>
      <c r="Q3" s="665"/>
      <c r="R3" s="665"/>
      <c r="S3" s="665"/>
      <c r="T3" s="665"/>
      <c r="U3" s="665"/>
      <c r="V3" s="666"/>
      <c r="W3" s="666"/>
      <c r="X3" s="666"/>
      <c r="Y3" s="666"/>
      <c r="Z3" s="665"/>
      <c r="AA3" s="653" t="s">
        <v>503</v>
      </c>
      <c r="AB3" s="660" t="s">
        <v>697</v>
      </c>
      <c r="AC3" s="660" t="s">
        <v>698</v>
      </c>
      <c r="AD3" s="660" t="s">
        <v>699</v>
      </c>
      <c r="AE3" s="663" t="s">
        <v>544</v>
      </c>
      <c r="AF3" s="699" t="s">
        <v>700</v>
      </c>
      <c r="AG3" s="699" t="s">
        <v>701</v>
      </c>
      <c r="AH3" s="699" t="s">
        <v>702</v>
      </c>
      <c r="AI3" s="653" t="s">
        <v>86</v>
      </c>
      <c r="AJ3" s="653"/>
      <c r="AK3" s="653" t="s">
        <v>356</v>
      </c>
      <c r="AL3" s="653" t="s">
        <v>357</v>
      </c>
      <c r="AM3" s="653" t="s">
        <v>504</v>
      </c>
      <c r="AN3" s="653" t="s">
        <v>97</v>
      </c>
      <c r="AO3" s="697" t="s">
        <v>360</v>
      </c>
      <c r="AP3" s="698" t="s">
        <v>274</v>
      </c>
    </row>
    <row r="4" spans="1:42" s="346" customFormat="1" ht="15.75" customHeight="1" x14ac:dyDescent="0.25">
      <c r="A4" s="659"/>
      <c r="B4" s="653"/>
      <c r="C4" s="657"/>
      <c r="D4" s="658"/>
      <c r="E4" s="658"/>
      <c r="F4" s="658"/>
      <c r="G4" s="661"/>
      <c r="H4" s="663"/>
      <c r="I4" s="699" t="s">
        <v>703</v>
      </c>
      <c r="J4" s="699" t="s">
        <v>704</v>
      </c>
      <c r="K4" s="699" t="s">
        <v>705</v>
      </c>
      <c r="L4" s="699" t="s">
        <v>180</v>
      </c>
      <c r="M4" s="664"/>
      <c r="N4" s="665" t="s">
        <v>545</v>
      </c>
      <c r="O4" s="665"/>
      <c r="P4" s="653"/>
      <c r="Q4" s="665"/>
      <c r="R4" s="667" t="s">
        <v>706</v>
      </c>
      <c r="S4" s="705"/>
      <c r="T4" s="705"/>
      <c r="U4" s="669"/>
      <c r="V4" s="666" t="s">
        <v>546</v>
      </c>
      <c r="W4" s="666"/>
      <c r="X4" s="666"/>
      <c r="Y4" s="666"/>
      <c r="Z4" s="665"/>
      <c r="AA4" s="653"/>
      <c r="AB4" s="661"/>
      <c r="AC4" s="661"/>
      <c r="AD4" s="661"/>
      <c r="AE4" s="663"/>
      <c r="AF4" s="700"/>
      <c r="AG4" s="700"/>
      <c r="AH4" s="700"/>
      <c r="AI4" s="653" t="s">
        <v>98</v>
      </c>
      <c r="AJ4" s="653" t="s">
        <v>99</v>
      </c>
      <c r="AK4" s="653"/>
      <c r="AL4" s="653"/>
      <c r="AM4" s="653"/>
      <c r="AN4" s="653"/>
      <c r="AO4" s="697"/>
      <c r="AP4" s="698"/>
    </row>
    <row r="5" spans="1:42" s="346" customFormat="1" ht="21.6" customHeight="1" x14ac:dyDescent="0.25">
      <c r="A5" s="659"/>
      <c r="B5" s="653"/>
      <c r="C5" s="217" t="s">
        <v>320</v>
      </c>
      <c r="D5" s="217" t="s">
        <v>83</v>
      </c>
      <c r="E5" s="217" t="s">
        <v>84</v>
      </c>
      <c r="F5" s="217" t="s">
        <v>183</v>
      </c>
      <c r="G5" s="662"/>
      <c r="H5" s="663"/>
      <c r="I5" s="701"/>
      <c r="J5" s="701"/>
      <c r="K5" s="701"/>
      <c r="L5" s="701"/>
      <c r="M5" s="664"/>
      <c r="N5" s="349" t="s">
        <v>707</v>
      </c>
      <c r="O5" s="349" t="s">
        <v>708</v>
      </c>
      <c r="P5" s="349" t="s">
        <v>549</v>
      </c>
      <c r="Q5" s="349" t="s">
        <v>550</v>
      </c>
      <c r="R5" s="349" t="s">
        <v>709</v>
      </c>
      <c r="S5" s="349" t="s">
        <v>710</v>
      </c>
      <c r="T5" s="349" t="s">
        <v>549</v>
      </c>
      <c r="U5" s="349" t="s">
        <v>550</v>
      </c>
      <c r="V5" s="351" t="s">
        <v>551</v>
      </c>
      <c r="W5" s="351" t="s">
        <v>552</v>
      </c>
      <c r="X5" s="351" t="s">
        <v>553</v>
      </c>
      <c r="Y5" s="351" t="s">
        <v>554</v>
      </c>
      <c r="Z5" s="349" t="s">
        <v>550</v>
      </c>
      <c r="AA5" s="653"/>
      <c r="AB5" s="662"/>
      <c r="AC5" s="662"/>
      <c r="AD5" s="662"/>
      <c r="AE5" s="663"/>
      <c r="AF5" s="701"/>
      <c r="AG5" s="701"/>
      <c r="AH5" s="701"/>
      <c r="AI5" s="653"/>
      <c r="AJ5" s="653"/>
      <c r="AK5" s="653"/>
      <c r="AL5" s="653"/>
      <c r="AM5" s="653"/>
      <c r="AN5" s="653"/>
      <c r="AO5" s="697"/>
      <c r="AP5" s="698"/>
    </row>
    <row r="6" spans="1:42" ht="100.8" customHeight="1" x14ac:dyDescent="0.25">
      <c r="A6" s="350">
        <v>1</v>
      </c>
      <c r="B6" s="82" t="s">
        <v>711</v>
      </c>
      <c r="C6" s="80" t="s">
        <v>331</v>
      </c>
      <c r="D6" s="80" t="s">
        <v>196</v>
      </c>
      <c r="E6" s="80" t="s">
        <v>155</v>
      </c>
      <c r="F6" s="518" t="s">
        <v>712</v>
      </c>
      <c r="G6" s="80" t="s">
        <v>713</v>
      </c>
      <c r="H6" s="80">
        <v>15489.03</v>
      </c>
      <c r="I6" s="80">
        <v>14738.73</v>
      </c>
      <c r="J6" s="80">
        <v>1056.49</v>
      </c>
      <c r="K6" s="80">
        <v>10</v>
      </c>
      <c r="L6" s="80">
        <v>15805.22</v>
      </c>
      <c r="M6" s="80">
        <v>31.29</v>
      </c>
      <c r="N6" s="80">
        <v>15</v>
      </c>
      <c r="O6" s="80">
        <v>40</v>
      </c>
      <c r="P6" s="80">
        <v>500</v>
      </c>
      <c r="Q6" s="80">
        <v>10000</v>
      </c>
      <c r="R6" s="80">
        <v>10</v>
      </c>
      <c r="S6" s="80">
        <v>30</v>
      </c>
      <c r="T6" s="80">
        <v>200</v>
      </c>
      <c r="U6" s="80">
        <v>10000</v>
      </c>
      <c r="V6" s="80"/>
      <c r="W6" s="80"/>
      <c r="X6" s="80"/>
      <c r="Y6" s="80"/>
      <c r="Z6" s="80"/>
      <c r="AA6" s="80">
        <v>2021</v>
      </c>
      <c r="AB6" s="80">
        <v>6000</v>
      </c>
      <c r="AC6" s="80">
        <v>30000</v>
      </c>
      <c r="AD6" s="80">
        <v>64000</v>
      </c>
      <c r="AE6" s="80">
        <v>120000</v>
      </c>
      <c r="AF6" s="80"/>
      <c r="AG6" s="353">
        <v>4066.51</v>
      </c>
      <c r="AH6" s="353">
        <v>3</v>
      </c>
      <c r="AI6" s="80" t="s">
        <v>252</v>
      </c>
      <c r="AJ6" s="80" t="s">
        <v>714</v>
      </c>
      <c r="AK6" s="80" t="s">
        <v>247</v>
      </c>
      <c r="AL6" s="80" t="s">
        <v>286</v>
      </c>
      <c r="AM6" s="80" t="s">
        <v>247</v>
      </c>
      <c r="AN6" s="84"/>
      <c r="AO6" s="63">
        <v>120000</v>
      </c>
      <c r="AP6" s="63">
        <v>10000</v>
      </c>
    </row>
    <row r="7" spans="1:42" x14ac:dyDescent="0.25">
      <c r="A7" s="213"/>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row>
    <row r="8" spans="1:42" x14ac:dyDescent="0.25">
      <c r="A8" t="s">
        <v>113</v>
      </c>
    </row>
    <row r="9" spans="1:42" x14ac:dyDescent="0.25">
      <c r="A9" t="s">
        <v>566</v>
      </c>
    </row>
    <row r="10" spans="1:42" x14ac:dyDescent="0.25">
      <c r="A10" t="s">
        <v>567</v>
      </c>
    </row>
    <row r="11" spans="1:42" x14ac:dyDescent="0.25">
      <c r="A11" t="s">
        <v>568</v>
      </c>
    </row>
  </sheetData>
  <mergeCells count="32">
    <mergeCell ref="M3:M5"/>
    <mergeCell ref="AA3:AA5"/>
    <mergeCell ref="AB3:AB5"/>
    <mergeCell ref="AC3:AC5"/>
    <mergeCell ref="AD3:AD5"/>
    <mergeCell ref="N3:Z3"/>
    <mergeCell ref="AI3:AJ3"/>
    <mergeCell ref="N4:Q4"/>
    <mergeCell ref="R4:U4"/>
    <mergeCell ref="V4:Z4"/>
    <mergeCell ref="AE3:AE5"/>
    <mergeCell ref="AF3:AF5"/>
    <mergeCell ref="A3:A5"/>
    <mergeCell ref="B3:B5"/>
    <mergeCell ref="G3:G5"/>
    <mergeCell ref="H3:H5"/>
    <mergeCell ref="I4:I5"/>
    <mergeCell ref="C3:F4"/>
    <mergeCell ref="I3:L3"/>
    <mergeCell ref="J4:J5"/>
    <mergeCell ref="K4:K5"/>
    <mergeCell ref="L4:L5"/>
    <mergeCell ref="AG3:AG5"/>
    <mergeCell ref="AH3:AH5"/>
    <mergeCell ref="AI4:AI5"/>
    <mergeCell ref="AJ4:AJ5"/>
    <mergeCell ref="AK3:AK5"/>
    <mergeCell ref="AL3:AL5"/>
    <mergeCell ref="AM3:AM5"/>
    <mergeCell ref="AN3:AN5"/>
    <mergeCell ref="AO3:AO5"/>
    <mergeCell ref="AP3:AP5"/>
  </mergeCells>
  <phoneticPr fontId="68" type="noConversion"/>
  <pageMargins left="0.7" right="0.7" top="0.75" bottom="0.75" header="0.3" footer="0.3"/>
  <pageSetup paperSize="8" scale="78"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32"/>
  <sheetViews>
    <sheetView topLeftCell="T1" workbookViewId="0">
      <selection activeCell="U2" sqref="T2:AC17"/>
    </sheetView>
  </sheetViews>
  <sheetFormatPr defaultColWidth="9" defaultRowHeight="14.4" x14ac:dyDescent="0.25"/>
  <cols>
    <col min="1" max="1" width="4.6640625" hidden="1" customWidth="1"/>
    <col min="2" max="2" width="9.44140625" hidden="1" customWidth="1"/>
    <col min="3" max="3" width="9.6640625" hidden="1" customWidth="1"/>
    <col min="4" max="4" width="5.109375" hidden="1" customWidth="1"/>
    <col min="5" max="5" width="8" hidden="1" customWidth="1"/>
    <col min="6" max="6" width="9" hidden="1" customWidth="1"/>
    <col min="7" max="7" width="7.44140625" hidden="1" customWidth="1"/>
    <col min="8" max="8" width="7.109375" hidden="1" customWidth="1"/>
    <col min="9" max="12" width="8" hidden="1" customWidth="1"/>
    <col min="13" max="13" width="11.44140625" hidden="1" customWidth="1"/>
    <col min="14" max="14" width="10.6640625" hidden="1" customWidth="1"/>
    <col min="15" max="15" width="6.21875" hidden="1" customWidth="1"/>
    <col min="16" max="16" width="8.21875" hidden="1" customWidth="1"/>
    <col min="17" max="18" width="7.109375" hidden="1" customWidth="1"/>
    <col min="19" max="19" width="12.77734375" hidden="1" customWidth="1"/>
    <col min="21" max="21" width="6.88671875" customWidth="1"/>
    <col min="22" max="22" width="11" customWidth="1"/>
    <col min="23" max="23" width="19.33203125" customWidth="1"/>
    <col min="24" max="24" width="5.88671875" customWidth="1"/>
    <col min="26" max="26" width="12.5546875" customWidth="1"/>
    <col min="29" max="29" width="18.44140625" customWidth="1"/>
    <col min="30" max="30" width="13.77734375" customWidth="1"/>
    <col min="48" max="48" width="5.88671875" customWidth="1"/>
  </cols>
  <sheetData>
    <row r="1" spans="1:50" ht="17.399999999999999" customHeight="1" x14ac:dyDescent="0.25">
      <c r="A1" s="728" t="s">
        <v>715</v>
      </c>
      <c r="B1" s="729"/>
      <c r="C1" s="729"/>
      <c r="D1" s="729"/>
      <c r="E1" s="729"/>
      <c r="F1" s="729"/>
      <c r="G1" s="729"/>
      <c r="H1" s="729"/>
      <c r="I1" s="729"/>
      <c r="J1" s="729"/>
      <c r="K1" s="729"/>
      <c r="L1" s="729"/>
      <c r="M1" s="729"/>
      <c r="N1" s="729"/>
      <c r="O1" s="729"/>
      <c r="P1" s="729"/>
      <c r="Q1" s="729"/>
      <c r="R1" s="729"/>
      <c r="S1" s="730"/>
      <c r="T1" s="991" t="s">
        <v>1739</v>
      </c>
      <c r="U1" s="991"/>
      <c r="V1" s="991"/>
      <c r="W1" s="991"/>
      <c r="X1" s="991"/>
      <c r="Y1" s="992"/>
      <c r="Z1" s="992"/>
      <c r="AA1" s="993"/>
      <c r="AB1" s="993"/>
      <c r="AC1" s="993"/>
      <c r="AD1" s="993"/>
      <c r="AE1" s="993"/>
      <c r="AF1" s="993"/>
      <c r="AG1" s="992"/>
      <c r="AH1" s="992"/>
      <c r="AI1" s="992"/>
      <c r="AJ1" s="992"/>
      <c r="AK1" s="992"/>
      <c r="AL1" s="992"/>
      <c r="AM1" s="992"/>
      <c r="AN1" s="992"/>
      <c r="AO1" s="992"/>
      <c r="AP1" s="993"/>
      <c r="AQ1" s="993"/>
      <c r="AR1" s="993"/>
      <c r="AS1" s="993"/>
      <c r="AT1" s="993"/>
      <c r="AU1" s="993"/>
      <c r="AV1" s="992"/>
      <c r="AW1" s="993"/>
      <c r="AX1" s="993"/>
    </row>
    <row r="2" spans="1:50" ht="17.399999999999999" x14ac:dyDescent="0.25">
      <c r="A2" s="713" t="s">
        <v>81</v>
      </c>
      <c r="B2" s="731" t="s">
        <v>716</v>
      </c>
      <c r="C2" s="732"/>
      <c r="D2" s="733"/>
      <c r="E2" s="713" t="s">
        <v>499</v>
      </c>
      <c r="F2" s="713" t="s">
        <v>360</v>
      </c>
      <c r="G2" s="716" t="s">
        <v>717</v>
      </c>
      <c r="H2" s="717"/>
      <c r="I2" s="716" t="s">
        <v>718</v>
      </c>
      <c r="J2" s="721"/>
      <c r="K2" s="717"/>
      <c r="L2" s="716" t="s">
        <v>719</v>
      </c>
      <c r="M2" s="721"/>
      <c r="N2" s="717"/>
      <c r="O2" s="716" t="s">
        <v>720</v>
      </c>
      <c r="P2" s="721"/>
      <c r="Q2" s="717"/>
      <c r="R2" s="716" t="s">
        <v>721</v>
      </c>
      <c r="S2" s="717"/>
      <c r="AD2" s="332"/>
    </row>
    <row r="3" spans="1:50" ht="24" customHeight="1" x14ac:dyDescent="0.25">
      <c r="A3" s="724"/>
      <c r="B3" s="734"/>
      <c r="C3" s="735"/>
      <c r="D3" s="736"/>
      <c r="E3" s="724"/>
      <c r="F3" s="724"/>
      <c r="G3" s="713" t="s">
        <v>723</v>
      </c>
      <c r="H3" s="713" t="s">
        <v>724</v>
      </c>
      <c r="I3" s="713" t="s">
        <v>725</v>
      </c>
      <c r="J3" s="716" t="s">
        <v>726</v>
      </c>
      <c r="K3" s="717"/>
      <c r="L3" s="713" t="s">
        <v>727</v>
      </c>
      <c r="M3" s="713" t="s">
        <v>728</v>
      </c>
      <c r="N3" s="713" t="s">
        <v>729</v>
      </c>
      <c r="O3" s="713" t="s">
        <v>727</v>
      </c>
      <c r="P3" s="713" t="s">
        <v>730</v>
      </c>
      <c r="Q3" s="713" t="s">
        <v>731</v>
      </c>
      <c r="R3" s="713" t="s">
        <v>732</v>
      </c>
      <c r="S3" s="713" t="s">
        <v>733</v>
      </c>
      <c r="AD3" s="332"/>
    </row>
    <row r="4" spans="1:50" ht="25.2" customHeight="1" x14ac:dyDescent="0.25">
      <c r="A4" s="714"/>
      <c r="B4" s="737"/>
      <c r="C4" s="738"/>
      <c r="D4" s="739"/>
      <c r="E4" s="714"/>
      <c r="F4" s="714"/>
      <c r="G4" s="714"/>
      <c r="H4" s="714"/>
      <c r="I4" s="714"/>
      <c r="J4" s="326" t="s">
        <v>736</v>
      </c>
      <c r="K4" s="326" t="s">
        <v>737</v>
      </c>
      <c r="L4" s="714"/>
      <c r="M4" s="714"/>
      <c r="N4" s="714"/>
      <c r="O4" s="714"/>
      <c r="P4" s="714"/>
      <c r="Q4" s="714"/>
      <c r="R4" s="714"/>
      <c r="S4" s="714"/>
      <c r="AD4" s="332"/>
    </row>
    <row r="5" spans="1:50" ht="32.4" x14ac:dyDescent="0.25">
      <c r="A5" s="725">
        <v>1</v>
      </c>
      <c r="B5" s="713" t="s">
        <v>738</v>
      </c>
      <c r="C5" s="326" t="s">
        <v>739</v>
      </c>
      <c r="D5" s="326" t="s">
        <v>727</v>
      </c>
      <c r="E5" s="327">
        <v>2</v>
      </c>
      <c r="F5" s="328">
        <v>9484.36</v>
      </c>
      <c r="G5" s="328">
        <v>0</v>
      </c>
      <c r="H5" s="328">
        <v>20</v>
      </c>
      <c r="I5" s="328">
        <v>0</v>
      </c>
      <c r="J5" s="328">
        <v>0</v>
      </c>
      <c r="K5" s="328">
        <v>0</v>
      </c>
      <c r="L5" s="328">
        <v>9301.27</v>
      </c>
      <c r="M5" s="328">
        <v>4212.13</v>
      </c>
      <c r="N5" s="328">
        <v>5089.1400000000003</v>
      </c>
      <c r="O5" s="328">
        <v>163.09</v>
      </c>
      <c r="P5" s="328">
        <v>0</v>
      </c>
      <c r="Q5" s="328">
        <v>163.09</v>
      </c>
      <c r="R5" s="328">
        <v>0</v>
      </c>
      <c r="S5" s="328">
        <v>0</v>
      </c>
      <c r="AD5" s="332"/>
    </row>
    <row r="6" spans="1:50" ht="17.399999999999999" x14ac:dyDescent="0.25">
      <c r="A6" s="726"/>
      <c r="B6" s="714"/>
      <c r="C6" s="326" t="s">
        <v>742</v>
      </c>
      <c r="D6" s="326" t="s">
        <v>727</v>
      </c>
      <c r="E6" s="327">
        <v>5</v>
      </c>
      <c r="F6" s="328">
        <v>82152.460000000006</v>
      </c>
      <c r="G6" s="328">
        <v>68250.31</v>
      </c>
      <c r="H6" s="328">
        <v>75</v>
      </c>
      <c r="I6" s="328">
        <v>1400</v>
      </c>
      <c r="J6" s="328">
        <v>900</v>
      </c>
      <c r="K6" s="328">
        <v>500</v>
      </c>
      <c r="L6" s="328">
        <v>12183.75</v>
      </c>
      <c r="M6" s="328">
        <v>10064.290000000001</v>
      </c>
      <c r="N6" s="328">
        <v>2119.46</v>
      </c>
      <c r="O6" s="328">
        <v>68.400000000000006</v>
      </c>
      <c r="P6" s="328">
        <v>6</v>
      </c>
      <c r="Q6" s="328">
        <v>62.4</v>
      </c>
      <c r="R6" s="328">
        <v>75</v>
      </c>
      <c r="S6" s="328">
        <v>100</v>
      </c>
      <c r="AD6" s="332"/>
    </row>
    <row r="7" spans="1:50" ht="22.2" customHeight="1" x14ac:dyDescent="0.25">
      <c r="A7" s="725">
        <v>2</v>
      </c>
      <c r="B7" s="713" t="s">
        <v>740</v>
      </c>
      <c r="C7" s="326" t="s">
        <v>741</v>
      </c>
      <c r="D7" s="330" t="s">
        <v>727</v>
      </c>
      <c r="E7" s="328">
        <v>7</v>
      </c>
      <c r="F7" s="328">
        <v>2120.35</v>
      </c>
      <c r="G7" s="328">
        <v>557.6</v>
      </c>
      <c r="H7" s="328">
        <v>90</v>
      </c>
      <c r="I7" s="328">
        <v>250</v>
      </c>
      <c r="J7" s="328">
        <v>150</v>
      </c>
      <c r="K7" s="328">
        <v>100</v>
      </c>
      <c r="L7" s="328">
        <v>1187.25</v>
      </c>
      <c r="M7" s="328">
        <v>586.5</v>
      </c>
      <c r="N7" s="328">
        <v>600.75</v>
      </c>
      <c r="O7" s="328">
        <v>35.5</v>
      </c>
      <c r="P7" s="328">
        <v>7</v>
      </c>
      <c r="Q7" s="328">
        <v>28.5</v>
      </c>
      <c r="R7" s="328">
        <v>0</v>
      </c>
      <c r="S7" s="328">
        <v>0</v>
      </c>
      <c r="AD7" s="332"/>
    </row>
    <row r="8" spans="1:50" ht="21.6" x14ac:dyDescent="0.25">
      <c r="A8" s="727"/>
      <c r="B8" s="724"/>
      <c r="C8" s="326" t="s">
        <v>743</v>
      </c>
      <c r="D8" s="330" t="s">
        <v>727</v>
      </c>
      <c r="E8" s="328">
        <v>335</v>
      </c>
      <c r="F8" s="328">
        <v>4141.88</v>
      </c>
      <c r="G8" s="328">
        <v>0</v>
      </c>
      <c r="H8" s="328">
        <v>670</v>
      </c>
      <c r="I8" s="328">
        <v>730</v>
      </c>
      <c r="J8" s="328">
        <v>575</v>
      </c>
      <c r="K8" s="328">
        <v>155</v>
      </c>
      <c r="L8" s="328">
        <v>2563.83</v>
      </c>
      <c r="M8" s="328">
        <v>2003</v>
      </c>
      <c r="N8" s="328">
        <v>560.84</v>
      </c>
      <c r="O8" s="328">
        <v>178.04</v>
      </c>
      <c r="P8" s="328">
        <v>0</v>
      </c>
      <c r="Q8" s="328">
        <v>178.04</v>
      </c>
      <c r="R8" s="328">
        <v>0</v>
      </c>
      <c r="S8" s="328">
        <v>0</v>
      </c>
      <c r="AD8" s="332"/>
    </row>
    <row r="9" spans="1:50" ht="17.399999999999999" x14ac:dyDescent="0.25">
      <c r="A9" s="727"/>
      <c r="B9" s="724"/>
      <c r="C9" s="326" t="s">
        <v>744</v>
      </c>
      <c r="D9" s="326" t="s">
        <v>727</v>
      </c>
      <c r="E9" s="327"/>
      <c r="F9" s="327"/>
      <c r="G9" s="327"/>
      <c r="H9" s="331"/>
      <c r="I9" s="331"/>
      <c r="J9" s="331"/>
      <c r="K9" s="327"/>
      <c r="L9" s="327"/>
      <c r="M9" s="327"/>
      <c r="N9" s="327"/>
      <c r="O9" s="331"/>
      <c r="P9" s="331"/>
      <c r="Q9" s="331"/>
      <c r="R9" s="327"/>
      <c r="S9" s="331"/>
      <c r="AD9" s="332"/>
    </row>
    <row r="10" spans="1:50" ht="17.399999999999999" x14ac:dyDescent="0.25">
      <c r="A10" s="329">
        <v>1</v>
      </c>
      <c r="B10" s="718">
        <v>2</v>
      </c>
      <c r="C10" s="719"/>
      <c r="D10" s="720"/>
      <c r="E10" s="327">
        <v>3</v>
      </c>
      <c r="F10" s="327">
        <v>4</v>
      </c>
      <c r="G10" s="327">
        <v>5</v>
      </c>
      <c r="H10" s="327">
        <v>6</v>
      </c>
      <c r="I10" s="327">
        <v>7</v>
      </c>
      <c r="J10" s="327">
        <v>8</v>
      </c>
      <c r="K10" s="327">
        <v>9</v>
      </c>
      <c r="L10" s="327">
        <v>10</v>
      </c>
      <c r="M10" s="327">
        <v>11</v>
      </c>
      <c r="N10" s="327">
        <v>12</v>
      </c>
      <c r="O10" s="327">
        <v>13</v>
      </c>
      <c r="P10" s="327">
        <v>14</v>
      </c>
      <c r="Q10" s="327">
        <v>15</v>
      </c>
      <c r="R10" s="327">
        <v>16</v>
      </c>
      <c r="S10" s="327">
        <v>17</v>
      </c>
      <c r="AD10" s="332"/>
    </row>
    <row r="11" spans="1:50" ht="17.399999999999999" x14ac:dyDescent="0.25">
      <c r="A11" s="716" t="s">
        <v>747</v>
      </c>
      <c r="B11" s="721"/>
      <c r="C11" s="721"/>
      <c r="D11" s="717"/>
      <c r="E11" s="328">
        <v>405</v>
      </c>
      <c r="F11" s="328">
        <v>100102.63</v>
      </c>
      <c r="G11" s="328">
        <v>68807.91</v>
      </c>
      <c r="H11" s="328">
        <v>985</v>
      </c>
      <c r="I11" s="328">
        <v>3060</v>
      </c>
      <c r="J11" s="328">
        <v>2135</v>
      </c>
      <c r="K11" s="328">
        <v>925</v>
      </c>
      <c r="L11" s="328">
        <v>26597.35</v>
      </c>
      <c r="M11" s="328">
        <v>17703.36</v>
      </c>
      <c r="N11" s="328">
        <v>8893.99</v>
      </c>
      <c r="O11" s="328">
        <v>477.37</v>
      </c>
      <c r="P11" s="328">
        <v>13</v>
      </c>
      <c r="Q11" s="328">
        <v>464.37</v>
      </c>
      <c r="R11" s="328">
        <v>75</v>
      </c>
      <c r="S11" s="328">
        <v>100</v>
      </c>
      <c r="AD11" s="332"/>
    </row>
    <row r="12" spans="1:50" ht="20.399999999999999" customHeight="1" x14ac:dyDescent="0.25">
      <c r="A12" s="727">
        <v>3</v>
      </c>
      <c r="B12" s="724" t="s">
        <v>745</v>
      </c>
      <c r="C12" s="326" t="s">
        <v>741</v>
      </c>
      <c r="D12" s="330" t="s">
        <v>727</v>
      </c>
      <c r="E12" s="328">
        <v>1</v>
      </c>
      <c r="F12" s="328">
        <v>146.05000000000001</v>
      </c>
      <c r="G12" s="328">
        <v>0</v>
      </c>
      <c r="H12" s="328">
        <v>20</v>
      </c>
      <c r="I12" s="328">
        <v>0</v>
      </c>
      <c r="J12" s="328">
        <v>0</v>
      </c>
      <c r="K12" s="328">
        <v>0</v>
      </c>
      <c r="L12" s="328">
        <v>122.7</v>
      </c>
      <c r="M12" s="328">
        <v>55.2</v>
      </c>
      <c r="N12" s="328">
        <v>67.5</v>
      </c>
      <c r="O12" s="328">
        <v>3.35</v>
      </c>
      <c r="P12" s="328">
        <v>0</v>
      </c>
      <c r="Q12" s="328">
        <v>3.35</v>
      </c>
      <c r="R12" s="328">
        <v>0</v>
      </c>
      <c r="S12" s="328">
        <v>0</v>
      </c>
      <c r="AD12" s="332"/>
    </row>
    <row r="13" spans="1:50" ht="24.6" customHeight="1" x14ac:dyDescent="0.25">
      <c r="A13" s="726"/>
      <c r="B13" s="714"/>
      <c r="C13" s="326" t="s">
        <v>743</v>
      </c>
      <c r="D13" s="326" t="s">
        <v>727</v>
      </c>
      <c r="E13" s="327">
        <v>55</v>
      </c>
      <c r="F13" s="328">
        <v>2057.54</v>
      </c>
      <c r="G13" s="328">
        <v>0</v>
      </c>
      <c r="H13" s="328">
        <v>110</v>
      </c>
      <c r="I13" s="328">
        <v>680</v>
      </c>
      <c r="J13" s="328">
        <v>510</v>
      </c>
      <c r="K13" s="328">
        <v>170</v>
      </c>
      <c r="L13" s="328">
        <v>1238.55</v>
      </c>
      <c r="M13" s="328">
        <v>782.24</v>
      </c>
      <c r="N13" s="328">
        <v>456.31</v>
      </c>
      <c r="O13" s="328">
        <v>28.99</v>
      </c>
      <c r="P13" s="328">
        <v>0</v>
      </c>
      <c r="Q13" s="328">
        <v>28.99</v>
      </c>
      <c r="R13" s="328">
        <v>0</v>
      </c>
      <c r="S13" s="328">
        <v>0</v>
      </c>
      <c r="AD13" s="332"/>
    </row>
    <row r="14" spans="1:50" ht="14.4" customHeight="1" x14ac:dyDescent="0.25">
      <c r="A14" s="332"/>
      <c r="B14" s="332"/>
      <c r="C14" s="332"/>
      <c r="D14" s="332"/>
      <c r="E14" s="332"/>
      <c r="F14" s="332"/>
      <c r="G14" s="332"/>
      <c r="H14" s="332"/>
      <c r="I14" s="332"/>
      <c r="J14" s="332"/>
      <c r="K14" s="332"/>
      <c r="L14" s="332"/>
      <c r="M14" s="332"/>
      <c r="N14" s="332"/>
      <c r="O14" s="332"/>
      <c r="P14" s="332"/>
      <c r="Q14" s="332"/>
      <c r="R14" s="332"/>
      <c r="S14" s="332"/>
      <c r="AD14" s="332"/>
    </row>
    <row r="15" spans="1:50" ht="14.4" customHeight="1" x14ac:dyDescent="0.25">
      <c r="A15" s="332"/>
      <c r="B15" s="332"/>
      <c r="C15" s="332"/>
      <c r="D15" s="332"/>
      <c r="E15" s="332"/>
      <c r="F15" s="332"/>
      <c r="G15" s="332"/>
      <c r="H15" s="332"/>
      <c r="I15" s="332"/>
      <c r="J15" s="332"/>
      <c r="K15" s="332"/>
      <c r="L15" s="332"/>
      <c r="M15" s="332"/>
      <c r="N15" s="332"/>
      <c r="O15" s="332"/>
      <c r="P15" s="332"/>
      <c r="Q15" s="332"/>
      <c r="R15" s="332"/>
      <c r="S15" s="332"/>
      <c r="AD15" s="332"/>
    </row>
    <row r="16" spans="1:50" ht="14.4" customHeight="1" x14ac:dyDescent="0.25">
      <c r="A16" s="332"/>
      <c r="B16" s="332"/>
      <c r="C16" s="332"/>
      <c r="D16" s="332"/>
      <c r="E16" s="332"/>
      <c r="F16" s="332"/>
      <c r="G16" s="332"/>
      <c r="H16" s="332"/>
      <c r="I16" s="332"/>
      <c r="J16" s="332"/>
      <c r="K16" s="332"/>
      <c r="L16" s="332"/>
      <c r="M16" s="332"/>
      <c r="N16" s="332"/>
      <c r="O16" s="332"/>
      <c r="P16" s="332"/>
      <c r="Q16" s="332"/>
      <c r="R16" s="332"/>
      <c r="S16" s="332"/>
      <c r="AD16" s="332"/>
    </row>
    <row r="17" spans="1:50" ht="14.4" customHeight="1" x14ac:dyDescent="0.25">
      <c r="A17" s="332"/>
      <c r="B17" s="332"/>
      <c r="C17" s="332"/>
      <c r="D17" s="332"/>
      <c r="E17" s="332"/>
      <c r="F17" s="332"/>
      <c r="G17" s="332"/>
      <c r="H17" s="332"/>
      <c r="I17" s="332"/>
      <c r="J17" s="332"/>
      <c r="K17" s="332"/>
      <c r="L17" s="332"/>
      <c r="M17" s="332"/>
      <c r="N17" s="332"/>
      <c r="O17" s="332"/>
      <c r="P17" s="332"/>
      <c r="Q17" s="332"/>
      <c r="R17" s="332"/>
      <c r="S17" s="332"/>
      <c r="AD17" s="332"/>
    </row>
    <row r="18" spans="1:50" ht="14.4" customHeight="1" x14ac:dyDescent="0.25">
      <c r="A18" s="332"/>
      <c r="B18" s="332"/>
      <c r="C18" s="332"/>
      <c r="D18" s="332"/>
      <c r="E18" s="332"/>
      <c r="F18" s="332"/>
      <c r="G18" s="332"/>
      <c r="H18" s="332"/>
      <c r="I18" s="332"/>
      <c r="J18" s="332"/>
      <c r="K18" s="332"/>
      <c r="L18" s="332"/>
      <c r="M18" s="332"/>
      <c r="N18" s="332"/>
      <c r="O18" s="332"/>
      <c r="P18" s="332"/>
      <c r="Q18" s="332"/>
      <c r="R18" s="332"/>
      <c r="S18" s="332"/>
      <c r="T18" s="525"/>
      <c r="U18" s="525"/>
      <c r="V18" s="525"/>
      <c r="W18" s="525"/>
      <c r="X18" s="525"/>
      <c r="Y18" s="525"/>
      <c r="Z18" s="525"/>
      <c r="AA18" s="525"/>
      <c r="AB18" s="525"/>
      <c r="AC18" s="525"/>
      <c r="AD18" s="332"/>
    </row>
    <row r="19" spans="1:50" ht="14.4" customHeight="1" x14ac:dyDescent="0.25">
      <c r="A19" s="332"/>
      <c r="B19" s="332"/>
      <c r="C19" s="332"/>
      <c r="D19" s="332"/>
      <c r="E19" s="332"/>
      <c r="F19" s="332"/>
      <c r="G19" s="332"/>
      <c r="H19" s="332"/>
      <c r="I19" s="332"/>
      <c r="J19" s="332"/>
      <c r="K19" s="332"/>
      <c r="L19" s="332"/>
      <c r="M19" s="332"/>
      <c r="N19" s="332"/>
      <c r="O19" s="332"/>
      <c r="P19" s="332"/>
      <c r="Q19" s="332"/>
      <c r="R19" s="332"/>
      <c r="S19" s="332"/>
      <c r="T19" s="525"/>
      <c r="U19" s="525"/>
      <c r="V19" s="525"/>
      <c r="W19" s="525"/>
      <c r="X19" s="525"/>
      <c r="Y19" s="525"/>
      <c r="Z19" s="525"/>
      <c r="AA19" s="525"/>
      <c r="AB19" s="525"/>
      <c r="AC19" s="525"/>
      <c r="AD19" s="332"/>
    </row>
    <row r="20" spans="1:50" ht="14.4" customHeight="1" x14ac:dyDescent="0.25">
      <c r="A20" s="332"/>
      <c r="B20" s="332"/>
      <c r="C20" s="332"/>
      <c r="D20" s="332"/>
      <c r="E20" s="332"/>
      <c r="F20" s="332"/>
      <c r="G20" s="332"/>
      <c r="H20" s="332"/>
      <c r="I20" s="332"/>
      <c r="J20" s="332"/>
      <c r="K20" s="332"/>
      <c r="L20" s="332"/>
      <c r="M20" s="332"/>
      <c r="N20" s="332"/>
      <c r="O20" s="332"/>
      <c r="P20" s="332"/>
      <c r="Q20" s="332"/>
      <c r="R20" s="332"/>
      <c r="S20" s="332"/>
      <c r="T20" s="525"/>
      <c r="U20" s="525"/>
      <c r="V20" s="525"/>
      <c r="W20" s="525"/>
      <c r="X20" s="525"/>
      <c r="Y20" s="525"/>
      <c r="Z20" s="525"/>
      <c r="AA20" s="525"/>
      <c r="AB20" s="525"/>
      <c r="AC20" s="525"/>
      <c r="AD20" s="332"/>
    </row>
    <row r="21" spans="1:50" ht="14.4" customHeight="1" x14ac:dyDescent="0.25">
      <c r="A21" s="332"/>
      <c r="B21" s="332"/>
      <c r="C21" s="332"/>
      <c r="D21" s="332"/>
      <c r="E21" s="332"/>
      <c r="F21" s="332"/>
      <c r="G21" s="332"/>
      <c r="H21" s="332"/>
      <c r="I21" s="332"/>
      <c r="J21" s="332"/>
      <c r="K21" s="332"/>
      <c r="L21" s="332"/>
      <c r="M21" s="332"/>
      <c r="N21" s="332"/>
      <c r="O21" s="332"/>
      <c r="P21" s="332"/>
      <c r="Q21" s="332"/>
      <c r="R21" s="332"/>
      <c r="S21" s="332"/>
      <c r="T21" s="525"/>
      <c r="U21" s="525"/>
      <c r="V21" s="525"/>
      <c r="W21" s="525"/>
      <c r="X21" s="525"/>
      <c r="Y21" s="525"/>
      <c r="Z21" s="525"/>
      <c r="AA21" s="525"/>
      <c r="AB21" s="525"/>
      <c r="AC21" s="525"/>
      <c r="AD21" s="332"/>
    </row>
    <row r="22" spans="1:50" ht="14.4" customHeight="1" x14ac:dyDescent="0.25">
      <c r="A22" s="332"/>
      <c r="B22" s="332"/>
      <c r="C22" s="332"/>
      <c r="D22" s="332"/>
      <c r="E22" s="332"/>
      <c r="F22" s="332"/>
      <c r="G22" s="332"/>
      <c r="H22" s="332"/>
      <c r="I22" s="332"/>
      <c r="J22" s="332"/>
      <c r="K22" s="332"/>
      <c r="L22" s="332"/>
      <c r="M22" s="332"/>
      <c r="N22" s="332"/>
      <c r="O22" s="332"/>
      <c r="P22" s="332"/>
      <c r="Q22" s="332"/>
      <c r="R22" s="332"/>
      <c r="S22" s="332"/>
      <c r="T22" s="525"/>
      <c r="U22" s="525"/>
      <c r="V22" s="525"/>
      <c r="W22" s="525"/>
      <c r="X22" s="525"/>
      <c r="Y22" s="525"/>
      <c r="Z22" s="525"/>
      <c r="AA22" s="525"/>
      <c r="AB22" s="525"/>
      <c r="AC22" s="525"/>
      <c r="AD22" s="332"/>
    </row>
    <row r="23" spans="1:50" ht="14.4" customHeight="1" x14ac:dyDescent="0.25">
      <c r="A23" s="332"/>
      <c r="B23" s="332"/>
      <c r="C23" s="332"/>
      <c r="D23" s="332"/>
      <c r="E23" s="332"/>
      <c r="F23" s="332"/>
      <c r="G23" s="332"/>
      <c r="H23" s="332"/>
      <c r="I23" s="332"/>
      <c r="J23" s="332"/>
      <c r="K23" s="332"/>
      <c r="L23" s="332"/>
      <c r="M23" s="332"/>
      <c r="N23" s="332"/>
      <c r="O23" s="332"/>
      <c r="P23" s="332"/>
      <c r="Q23" s="332"/>
      <c r="R23" s="332"/>
      <c r="S23" s="332"/>
      <c r="T23" s="525"/>
      <c r="U23" s="525"/>
      <c r="V23" s="525"/>
      <c r="W23" s="525"/>
      <c r="X23" s="525"/>
      <c r="Y23" s="525"/>
      <c r="Z23" s="525"/>
      <c r="AA23" s="525"/>
      <c r="AB23" s="525"/>
      <c r="AC23" s="525"/>
      <c r="AD23" s="332"/>
    </row>
    <row r="24" spans="1:50" ht="14.4" customHeight="1" x14ac:dyDescent="0.25">
      <c r="A24" s="332"/>
      <c r="B24" s="332"/>
      <c r="C24" s="332"/>
      <c r="D24" s="332"/>
      <c r="E24" s="332"/>
      <c r="F24" s="332"/>
      <c r="G24" s="332"/>
      <c r="H24" s="332"/>
      <c r="I24" s="332"/>
      <c r="J24" s="332"/>
      <c r="K24" s="332"/>
      <c r="L24" s="332"/>
      <c r="M24" s="332"/>
      <c r="N24" s="332"/>
      <c r="O24" s="332"/>
      <c r="P24" s="332"/>
      <c r="Q24" s="332"/>
      <c r="R24" s="332"/>
      <c r="S24" s="332"/>
      <c r="T24" s="525"/>
      <c r="U24" s="525"/>
      <c r="V24" s="525"/>
      <c r="W24" s="525"/>
      <c r="X24" s="525"/>
      <c r="Y24" s="525"/>
      <c r="Z24" s="525"/>
      <c r="AA24" s="525"/>
      <c r="AB24" s="525"/>
      <c r="AC24" s="525"/>
      <c r="AD24" s="332"/>
    </row>
    <row r="25" spans="1:50" ht="14.4" customHeight="1" x14ac:dyDescent="0.25">
      <c r="A25" s="332"/>
      <c r="B25" s="332"/>
      <c r="C25" s="332"/>
      <c r="D25" s="332"/>
      <c r="E25" s="332"/>
      <c r="F25" s="332"/>
      <c r="G25" s="332"/>
      <c r="H25" s="332"/>
      <c r="I25" s="332"/>
      <c r="J25" s="332"/>
      <c r="K25" s="332"/>
      <c r="L25" s="332"/>
      <c r="M25" s="332"/>
      <c r="N25" s="332"/>
      <c r="O25" s="332"/>
      <c r="P25" s="332"/>
      <c r="Q25" s="332"/>
      <c r="R25" s="332"/>
      <c r="S25" s="332"/>
      <c r="T25" s="525"/>
      <c r="U25" s="525"/>
      <c r="V25" s="525"/>
      <c r="W25" s="525"/>
      <c r="X25" s="525"/>
      <c r="Y25" s="525"/>
      <c r="Z25" s="525"/>
      <c r="AA25" s="525"/>
      <c r="AB25" s="525"/>
      <c r="AC25" s="525"/>
      <c r="AD25" s="332"/>
    </row>
    <row r="26" spans="1:50" ht="14.4" customHeight="1" x14ac:dyDescent="0.25">
      <c r="A26" s="332"/>
      <c r="B26" s="332"/>
      <c r="C26" s="332"/>
      <c r="D26" s="332"/>
      <c r="E26" s="332"/>
      <c r="F26" s="332"/>
      <c r="G26" s="332"/>
      <c r="H26" s="332"/>
      <c r="I26" s="332"/>
      <c r="J26" s="332"/>
      <c r="K26" s="332"/>
      <c r="L26" s="332"/>
      <c r="M26" s="332"/>
      <c r="N26" s="332"/>
      <c r="O26" s="332"/>
      <c r="P26" s="332"/>
      <c r="Q26" s="332"/>
      <c r="R26" s="332"/>
      <c r="S26" s="332"/>
      <c r="T26" s="525"/>
      <c r="U26" s="525"/>
      <c r="V26" s="525"/>
      <c r="W26" s="525"/>
      <c r="X26" s="525"/>
      <c r="Y26" s="525"/>
      <c r="Z26" s="525"/>
      <c r="AA26" s="525"/>
      <c r="AB26" s="525"/>
      <c r="AC26" s="525"/>
      <c r="AD26" s="332"/>
    </row>
    <row r="27" spans="1:50" ht="14.4" customHeight="1" x14ac:dyDescent="0.25">
      <c r="A27" s="332"/>
      <c r="B27" s="332"/>
      <c r="C27" s="332"/>
      <c r="D27" s="332"/>
      <c r="E27" s="332"/>
      <c r="F27" s="332"/>
      <c r="G27" s="332"/>
      <c r="H27" s="332"/>
      <c r="I27" s="332"/>
      <c r="J27" s="332"/>
      <c r="K27" s="332"/>
      <c r="L27" s="332"/>
      <c r="M27" s="332"/>
      <c r="N27" s="332"/>
      <c r="O27" s="332"/>
      <c r="P27" s="332"/>
      <c r="Q27" s="332"/>
      <c r="R27" s="332"/>
      <c r="S27" s="332"/>
      <c r="T27" s="525"/>
      <c r="U27" s="525"/>
      <c r="V27" s="525"/>
      <c r="W27" s="525"/>
      <c r="X27" s="525"/>
      <c r="Y27" s="525"/>
      <c r="Z27" s="525"/>
      <c r="AA27" s="525"/>
      <c r="AB27" s="525"/>
      <c r="AC27" s="525"/>
      <c r="AD27" s="332"/>
    </row>
    <row r="28" spans="1:50" ht="14.4" customHeight="1" x14ac:dyDescent="0.25">
      <c r="A28" s="332"/>
      <c r="B28" s="332"/>
      <c r="C28" s="332"/>
      <c r="D28" s="332"/>
      <c r="E28" s="332"/>
      <c r="F28" s="332"/>
      <c r="G28" s="332"/>
      <c r="H28" s="332"/>
      <c r="I28" s="332"/>
      <c r="J28" s="332"/>
      <c r="K28" s="332"/>
      <c r="L28" s="332"/>
      <c r="M28" s="332"/>
      <c r="N28" s="332"/>
      <c r="O28" s="332"/>
      <c r="P28" s="332"/>
      <c r="Q28" s="332"/>
      <c r="R28" s="332"/>
      <c r="S28" s="332"/>
      <c r="T28" s="525"/>
      <c r="U28" s="525"/>
      <c r="V28" s="525"/>
      <c r="W28" s="525"/>
      <c r="X28" s="525"/>
      <c r="Y28" s="525"/>
      <c r="Z28" s="525"/>
      <c r="AA28" s="525"/>
      <c r="AB28" s="525"/>
      <c r="AC28" s="525"/>
      <c r="AD28" s="332"/>
    </row>
    <row r="29" spans="1:50" ht="14.4" customHeight="1" x14ac:dyDescent="0.25">
      <c r="A29" s="332"/>
      <c r="B29" s="332"/>
      <c r="C29" s="332"/>
      <c r="D29" s="332"/>
      <c r="E29" s="332"/>
      <c r="F29" s="332"/>
      <c r="G29" s="332"/>
      <c r="H29" s="332"/>
      <c r="I29" s="332"/>
      <c r="J29" s="332"/>
      <c r="K29" s="332"/>
      <c r="L29" s="332"/>
      <c r="M29" s="332"/>
      <c r="N29" s="332"/>
      <c r="O29" s="332"/>
      <c r="P29" s="332"/>
      <c r="Q29" s="332"/>
      <c r="R29" s="332"/>
      <c r="S29" s="332"/>
    </row>
    <row r="30" spans="1:50" ht="14.25" customHeight="1" x14ac:dyDescent="0.25"/>
    <row r="31" spans="1:50" ht="13.5" customHeight="1" x14ac:dyDescent="0.25">
      <c r="AX31" s="937"/>
    </row>
    <row r="32" spans="1:50" ht="18.600000000000001" customHeight="1" x14ac:dyDescent="0.25">
      <c r="AX32" s="937"/>
    </row>
    <row r="33" spans="1:50" ht="18" customHeight="1" x14ac:dyDescent="0.25">
      <c r="AX33" s="937"/>
    </row>
    <row r="34" spans="1:50" ht="12" customHeight="1" x14ac:dyDescent="0.25">
      <c r="AX34" s="937"/>
    </row>
    <row r="37" spans="1:50" ht="14.4" customHeight="1" x14ac:dyDescent="0.25">
      <c r="A37" s="332"/>
      <c r="B37" s="332"/>
      <c r="C37" s="332"/>
      <c r="D37" s="332"/>
      <c r="E37" s="332"/>
      <c r="F37" s="332"/>
      <c r="G37" s="332"/>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row>
    <row r="38" spans="1:50" ht="14.4" customHeight="1" x14ac:dyDescent="0.25">
      <c r="A38" s="332"/>
      <c r="B38" s="332"/>
      <c r="C38" s="332"/>
      <c r="D38" s="332"/>
      <c r="E38" s="332"/>
      <c r="F38" s="332"/>
      <c r="G38" s="332"/>
      <c r="H38" s="332"/>
      <c r="I38" s="332"/>
      <c r="J38" s="332"/>
      <c r="K38" s="332"/>
      <c r="L38" s="332"/>
      <c r="M38" s="332"/>
      <c r="N38" s="332"/>
      <c r="O38" s="332"/>
      <c r="P38" s="332"/>
      <c r="Q38" s="332"/>
      <c r="R38" s="332"/>
      <c r="S38" s="332"/>
      <c r="T38" s="332"/>
      <c r="U38" s="332"/>
      <c r="V38" s="332"/>
      <c r="W38" s="332"/>
      <c r="X38" s="332"/>
      <c r="Y38" s="332"/>
      <c r="Z38" s="332"/>
      <c r="AA38" s="332"/>
      <c r="AB38" s="332"/>
      <c r="AC38" s="332"/>
      <c r="AD38" s="332"/>
    </row>
    <row r="39" spans="1:50" ht="14.4" customHeight="1" x14ac:dyDescent="0.25">
      <c r="A39" s="332"/>
      <c r="B39" s="332"/>
      <c r="C39" s="332"/>
      <c r="D39" s="332"/>
      <c r="E39" s="332"/>
      <c r="F39" s="332"/>
      <c r="G39" s="332"/>
      <c r="H39" s="332"/>
      <c r="I39" s="332"/>
      <c r="J39" s="332"/>
      <c r="K39" s="332"/>
      <c r="L39" s="332"/>
      <c r="M39" s="332"/>
      <c r="N39" s="332"/>
      <c r="O39" s="332"/>
      <c r="P39" s="332"/>
      <c r="Q39" s="332"/>
      <c r="R39" s="332"/>
      <c r="S39" s="332"/>
      <c r="T39" s="332"/>
      <c r="U39" s="332"/>
      <c r="V39" s="332"/>
      <c r="W39" s="332"/>
      <c r="X39" s="332"/>
      <c r="Y39" s="332"/>
      <c r="Z39" s="332"/>
      <c r="AA39" s="332"/>
      <c r="AB39" s="332"/>
      <c r="AC39" s="332"/>
      <c r="AD39" s="332"/>
    </row>
    <row r="40" spans="1:50" ht="14.4" customHeight="1" x14ac:dyDescent="0.25">
      <c r="A40" s="332"/>
      <c r="B40" s="332"/>
      <c r="C40" s="332"/>
      <c r="D40" s="332"/>
      <c r="E40" s="332"/>
      <c r="F40" s="332"/>
      <c r="G40" s="332"/>
      <c r="H40" s="332"/>
      <c r="I40" s="332"/>
      <c r="J40" s="332"/>
      <c r="K40" s="332"/>
      <c r="L40" s="332"/>
      <c r="M40" s="332"/>
      <c r="N40" s="332"/>
      <c r="O40" s="332"/>
      <c r="P40" s="332"/>
      <c r="Q40" s="332"/>
      <c r="R40" s="332"/>
      <c r="S40" s="332"/>
      <c r="T40" s="332"/>
      <c r="U40" s="332"/>
      <c r="V40" s="332"/>
      <c r="W40" s="332"/>
      <c r="X40" s="332"/>
      <c r="Y40" s="332"/>
      <c r="Z40" s="332"/>
      <c r="AA40" s="332"/>
      <c r="AB40" s="332"/>
      <c r="AC40" s="332"/>
      <c r="AD40" s="332"/>
    </row>
    <row r="41" spans="1:50" ht="14.4" customHeight="1" x14ac:dyDescent="0.25">
      <c r="A41" s="332"/>
      <c r="B41" s="332"/>
      <c r="C41" s="332"/>
      <c r="D41" s="332"/>
      <c r="E41" s="332"/>
      <c r="F41" s="332"/>
      <c r="G41" s="332"/>
      <c r="H41" s="332"/>
      <c r="I41" s="332"/>
      <c r="J41" s="332"/>
      <c r="K41" s="332"/>
      <c r="L41" s="332"/>
      <c r="M41" s="332"/>
      <c r="N41" s="332"/>
      <c r="O41" s="332"/>
      <c r="P41" s="332"/>
      <c r="Q41" s="332"/>
      <c r="R41" s="332"/>
      <c r="S41" s="332"/>
      <c r="T41" s="332"/>
      <c r="U41" s="332"/>
      <c r="V41" s="332"/>
      <c r="W41" s="332"/>
      <c r="X41" s="332"/>
      <c r="Y41" s="332"/>
      <c r="Z41" s="332"/>
      <c r="AA41" s="332"/>
      <c r="AB41" s="332"/>
      <c r="AC41" s="332"/>
      <c r="AD41" s="332"/>
    </row>
    <row r="42" spans="1:50" ht="14.4" customHeight="1" x14ac:dyDescent="0.25">
      <c r="A42" s="332"/>
      <c r="B42" s="332"/>
      <c r="C42" s="332"/>
      <c r="D42" s="332"/>
      <c r="E42" s="332"/>
      <c r="F42" s="332"/>
      <c r="G42" s="332"/>
      <c r="H42" s="332"/>
      <c r="I42" s="332"/>
      <c r="J42" s="332"/>
      <c r="K42" s="332"/>
      <c r="L42" s="332"/>
      <c r="M42" s="332"/>
      <c r="N42" s="332"/>
      <c r="O42" s="332"/>
      <c r="P42" s="332"/>
      <c r="Q42" s="332"/>
      <c r="R42" s="332"/>
      <c r="S42" s="332"/>
      <c r="T42" s="332"/>
      <c r="U42" s="332"/>
      <c r="V42" s="332"/>
      <c r="W42" s="332"/>
      <c r="X42" s="332"/>
      <c r="Y42" s="332"/>
      <c r="Z42" s="332"/>
      <c r="AA42" s="332"/>
      <c r="AB42" s="332"/>
      <c r="AC42" s="332"/>
      <c r="AD42" s="332"/>
    </row>
    <row r="43" spans="1:50" ht="14.4" customHeight="1" x14ac:dyDescent="0.25">
      <c r="A43" s="332"/>
      <c r="B43" s="332"/>
      <c r="C43" s="332"/>
      <c r="D43" s="332"/>
      <c r="E43" s="332"/>
      <c r="F43" s="332"/>
      <c r="G43" s="332"/>
      <c r="H43" s="332"/>
      <c r="I43" s="332"/>
      <c r="J43" s="332"/>
      <c r="K43" s="332"/>
      <c r="L43" s="332"/>
      <c r="M43" s="332"/>
      <c r="N43" s="332"/>
      <c r="O43" s="332"/>
      <c r="P43" s="332"/>
      <c r="Q43" s="332"/>
      <c r="R43" s="332"/>
      <c r="S43" s="332"/>
      <c r="T43" s="332"/>
      <c r="U43" s="332"/>
      <c r="V43" s="332"/>
      <c r="W43" s="332"/>
      <c r="X43" s="332"/>
      <c r="Y43" s="332"/>
      <c r="Z43" s="332"/>
      <c r="AA43" s="332"/>
      <c r="AB43" s="332"/>
      <c r="AC43" s="332"/>
      <c r="AD43" s="332"/>
    </row>
    <row r="44" spans="1:50" ht="14.4" customHeight="1" x14ac:dyDescent="0.25">
      <c r="A44" s="332"/>
      <c r="B44" s="332"/>
      <c r="C44" s="332"/>
      <c r="D44" s="332"/>
      <c r="E44" s="332"/>
      <c r="F44" s="332"/>
      <c r="G44" s="332"/>
      <c r="H44" s="332"/>
      <c r="I44" s="332"/>
      <c r="J44" s="332"/>
      <c r="K44" s="332"/>
      <c r="L44" s="332"/>
      <c r="M44" s="332"/>
      <c r="N44" s="332"/>
      <c r="O44" s="332"/>
      <c r="P44" s="332"/>
      <c r="Q44" s="332"/>
      <c r="R44" s="332"/>
      <c r="S44" s="332"/>
      <c r="T44" s="332"/>
      <c r="U44" s="332"/>
      <c r="V44" s="332"/>
      <c r="W44" s="332"/>
      <c r="X44" s="332"/>
      <c r="Y44" s="332"/>
      <c r="Z44" s="332"/>
      <c r="AA44" s="332"/>
      <c r="AB44" s="332"/>
      <c r="AC44" s="332"/>
      <c r="AD44" s="332"/>
    </row>
    <row r="45" spans="1:50" ht="14.4" customHeight="1" x14ac:dyDescent="0.25">
      <c r="A45" s="332"/>
      <c r="B45" s="332"/>
      <c r="C45" s="332"/>
      <c r="D45" s="332"/>
      <c r="E45" s="332"/>
      <c r="F45" s="332"/>
      <c r="G45" s="332"/>
      <c r="H45" s="332"/>
      <c r="I45" s="332"/>
      <c r="J45" s="332"/>
      <c r="K45" s="332"/>
      <c r="L45" s="332"/>
      <c r="M45" s="332"/>
      <c r="N45" s="332"/>
      <c r="O45" s="332"/>
      <c r="P45" s="332"/>
      <c r="Q45" s="332"/>
      <c r="R45" s="332"/>
      <c r="S45" s="332"/>
      <c r="T45" s="332"/>
      <c r="U45" s="332"/>
      <c r="V45" s="332"/>
      <c r="W45" s="332"/>
      <c r="X45" s="332"/>
      <c r="Y45" s="332"/>
      <c r="Z45" s="332"/>
      <c r="AA45" s="332"/>
      <c r="AB45" s="332"/>
      <c r="AC45" s="332"/>
      <c r="AD45" s="332"/>
    </row>
    <row r="46" spans="1:50" ht="14.4" customHeight="1" x14ac:dyDescent="0.25">
      <c r="A46" s="332"/>
      <c r="B46" s="332"/>
      <c r="C46" s="332"/>
      <c r="D46" s="332"/>
      <c r="E46" s="332"/>
      <c r="F46" s="332"/>
      <c r="G46" s="332"/>
      <c r="H46" s="332"/>
      <c r="I46" s="332"/>
      <c r="J46" s="332"/>
      <c r="K46" s="332"/>
      <c r="L46" s="332"/>
      <c r="M46" s="332"/>
      <c r="N46" s="332"/>
      <c r="O46" s="332"/>
      <c r="P46" s="332"/>
      <c r="Q46" s="332"/>
      <c r="R46" s="332"/>
      <c r="S46" s="332"/>
      <c r="T46" s="332"/>
      <c r="U46" s="332"/>
      <c r="V46" s="332"/>
      <c r="W46" s="332"/>
      <c r="X46" s="332"/>
      <c r="Y46" s="332"/>
      <c r="Z46" s="332"/>
      <c r="AA46" s="332"/>
      <c r="AB46" s="332"/>
      <c r="AC46" s="332"/>
      <c r="AD46" s="332"/>
    </row>
    <row r="47" spans="1:50" ht="14.4" customHeight="1" x14ac:dyDescent="0.25">
      <c r="A47" s="332"/>
      <c r="B47" s="332"/>
      <c r="C47" s="332"/>
      <c r="D47" s="332"/>
      <c r="E47" s="332"/>
      <c r="F47" s="332"/>
      <c r="G47" s="332"/>
      <c r="H47" s="332"/>
      <c r="I47" s="332"/>
      <c r="J47" s="332"/>
      <c r="K47" s="332"/>
      <c r="L47" s="332"/>
      <c r="M47" s="332"/>
      <c r="N47" s="332"/>
      <c r="O47" s="332"/>
      <c r="P47" s="332"/>
      <c r="Q47" s="332"/>
      <c r="R47" s="332"/>
      <c r="S47" s="332"/>
      <c r="T47" s="332"/>
      <c r="U47" s="332"/>
      <c r="V47" s="332"/>
      <c r="W47" s="332"/>
      <c r="X47" s="332"/>
      <c r="Y47" s="332"/>
      <c r="Z47" s="332"/>
      <c r="AA47" s="332"/>
      <c r="AB47" s="332"/>
      <c r="AC47" s="332"/>
      <c r="AD47" s="332"/>
    </row>
    <row r="48" spans="1:50" ht="14.4" customHeight="1" x14ac:dyDescent="0.25">
      <c r="A48" s="332"/>
      <c r="B48" s="332"/>
      <c r="C48" s="332"/>
      <c r="D48" s="332"/>
      <c r="E48" s="332"/>
      <c r="F48" s="332"/>
      <c r="G48" s="332"/>
      <c r="H48" s="332"/>
      <c r="I48" s="332"/>
      <c r="J48" s="332"/>
      <c r="K48" s="332"/>
      <c r="L48" s="332"/>
      <c r="M48" s="332"/>
      <c r="N48" s="332"/>
      <c r="O48" s="332"/>
      <c r="P48" s="332"/>
      <c r="Q48" s="332"/>
      <c r="R48" s="332"/>
      <c r="S48" s="332"/>
      <c r="T48" s="332"/>
      <c r="U48" s="332"/>
      <c r="V48" s="332"/>
      <c r="W48" s="332"/>
      <c r="X48" s="332"/>
      <c r="Y48" s="332"/>
      <c r="Z48" s="332"/>
      <c r="AA48" s="332"/>
      <c r="AB48" s="332"/>
      <c r="AC48" s="332"/>
      <c r="AD48" s="332"/>
    </row>
    <row r="49" spans="1:30" ht="14.4" customHeight="1" x14ac:dyDescent="0.25">
      <c r="A49" s="332"/>
      <c r="B49" s="332"/>
      <c r="C49" s="332"/>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32"/>
    </row>
    <row r="50" spans="1:30" ht="14.4" customHeight="1" x14ac:dyDescent="0.25">
      <c r="A50" s="332"/>
      <c r="B50" s="332"/>
      <c r="C50" s="332"/>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row>
    <row r="51" spans="1:30" ht="14.4" customHeight="1" x14ac:dyDescent="0.25">
      <c r="A51" s="332"/>
      <c r="B51" s="332"/>
      <c r="C51" s="332"/>
      <c r="D51" s="332"/>
      <c r="E51" s="332"/>
      <c r="F51" s="332"/>
      <c r="G51" s="332"/>
      <c r="H51" s="332"/>
      <c r="I51" s="332"/>
      <c r="J51" s="332"/>
      <c r="K51" s="332"/>
      <c r="L51" s="332"/>
      <c r="M51" s="332"/>
      <c r="N51" s="332"/>
      <c r="O51" s="332"/>
      <c r="P51" s="332"/>
      <c r="Q51" s="332"/>
      <c r="R51" s="332"/>
      <c r="S51" s="332"/>
      <c r="T51" s="332"/>
      <c r="U51" s="332"/>
      <c r="V51" s="332"/>
      <c r="W51" s="332"/>
      <c r="X51" s="332"/>
      <c r="Y51" s="332"/>
      <c r="Z51" s="332"/>
      <c r="AA51" s="332"/>
      <c r="AB51" s="332"/>
      <c r="AC51" s="332"/>
      <c r="AD51" s="332"/>
    </row>
    <row r="52" spans="1:30" ht="14.4" customHeight="1" x14ac:dyDescent="0.25">
      <c r="A52" s="332"/>
      <c r="B52" s="332"/>
      <c r="C52" s="332"/>
      <c r="D52" s="332"/>
      <c r="E52" s="332"/>
      <c r="F52" s="332"/>
      <c r="G52" s="332"/>
      <c r="H52" s="332"/>
      <c r="I52" s="332"/>
      <c r="J52" s="332"/>
      <c r="K52" s="332"/>
      <c r="L52" s="332"/>
      <c r="M52" s="332"/>
      <c r="N52" s="332"/>
      <c r="O52" s="332"/>
      <c r="P52" s="332"/>
      <c r="Q52" s="332"/>
      <c r="R52" s="332"/>
      <c r="S52" s="332"/>
      <c r="T52" s="332"/>
      <c r="U52" s="332"/>
      <c r="V52" s="332"/>
      <c r="W52" s="332"/>
      <c r="X52" s="332"/>
      <c r="Y52" s="332"/>
      <c r="Z52" s="332"/>
      <c r="AA52" s="332"/>
      <c r="AB52" s="332"/>
      <c r="AC52" s="332"/>
      <c r="AD52" s="332"/>
    </row>
    <row r="53" spans="1:30" ht="14.4" customHeight="1" x14ac:dyDescent="0.25">
      <c r="A53" s="332"/>
      <c r="B53" s="332"/>
      <c r="C53" s="332"/>
      <c r="D53" s="332"/>
      <c r="E53" s="332"/>
      <c r="F53" s="332"/>
      <c r="G53" s="332"/>
      <c r="H53" s="332"/>
      <c r="I53" s="332"/>
      <c r="J53" s="332"/>
      <c r="K53" s="332"/>
      <c r="L53" s="332"/>
      <c r="M53" s="332"/>
      <c r="N53" s="332"/>
      <c r="O53" s="332"/>
      <c r="P53" s="332"/>
      <c r="Q53" s="332"/>
      <c r="R53" s="332"/>
      <c r="S53" s="332"/>
      <c r="T53" s="332"/>
      <c r="U53" s="332"/>
      <c r="V53" s="332"/>
      <c r="W53" s="332"/>
      <c r="X53" s="332"/>
      <c r="Y53" s="332"/>
      <c r="Z53" s="332"/>
      <c r="AA53" s="332"/>
      <c r="AB53" s="332"/>
      <c r="AC53" s="332"/>
      <c r="AD53" s="332"/>
    </row>
    <row r="54" spans="1:30" ht="14.4" customHeight="1" x14ac:dyDescent="0.25">
      <c r="A54" s="332"/>
      <c r="B54" s="332"/>
      <c r="C54" s="332"/>
      <c r="D54" s="332"/>
      <c r="E54" s="332"/>
      <c r="F54" s="332"/>
      <c r="G54" s="332"/>
      <c r="H54" s="332"/>
      <c r="I54" s="332"/>
      <c r="J54" s="332"/>
      <c r="K54" s="332"/>
      <c r="L54" s="332"/>
      <c r="M54" s="332"/>
      <c r="N54" s="332"/>
      <c r="O54" s="332"/>
      <c r="P54" s="332"/>
      <c r="Q54" s="332"/>
      <c r="R54" s="332"/>
      <c r="S54" s="332"/>
      <c r="T54" s="332"/>
      <c r="U54" s="332"/>
      <c r="V54" s="332"/>
      <c r="W54" s="332"/>
      <c r="X54" s="332"/>
      <c r="Y54" s="332"/>
      <c r="Z54" s="332"/>
      <c r="AA54" s="332"/>
      <c r="AB54" s="332"/>
      <c r="AC54" s="332"/>
      <c r="AD54" s="332"/>
    </row>
    <row r="55" spans="1:30" ht="14.4" customHeight="1" x14ac:dyDescent="0.25">
      <c r="A55" s="332"/>
      <c r="B55" s="332"/>
      <c r="C55" s="332"/>
      <c r="D55" s="332"/>
      <c r="E55" s="332"/>
      <c r="F55" s="332"/>
      <c r="G55" s="332"/>
      <c r="H55" s="332"/>
      <c r="I55" s="332"/>
      <c r="J55" s="332"/>
      <c r="K55" s="332"/>
      <c r="L55" s="332"/>
      <c r="M55" s="332"/>
      <c r="N55" s="332"/>
      <c r="O55" s="332"/>
      <c r="P55" s="332"/>
      <c r="Q55" s="332"/>
      <c r="R55" s="332"/>
      <c r="S55" s="332"/>
      <c r="T55" s="332"/>
      <c r="U55" s="332"/>
      <c r="V55" s="332"/>
      <c r="W55" s="332"/>
      <c r="X55" s="332"/>
      <c r="Y55" s="332"/>
      <c r="Z55" s="332"/>
      <c r="AA55" s="332"/>
      <c r="AB55" s="332"/>
      <c r="AC55" s="332"/>
      <c r="AD55" s="332"/>
    </row>
    <row r="56" spans="1:30" ht="14.4" customHeight="1" x14ac:dyDescent="0.25">
      <c r="A56" s="332"/>
      <c r="B56" s="332"/>
      <c r="C56" s="332"/>
      <c r="D56" s="332"/>
      <c r="E56" s="332"/>
      <c r="F56" s="332"/>
      <c r="G56" s="332"/>
      <c r="H56" s="332"/>
      <c r="I56" s="332"/>
      <c r="J56" s="332"/>
      <c r="K56" s="332"/>
      <c r="L56" s="332"/>
      <c r="M56" s="332"/>
      <c r="N56" s="332"/>
      <c r="O56" s="332"/>
      <c r="P56" s="332"/>
      <c r="Q56" s="332"/>
      <c r="R56" s="332"/>
      <c r="S56" s="332"/>
      <c r="T56" s="332"/>
      <c r="U56" s="332"/>
      <c r="V56" s="332"/>
      <c r="W56" s="332"/>
      <c r="X56" s="332"/>
      <c r="Y56" s="332"/>
      <c r="Z56" s="332"/>
      <c r="AA56" s="332"/>
      <c r="AB56" s="332"/>
      <c r="AC56" s="332"/>
      <c r="AD56" s="332"/>
    </row>
    <row r="57" spans="1:30" ht="14.4" customHeight="1" x14ac:dyDescent="0.25">
      <c r="A57" s="332"/>
      <c r="B57" s="332"/>
      <c r="C57" s="332"/>
      <c r="D57" s="332"/>
      <c r="E57" s="332"/>
      <c r="F57" s="332"/>
      <c r="G57" s="332"/>
      <c r="H57" s="332"/>
      <c r="I57" s="332"/>
      <c r="J57" s="332"/>
      <c r="K57" s="332"/>
      <c r="L57" s="332"/>
      <c r="M57" s="332"/>
      <c r="N57" s="332"/>
      <c r="O57" s="332"/>
      <c r="P57" s="332"/>
      <c r="Q57" s="332"/>
      <c r="R57" s="332"/>
      <c r="S57" s="332"/>
      <c r="T57" s="332"/>
      <c r="U57" s="332"/>
      <c r="V57" s="332"/>
      <c r="W57" s="332"/>
      <c r="X57" s="332"/>
      <c r="Y57" s="332"/>
      <c r="Z57" s="332"/>
      <c r="AA57" s="332"/>
      <c r="AB57" s="332"/>
      <c r="AC57" s="332"/>
      <c r="AD57" s="332"/>
    </row>
    <row r="58" spans="1:30" ht="14.4" customHeight="1" x14ac:dyDescent="0.25">
      <c r="A58" s="332"/>
      <c r="B58" s="332"/>
      <c r="C58" s="332"/>
      <c r="D58" s="332"/>
      <c r="E58" s="332"/>
      <c r="F58" s="332"/>
      <c r="G58" s="332"/>
      <c r="H58" s="332"/>
      <c r="I58" s="332"/>
      <c r="J58" s="332"/>
      <c r="K58" s="332"/>
      <c r="L58" s="332"/>
      <c r="M58" s="332"/>
      <c r="N58" s="332"/>
      <c r="O58" s="332"/>
      <c r="P58" s="332"/>
      <c r="Q58" s="332"/>
      <c r="R58" s="332"/>
      <c r="S58" s="332"/>
      <c r="T58" s="332"/>
      <c r="U58" s="332"/>
      <c r="V58" s="332"/>
      <c r="W58" s="332"/>
      <c r="X58" s="332"/>
      <c r="Y58" s="332"/>
      <c r="Z58" s="332"/>
      <c r="AA58" s="332"/>
      <c r="AB58" s="332"/>
      <c r="AC58" s="332"/>
      <c r="AD58" s="332"/>
    </row>
    <row r="59" spans="1:30" ht="14.4" customHeight="1" x14ac:dyDescent="0.25">
      <c r="A59" s="332"/>
      <c r="B59" s="332"/>
      <c r="C59" s="332"/>
      <c r="D59" s="332"/>
      <c r="E59" s="332"/>
      <c r="F59" s="332"/>
      <c r="G59" s="332"/>
      <c r="H59" s="332"/>
      <c r="I59" s="332"/>
      <c r="J59" s="332"/>
      <c r="K59" s="332"/>
      <c r="L59" s="332"/>
      <c r="M59" s="332"/>
      <c r="N59" s="332"/>
      <c r="O59" s="332"/>
      <c r="P59" s="332"/>
      <c r="Q59" s="332"/>
      <c r="R59" s="332"/>
      <c r="S59" s="332"/>
      <c r="T59" s="332"/>
      <c r="U59" s="332"/>
      <c r="V59" s="332"/>
      <c r="W59" s="332"/>
      <c r="X59" s="332"/>
      <c r="Y59" s="332"/>
      <c r="Z59" s="332"/>
      <c r="AA59" s="332"/>
      <c r="AB59" s="332"/>
      <c r="AC59" s="332"/>
      <c r="AD59" s="332"/>
    </row>
    <row r="60" spans="1:30" ht="14.4" customHeight="1" x14ac:dyDescent="0.25">
      <c r="A60" s="332"/>
      <c r="B60" s="332"/>
      <c r="C60" s="332"/>
      <c r="D60" s="332"/>
      <c r="E60" s="332"/>
      <c r="F60" s="332"/>
      <c r="G60" s="332"/>
      <c r="H60" s="332"/>
      <c r="I60" s="332"/>
      <c r="J60" s="332"/>
      <c r="K60" s="332"/>
      <c r="L60" s="332"/>
      <c r="M60" s="332"/>
      <c r="N60" s="332"/>
      <c r="O60" s="332"/>
      <c r="P60" s="332"/>
      <c r="Q60" s="332"/>
      <c r="R60" s="332"/>
      <c r="S60" s="332"/>
      <c r="T60" s="332"/>
      <c r="U60" s="332"/>
      <c r="V60" s="332"/>
      <c r="W60" s="332"/>
      <c r="X60" s="332"/>
      <c r="Y60" s="332"/>
      <c r="Z60" s="332"/>
      <c r="AA60" s="332"/>
      <c r="AB60" s="332"/>
      <c r="AC60" s="332"/>
      <c r="AD60" s="332"/>
    </row>
    <row r="61" spans="1:30" ht="14.4" customHeight="1" x14ac:dyDescent="0.25">
      <c r="A61" s="332"/>
      <c r="B61" s="332"/>
      <c r="C61" s="332"/>
      <c r="D61" s="332"/>
      <c r="E61" s="332"/>
      <c r="F61" s="332"/>
      <c r="G61" s="332"/>
      <c r="H61" s="332"/>
      <c r="I61" s="332"/>
      <c r="J61" s="332"/>
      <c r="K61" s="332"/>
      <c r="L61" s="332"/>
      <c r="M61" s="332"/>
      <c r="N61" s="332"/>
      <c r="O61" s="332"/>
      <c r="P61" s="332"/>
      <c r="Q61" s="332"/>
      <c r="R61" s="332"/>
      <c r="S61" s="332"/>
      <c r="T61" s="332"/>
      <c r="U61" s="332"/>
      <c r="V61" s="332"/>
      <c r="W61" s="332"/>
      <c r="X61" s="332"/>
      <c r="Y61" s="332"/>
      <c r="Z61" s="332"/>
      <c r="AA61" s="332"/>
      <c r="AB61" s="332"/>
      <c r="AC61" s="332"/>
      <c r="AD61" s="332"/>
    </row>
    <row r="62" spans="1:30" ht="14.4" customHeight="1" x14ac:dyDescent="0.25">
      <c r="A62" s="332"/>
      <c r="B62" s="332"/>
      <c r="C62" s="332"/>
      <c r="D62" s="332"/>
      <c r="E62" s="332"/>
      <c r="F62" s="332"/>
      <c r="G62" s="332"/>
      <c r="H62" s="332"/>
      <c r="I62" s="332"/>
      <c r="J62" s="332"/>
      <c r="K62" s="332"/>
      <c r="L62" s="332"/>
      <c r="M62" s="332"/>
      <c r="N62" s="332"/>
      <c r="O62" s="332"/>
      <c r="P62" s="332"/>
      <c r="Q62" s="332"/>
      <c r="R62" s="332"/>
      <c r="S62" s="332"/>
      <c r="T62" s="332"/>
      <c r="U62" s="332"/>
      <c r="V62" s="332"/>
      <c r="W62" s="332"/>
      <c r="X62" s="332"/>
      <c r="Y62" s="332"/>
      <c r="Z62" s="332"/>
      <c r="AA62" s="332"/>
      <c r="AB62" s="332"/>
      <c r="AC62" s="332"/>
      <c r="AD62" s="332"/>
    </row>
    <row r="63" spans="1:30" ht="14.4" customHeight="1" x14ac:dyDescent="0.25">
      <c r="A63" s="332"/>
      <c r="B63" s="332"/>
      <c r="C63" s="332"/>
      <c r="D63" s="332"/>
      <c r="E63" s="332"/>
      <c r="F63" s="332"/>
      <c r="G63" s="332"/>
      <c r="H63" s="332"/>
      <c r="I63" s="332"/>
      <c r="J63" s="332"/>
      <c r="K63" s="332"/>
      <c r="L63" s="332"/>
      <c r="M63" s="332"/>
      <c r="N63" s="332"/>
      <c r="O63" s="332"/>
      <c r="P63" s="332"/>
      <c r="Q63" s="332"/>
      <c r="R63" s="332"/>
      <c r="S63" s="332"/>
      <c r="T63" s="332"/>
      <c r="U63" s="332"/>
      <c r="V63" s="332"/>
      <c r="W63" s="332"/>
      <c r="X63" s="332"/>
      <c r="Y63" s="332"/>
      <c r="Z63" s="332"/>
      <c r="AA63" s="332"/>
      <c r="AB63" s="332"/>
      <c r="AC63" s="332"/>
      <c r="AD63" s="332"/>
    </row>
    <row r="64" spans="1:30" ht="14.4" customHeight="1" x14ac:dyDescent="0.25">
      <c r="A64" s="332"/>
      <c r="B64" s="332"/>
      <c r="C64" s="332"/>
      <c r="D64" s="332"/>
      <c r="E64" s="332"/>
      <c r="F64" s="332"/>
      <c r="G64" s="332"/>
      <c r="H64" s="332"/>
      <c r="I64" s="332"/>
      <c r="J64" s="332"/>
      <c r="K64" s="332"/>
      <c r="L64" s="332"/>
      <c r="M64" s="332"/>
      <c r="N64" s="332"/>
      <c r="O64" s="332"/>
      <c r="P64" s="332"/>
      <c r="Q64" s="332"/>
      <c r="R64" s="332"/>
      <c r="S64" s="332"/>
      <c r="T64" s="332"/>
      <c r="U64" s="332"/>
      <c r="V64" s="332"/>
      <c r="W64" s="332"/>
      <c r="X64" s="332"/>
      <c r="Y64" s="332"/>
      <c r="Z64" s="332"/>
      <c r="AA64" s="332"/>
      <c r="AB64" s="332"/>
      <c r="AC64" s="332"/>
      <c r="AD64" s="332"/>
    </row>
    <row r="65" spans="1:30" ht="14.4" customHeight="1" x14ac:dyDescent="0.25">
      <c r="A65" s="332"/>
      <c r="B65" s="33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row>
    <row r="66" spans="1:30" ht="14.4" customHeight="1" x14ac:dyDescent="0.25">
      <c r="A66" s="332"/>
      <c r="B66" s="332"/>
      <c r="C66" s="332"/>
      <c r="D66" s="332"/>
      <c r="E66" s="332"/>
      <c r="F66" s="332"/>
      <c r="G66" s="332"/>
      <c r="H66" s="332"/>
      <c r="I66" s="332"/>
      <c r="J66" s="332"/>
      <c r="K66" s="332"/>
      <c r="L66" s="332"/>
      <c r="M66" s="332"/>
      <c r="N66" s="332"/>
      <c r="O66" s="332"/>
      <c r="P66" s="332"/>
      <c r="Q66" s="332"/>
      <c r="R66" s="332"/>
      <c r="S66" s="332"/>
      <c r="T66" s="332"/>
      <c r="U66" s="332"/>
      <c r="V66" s="332"/>
      <c r="W66" s="332"/>
      <c r="X66" s="332"/>
      <c r="Y66" s="332"/>
      <c r="Z66" s="332"/>
      <c r="AA66" s="332"/>
      <c r="AB66" s="332"/>
      <c r="AC66" s="332"/>
      <c r="AD66" s="332"/>
    </row>
    <row r="67" spans="1:30" ht="14.4" customHeight="1" x14ac:dyDescent="0.25">
      <c r="A67" s="332"/>
      <c r="B67" s="332"/>
      <c r="C67" s="332"/>
      <c r="D67" s="332"/>
      <c r="E67" s="332"/>
      <c r="F67" s="332"/>
      <c r="G67" s="332"/>
      <c r="H67" s="332"/>
      <c r="I67" s="332"/>
      <c r="J67" s="332"/>
      <c r="K67" s="332"/>
      <c r="L67" s="332"/>
      <c r="M67" s="332"/>
      <c r="N67" s="332"/>
      <c r="O67" s="332"/>
      <c r="P67" s="332"/>
      <c r="Q67" s="332"/>
      <c r="R67" s="332"/>
      <c r="S67" s="332"/>
      <c r="T67" s="332"/>
      <c r="U67" s="332"/>
      <c r="V67" s="332"/>
      <c r="W67" s="332"/>
      <c r="X67" s="332"/>
      <c r="Y67" s="332"/>
      <c r="Z67" s="332"/>
      <c r="AA67" s="332"/>
      <c r="AB67" s="332"/>
      <c r="AC67" s="332"/>
      <c r="AD67" s="332"/>
    </row>
    <row r="68" spans="1:30" ht="14.4" customHeight="1" x14ac:dyDescent="0.25">
      <c r="A68" s="332"/>
      <c r="B68" s="332"/>
      <c r="C68" s="332"/>
      <c r="D68" s="332"/>
      <c r="E68" s="332"/>
      <c r="F68" s="332"/>
      <c r="G68" s="332"/>
      <c r="H68" s="332"/>
      <c r="I68" s="332"/>
      <c r="J68" s="332"/>
      <c r="K68" s="332"/>
      <c r="L68" s="332"/>
      <c r="M68" s="332"/>
      <c r="N68" s="332"/>
      <c r="O68" s="332"/>
      <c r="P68" s="332"/>
      <c r="Q68" s="332"/>
      <c r="R68" s="332"/>
      <c r="S68" s="332"/>
      <c r="T68" s="332"/>
      <c r="U68" s="332"/>
      <c r="V68" s="332"/>
      <c r="W68" s="332"/>
      <c r="X68" s="332"/>
      <c r="Y68" s="332"/>
      <c r="Z68" s="332"/>
      <c r="AA68" s="332"/>
      <c r="AB68" s="332"/>
      <c r="AC68" s="332"/>
      <c r="AD68" s="332"/>
    </row>
    <row r="69" spans="1:30" ht="14.4" customHeight="1" x14ac:dyDescent="0.25">
      <c r="A69" s="332"/>
      <c r="B69" s="332"/>
      <c r="C69" s="332"/>
      <c r="D69" s="332"/>
      <c r="E69" s="332"/>
      <c r="F69" s="332"/>
      <c r="G69" s="332"/>
      <c r="H69" s="332"/>
      <c r="I69" s="332"/>
      <c r="J69" s="332"/>
      <c r="K69" s="332"/>
      <c r="L69" s="332"/>
      <c r="M69" s="332"/>
      <c r="N69" s="332"/>
      <c r="O69" s="332"/>
      <c r="P69" s="332"/>
      <c r="Q69" s="332"/>
      <c r="R69" s="332"/>
      <c r="S69" s="332"/>
      <c r="T69" s="332"/>
      <c r="U69" s="332"/>
      <c r="V69" s="332"/>
      <c r="W69" s="332"/>
      <c r="X69" s="332"/>
      <c r="Y69" s="332"/>
      <c r="Z69" s="332"/>
      <c r="AA69" s="332"/>
      <c r="AB69" s="332"/>
      <c r="AC69" s="332"/>
      <c r="AD69" s="332"/>
    </row>
    <row r="70" spans="1:30" ht="14.4" customHeight="1" x14ac:dyDescent="0.25">
      <c r="A70" s="332"/>
      <c r="B70" s="332"/>
      <c r="C70" s="332"/>
      <c r="D70" s="332"/>
      <c r="E70" s="332"/>
      <c r="F70" s="332"/>
      <c r="G70" s="332"/>
      <c r="H70" s="332"/>
      <c r="I70" s="332"/>
      <c r="J70" s="332"/>
      <c r="K70" s="332"/>
      <c r="L70" s="332"/>
      <c r="M70" s="332"/>
      <c r="N70" s="332"/>
      <c r="O70" s="332"/>
      <c r="P70" s="332"/>
      <c r="Q70" s="332"/>
      <c r="R70" s="332"/>
      <c r="S70" s="332"/>
      <c r="T70" s="332"/>
      <c r="U70" s="332"/>
      <c r="V70" s="332"/>
      <c r="W70" s="332"/>
      <c r="X70" s="332"/>
      <c r="Y70" s="332"/>
      <c r="Z70" s="332"/>
      <c r="AA70" s="332"/>
      <c r="AB70" s="332"/>
      <c r="AC70" s="332"/>
      <c r="AD70" s="332"/>
    </row>
    <row r="71" spans="1:30" ht="14.4" customHeight="1" x14ac:dyDescent="0.25">
      <c r="A71" s="332"/>
      <c r="B71" s="332"/>
      <c r="C71" s="332"/>
      <c r="D71" s="332"/>
      <c r="E71" s="332"/>
      <c r="F71" s="332"/>
      <c r="G71" s="332"/>
      <c r="H71" s="332"/>
      <c r="I71" s="332"/>
      <c r="J71" s="332"/>
      <c r="K71" s="332"/>
      <c r="L71" s="332"/>
      <c r="M71" s="332"/>
      <c r="N71" s="332"/>
      <c r="O71" s="332"/>
      <c r="P71" s="332"/>
      <c r="Q71" s="332"/>
      <c r="R71" s="332"/>
      <c r="S71" s="332"/>
      <c r="T71" s="332"/>
      <c r="U71" s="332"/>
      <c r="V71" s="332"/>
      <c r="W71" s="332"/>
      <c r="X71" s="332"/>
      <c r="Y71" s="332"/>
      <c r="Z71" s="332"/>
      <c r="AA71" s="332"/>
      <c r="AB71" s="332"/>
      <c r="AC71" s="332"/>
      <c r="AD71" s="332"/>
    </row>
    <row r="72" spans="1:30" ht="14.4" customHeight="1" x14ac:dyDescent="0.25">
      <c r="A72" s="332"/>
      <c r="B72" s="332"/>
      <c r="C72" s="332"/>
      <c r="D72" s="332"/>
      <c r="E72" s="332"/>
      <c r="F72" s="332"/>
      <c r="G72" s="332"/>
      <c r="H72" s="332"/>
      <c r="I72" s="332"/>
      <c r="J72" s="332"/>
      <c r="K72" s="332"/>
      <c r="L72" s="332"/>
      <c r="M72" s="332"/>
      <c r="N72" s="332"/>
      <c r="O72" s="332"/>
      <c r="P72" s="332"/>
      <c r="Q72" s="332"/>
      <c r="R72" s="332"/>
      <c r="S72" s="332"/>
      <c r="T72" s="332"/>
      <c r="U72" s="332"/>
      <c r="V72" s="332"/>
      <c r="W72" s="332"/>
      <c r="X72" s="332"/>
      <c r="Y72" s="332"/>
      <c r="Z72" s="332"/>
      <c r="AA72" s="332"/>
      <c r="AB72" s="332"/>
      <c r="AC72" s="332"/>
      <c r="AD72" s="332"/>
    </row>
    <row r="73" spans="1:30" ht="14.4" customHeight="1" x14ac:dyDescent="0.25">
      <c r="A73" s="332"/>
      <c r="B73" s="332"/>
      <c r="C73" s="332"/>
      <c r="D73" s="332"/>
      <c r="E73" s="332"/>
      <c r="F73" s="332"/>
      <c r="G73" s="332"/>
      <c r="H73" s="332"/>
      <c r="I73" s="332"/>
      <c r="J73" s="332"/>
      <c r="K73" s="332"/>
      <c r="L73" s="332"/>
      <c r="M73" s="332"/>
      <c r="N73" s="332"/>
      <c r="O73" s="332"/>
      <c r="P73" s="332"/>
      <c r="Q73" s="332"/>
      <c r="R73" s="332"/>
      <c r="S73" s="332"/>
      <c r="T73" s="332"/>
      <c r="U73" s="332"/>
      <c r="V73" s="332"/>
      <c r="W73" s="332"/>
      <c r="X73" s="332"/>
      <c r="Y73" s="332"/>
      <c r="Z73" s="332"/>
      <c r="AA73" s="332"/>
      <c r="AB73" s="332"/>
      <c r="AC73" s="332"/>
      <c r="AD73" s="332"/>
    </row>
    <row r="74" spans="1:30" ht="14.4" customHeight="1" x14ac:dyDescent="0.25">
      <c r="A74" s="332"/>
      <c r="B74" s="332"/>
      <c r="C74" s="332"/>
      <c r="D74" s="332"/>
      <c r="E74" s="332"/>
      <c r="F74" s="332"/>
      <c r="G74" s="332"/>
      <c r="H74" s="332"/>
      <c r="I74" s="332"/>
      <c r="J74" s="332"/>
      <c r="K74" s="332"/>
      <c r="L74" s="332"/>
      <c r="M74" s="332"/>
      <c r="N74" s="332"/>
      <c r="O74" s="332"/>
      <c r="P74" s="332"/>
      <c r="Q74" s="332"/>
      <c r="R74" s="332"/>
      <c r="S74" s="332"/>
      <c r="T74" s="332"/>
      <c r="U74" s="332"/>
      <c r="V74" s="332"/>
      <c r="W74" s="332"/>
      <c r="X74" s="332"/>
      <c r="Y74" s="332"/>
      <c r="Z74" s="332"/>
      <c r="AA74" s="332"/>
      <c r="AB74" s="332"/>
      <c r="AC74" s="332"/>
      <c r="AD74" s="332"/>
    </row>
    <row r="75" spans="1:30" ht="14.4" customHeight="1" x14ac:dyDescent="0.25">
      <c r="A75" s="332"/>
      <c r="B75" s="332"/>
      <c r="C75" s="332"/>
      <c r="D75" s="332"/>
      <c r="E75" s="332"/>
      <c r="F75" s="332"/>
      <c r="G75" s="332"/>
      <c r="H75" s="332"/>
      <c r="I75" s="332"/>
      <c r="J75" s="332"/>
      <c r="K75" s="332"/>
      <c r="L75" s="332"/>
      <c r="M75" s="332"/>
      <c r="N75" s="332"/>
      <c r="O75" s="332"/>
      <c r="P75" s="332"/>
      <c r="Q75" s="332"/>
      <c r="R75" s="332"/>
      <c r="S75" s="332"/>
      <c r="T75" s="332"/>
      <c r="U75" s="332"/>
      <c r="V75" s="332"/>
      <c r="W75" s="332"/>
      <c r="X75" s="332"/>
      <c r="Y75" s="332"/>
      <c r="Z75" s="332"/>
      <c r="AA75" s="332"/>
      <c r="AB75" s="332"/>
      <c r="AC75" s="332"/>
      <c r="AD75" s="332"/>
    </row>
    <row r="76" spans="1:30" ht="14.4" customHeight="1" x14ac:dyDescent="0.25">
      <c r="A76" s="332"/>
      <c r="B76" s="332"/>
      <c r="C76" s="332"/>
      <c r="D76" s="332"/>
      <c r="E76" s="332"/>
      <c r="F76" s="332"/>
      <c r="G76" s="332"/>
      <c r="H76" s="332"/>
      <c r="I76" s="332"/>
      <c r="J76" s="332"/>
      <c r="K76" s="332"/>
      <c r="L76" s="332"/>
      <c r="M76" s="332"/>
      <c r="N76" s="332"/>
      <c r="O76" s="332"/>
      <c r="P76" s="332"/>
      <c r="Q76" s="332"/>
      <c r="R76" s="332"/>
      <c r="S76" s="332"/>
      <c r="T76" s="332"/>
      <c r="U76" s="332"/>
      <c r="V76" s="332"/>
      <c r="W76" s="332"/>
      <c r="X76" s="332"/>
      <c r="Y76" s="332"/>
      <c r="Z76" s="332"/>
      <c r="AA76" s="332"/>
      <c r="AB76" s="332"/>
      <c r="AC76" s="332"/>
      <c r="AD76" s="332"/>
    </row>
    <row r="77" spans="1:30" ht="14.4" customHeight="1" x14ac:dyDescent="0.25">
      <c r="A77" s="332"/>
      <c r="B77" s="332"/>
      <c r="C77" s="332"/>
      <c r="D77" s="332"/>
      <c r="E77" s="332"/>
      <c r="F77" s="332"/>
      <c r="G77" s="332"/>
      <c r="H77" s="332"/>
      <c r="I77" s="332"/>
      <c r="J77" s="332"/>
      <c r="K77" s="332"/>
      <c r="L77" s="332"/>
      <c r="M77" s="332"/>
      <c r="N77" s="332"/>
      <c r="O77" s="332"/>
      <c r="P77" s="332"/>
      <c r="Q77" s="332"/>
      <c r="R77" s="332"/>
      <c r="S77" s="332"/>
      <c r="T77" s="332"/>
      <c r="U77" s="332"/>
      <c r="V77" s="332"/>
      <c r="W77" s="332"/>
      <c r="X77" s="332"/>
      <c r="Y77" s="332"/>
      <c r="Z77" s="332"/>
      <c r="AA77" s="332"/>
      <c r="AB77" s="332"/>
      <c r="AC77" s="332"/>
      <c r="AD77" s="332"/>
    </row>
    <row r="78" spans="1:30" ht="14.4" customHeight="1" x14ac:dyDescent="0.25">
      <c r="A78" s="332"/>
      <c r="B78" s="332"/>
      <c r="C78" s="332"/>
      <c r="D78" s="332"/>
      <c r="E78" s="332"/>
      <c r="F78" s="332"/>
      <c r="G78" s="332"/>
      <c r="H78" s="332"/>
      <c r="I78" s="332"/>
      <c r="J78" s="332"/>
      <c r="K78" s="332"/>
      <c r="L78" s="332"/>
      <c r="M78" s="332"/>
      <c r="N78" s="332"/>
      <c r="O78" s="332"/>
      <c r="P78" s="332"/>
      <c r="Q78" s="332"/>
      <c r="R78" s="332"/>
      <c r="S78" s="332"/>
      <c r="T78" s="332"/>
      <c r="U78" s="332"/>
      <c r="V78" s="332"/>
      <c r="W78" s="332"/>
      <c r="X78" s="332"/>
      <c r="Y78" s="332"/>
      <c r="Z78" s="332"/>
      <c r="AA78" s="332"/>
      <c r="AB78" s="332"/>
      <c r="AC78" s="332"/>
      <c r="AD78" s="332"/>
    </row>
    <row r="79" spans="1:30" ht="14.4" customHeight="1" x14ac:dyDescent="0.25">
      <c r="A79" s="332"/>
      <c r="B79" s="332"/>
      <c r="C79" s="332"/>
      <c r="D79" s="332"/>
      <c r="E79" s="332"/>
      <c r="F79" s="332"/>
      <c r="G79" s="332"/>
      <c r="H79" s="332"/>
      <c r="I79" s="332"/>
      <c r="J79" s="332"/>
      <c r="K79" s="332"/>
      <c r="L79" s="332"/>
      <c r="M79" s="332"/>
      <c r="N79" s="332"/>
      <c r="O79" s="332"/>
      <c r="P79" s="332"/>
      <c r="Q79" s="332"/>
      <c r="R79" s="332"/>
      <c r="S79" s="332"/>
      <c r="T79" s="332"/>
      <c r="U79" s="332"/>
      <c r="V79" s="332"/>
      <c r="W79" s="332"/>
      <c r="X79" s="332"/>
      <c r="Y79" s="332"/>
      <c r="Z79" s="332"/>
      <c r="AA79" s="332"/>
      <c r="AB79" s="332"/>
      <c r="AC79" s="332"/>
      <c r="AD79" s="332"/>
    </row>
    <row r="80" spans="1:30" ht="14.4" customHeight="1" x14ac:dyDescent="0.25">
      <c r="A80" s="332"/>
      <c r="B80" s="332"/>
      <c r="C80" s="332"/>
      <c r="D80" s="332"/>
      <c r="E80" s="332"/>
      <c r="F80" s="332"/>
      <c r="G80" s="332"/>
      <c r="H80" s="332"/>
      <c r="I80" s="332"/>
      <c r="J80" s="332"/>
      <c r="K80" s="332"/>
      <c r="L80" s="332"/>
      <c r="M80" s="332"/>
      <c r="N80" s="332"/>
      <c r="O80" s="332"/>
      <c r="P80" s="332"/>
      <c r="Q80" s="332"/>
      <c r="R80" s="332"/>
      <c r="S80" s="332"/>
      <c r="T80" s="332"/>
      <c r="U80" s="332"/>
      <c r="V80" s="332"/>
      <c r="W80" s="332"/>
      <c r="X80" s="332"/>
      <c r="Y80" s="332"/>
      <c r="Z80" s="332"/>
      <c r="AA80" s="332"/>
      <c r="AB80" s="332"/>
      <c r="AC80" s="332"/>
      <c r="AD80" s="332"/>
    </row>
    <row r="81" spans="1:30" ht="14.4" customHeight="1" x14ac:dyDescent="0.25">
      <c r="A81" s="332"/>
      <c r="B81" s="332"/>
      <c r="C81" s="332"/>
      <c r="D81" s="332"/>
      <c r="E81" s="332"/>
      <c r="F81" s="332"/>
      <c r="G81" s="332"/>
      <c r="H81" s="332"/>
      <c r="I81" s="332"/>
      <c r="J81" s="332"/>
      <c r="K81" s="332"/>
      <c r="L81" s="332"/>
      <c r="M81" s="332"/>
      <c r="N81" s="332"/>
      <c r="O81" s="332"/>
      <c r="P81" s="332"/>
      <c r="Q81" s="332"/>
      <c r="R81" s="332"/>
      <c r="S81" s="332"/>
      <c r="T81" s="332"/>
      <c r="U81" s="332"/>
      <c r="V81" s="332"/>
      <c r="W81" s="332"/>
      <c r="X81" s="332"/>
      <c r="Y81" s="332"/>
      <c r="Z81" s="332"/>
      <c r="AA81" s="332"/>
      <c r="AB81" s="332"/>
      <c r="AC81" s="332"/>
      <c r="AD81" s="332"/>
    </row>
    <row r="82" spans="1:30" ht="14.4" customHeight="1" x14ac:dyDescent="0.25">
      <c r="A82" s="332"/>
      <c r="B82" s="332"/>
      <c r="C82" s="332"/>
      <c r="D82" s="332"/>
      <c r="E82" s="332"/>
      <c r="F82" s="332"/>
      <c r="G82" s="332"/>
      <c r="H82" s="332"/>
      <c r="I82" s="332"/>
      <c r="J82" s="332"/>
      <c r="K82" s="332"/>
      <c r="L82" s="332"/>
      <c r="M82" s="332"/>
      <c r="N82" s="332"/>
      <c r="O82" s="332"/>
      <c r="P82" s="332"/>
      <c r="Q82" s="332"/>
      <c r="R82" s="332"/>
      <c r="S82" s="332"/>
      <c r="T82" s="332"/>
      <c r="U82" s="332"/>
      <c r="V82" s="332"/>
      <c r="W82" s="332"/>
      <c r="X82" s="332"/>
      <c r="Y82" s="332"/>
      <c r="Z82" s="332"/>
      <c r="AA82" s="332"/>
      <c r="AB82" s="332"/>
      <c r="AC82" s="332"/>
      <c r="AD82" s="332"/>
    </row>
    <row r="83" spans="1:30" ht="14.4" customHeight="1" x14ac:dyDescent="0.25">
      <c r="A83" s="332"/>
      <c r="B83" s="332"/>
      <c r="C83" s="332"/>
      <c r="D83" s="332"/>
      <c r="E83" s="332"/>
      <c r="F83" s="332"/>
      <c r="G83" s="332"/>
      <c r="H83" s="332"/>
      <c r="I83" s="332"/>
      <c r="J83" s="332"/>
      <c r="K83" s="332"/>
      <c r="L83" s="332"/>
      <c r="M83" s="332"/>
      <c r="N83" s="332"/>
      <c r="O83" s="332"/>
      <c r="P83" s="332"/>
      <c r="Q83" s="332"/>
      <c r="R83" s="332"/>
      <c r="S83" s="332"/>
      <c r="T83" s="332"/>
      <c r="U83" s="332"/>
      <c r="V83" s="332"/>
      <c r="W83" s="332"/>
      <c r="X83" s="332"/>
      <c r="Y83" s="332"/>
      <c r="Z83" s="332"/>
      <c r="AA83" s="332"/>
      <c r="AB83" s="332"/>
      <c r="AC83" s="332"/>
      <c r="AD83" s="332"/>
    </row>
    <row r="84" spans="1:30" ht="14.4" customHeight="1" x14ac:dyDescent="0.25">
      <c r="A84" s="332"/>
      <c r="B84" s="332"/>
      <c r="C84" s="332"/>
      <c r="D84" s="332"/>
      <c r="E84" s="332"/>
      <c r="F84" s="332"/>
      <c r="G84" s="332"/>
      <c r="H84" s="332"/>
      <c r="I84" s="332"/>
      <c r="J84" s="332"/>
      <c r="K84" s="332"/>
      <c r="L84" s="332"/>
      <c r="M84" s="332"/>
      <c r="N84" s="332"/>
      <c r="O84" s="332"/>
      <c r="P84" s="332"/>
      <c r="Q84" s="332"/>
      <c r="R84" s="332"/>
      <c r="S84" s="332"/>
      <c r="T84" s="332"/>
      <c r="U84" s="332"/>
      <c r="V84" s="332"/>
      <c r="W84" s="332"/>
      <c r="X84" s="332"/>
      <c r="Y84" s="332"/>
      <c r="Z84" s="332"/>
      <c r="AA84" s="332"/>
      <c r="AB84" s="332"/>
      <c r="AC84" s="332"/>
      <c r="AD84" s="332"/>
    </row>
    <row r="85" spans="1:30" ht="14.4" customHeight="1" x14ac:dyDescent="0.25">
      <c r="A85" s="332"/>
      <c r="B85" s="332"/>
      <c r="C85" s="332"/>
      <c r="D85" s="332"/>
      <c r="E85" s="332"/>
      <c r="F85" s="332"/>
      <c r="G85" s="332"/>
      <c r="H85" s="332"/>
      <c r="I85" s="332"/>
      <c r="J85" s="332"/>
      <c r="K85" s="332"/>
      <c r="L85" s="332"/>
      <c r="M85" s="332"/>
      <c r="N85" s="332"/>
      <c r="O85" s="332"/>
      <c r="P85" s="332"/>
      <c r="Q85" s="332"/>
      <c r="R85" s="332"/>
      <c r="S85" s="332"/>
      <c r="T85" s="332"/>
      <c r="U85" s="332"/>
      <c r="V85" s="332"/>
      <c r="W85" s="332"/>
      <c r="X85" s="332"/>
      <c r="Y85" s="332"/>
      <c r="Z85" s="332"/>
      <c r="AA85" s="332"/>
      <c r="AB85" s="332"/>
      <c r="AC85" s="332"/>
      <c r="AD85" s="332"/>
    </row>
    <row r="86" spans="1:30" ht="14.4" customHeight="1" x14ac:dyDescent="0.25">
      <c r="A86" s="332"/>
      <c r="B86" s="332"/>
      <c r="C86" s="332"/>
      <c r="D86" s="332"/>
      <c r="E86" s="332"/>
      <c r="F86" s="332"/>
      <c r="G86" s="332"/>
      <c r="H86" s="332"/>
      <c r="I86" s="332"/>
      <c r="J86" s="332"/>
      <c r="K86" s="332"/>
      <c r="L86" s="332"/>
      <c r="M86" s="332"/>
      <c r="N86" s="332"/>
      <c r="O86" s="332"/>
      <c r="P86" s="332"/>
      <c r="Q86" s="332"/>
      <c r="R86" s="332"/>
      <c r="S86" s="332"/>
      <c r="T86" s="332"/>
      <c r="U86" s="332"/>
      <c r="V86" s="332"/>
      <c r="W86" s="332"/>
      <c r="X86" s="332"/>
      <c r="Y86" s="332"/>
      <c r="Z86" s="332"/>
      <c r="AA86" s="332"/>
      <c r="AB86" s="332"/>
      <c r="AC86" s="332"/>
      <c r="AD86" s="332"/>
    </row>
    <row r="87" spans="1:30" ht="14.4" customHeight="1" x14ac:dyDescent="0.25">
      <c r="A87" s="332"/>
      <c r="B87" s="332"/>
      <c r="C87" s="332"/>
      <c r="D87" s="332"/>
      <c r="E87" s="332"/>
      <c r="F87" s="332"/>
      <c r="G87" s="332"/>
      <c r="H87" s="332"/>
      <c r="I87" s="332"/>
      <c r="J87" s="332"/>
      <c r="K87" s="332"/>
      <c r="L87" s="332"/>
      <c r="M87" s="332"/>
      <c r="N87" s="332"/>
      <c r="O87" s="332"/>
      <c r="P87" s="332"/>
      <c r="Q87" s="332"/>
      <c r="R87" s="332"/>
      <c r="S87" s="332"/>
      <c r="T87" s="332"/>
      <c r="U87" s="332"/>
      <c r="V87" s="332"/>
      <c r="W87" s="332"/>
      <c r="X87" s="332"/>
      <c r="Y87" s="332"/>
      <c r="Z87" s="332"/>
      <c r="AA87" s="332"/>
      <c r="AB87" s="332"/>
      <c r="AC87" s="332"/>
      <c r="AD87" s="332"/>
    </row>
    <row r="88" spans="1:30" ht="14.4" customHeight="1" x14ac:dyDescent="0.25">
      <c r="A88" s="332"/>
      <c r="B88" s="332"/>
      <c r="C88" s="332"/>
      <c r="D88" s="332"/>
      <c r="E88" s="332"/>
      <c r="F88" s="332"/>
      <c r="G88" s="332"/>
      <c r="H88" s="332"/>
      <c r="I88" s="332"/>
      <c r="J88" s="332"/>
      <c r="K88" s="332"/>
      <c r="L88" s="332"/>
      <c r="M88" s="332"/>
      <c r="N88" s="332"/>
      <c r="O88" s="332"/>
      <c r="P88" s="332"/>
      <c r="Q88" s="332"/>
      <c r="R88" s="332"/>
      <c r="S88" s="332"/>
      <c r="T88" s="332"/>
      <c r="U88" s="332"/>
      <c r="V88" s="332"/>
      <c r="W88" s="332"/>
      <c r="X88" s="332"/>
      <c r="Y88" s="332"/>
      <c r="Z88" s="332"/>
      <c r="AA88" s="332"/>
      <c r="AB88" s="332"/>
      <c r="AC88" s="332"/>
      <c r="AD88" s="332"/>
    </row>
    <row r="89" spans="1:30" ht="14.4" customHeight="1" x14ac:dyDescent="0.25">
      <c r="A89" s="332"/>
      <c r="B89" s="332"/>
      <c r="C89" s="332"/>
      <c r="D89" s="332"/>
      <c r="E89" s="332"/>
      <c r="F89" s="332"/>
      <c r="G89" s="332"/>
      <c r="H89" s="332"/>
      <c r="I89" s="332"/>
      <c r="J89" s="332"/>
      <c r="K89" s="332"/>
      <c r="L89" s="332"/>
      <c r="M89" s="332"/>
      <c r="N89" s="332"/>
      <c r="O89" s="332"/>
      <c r="P89" s="332"/>
      <c r="Q89" s="332"/>
      <c r="R89" s="332"/>
      <c r="S89" s="332"/>
      <c r="T89" s="332"/>
      <c r="U89" s="332"/>
      <c r="V89" s="332"/>
      <c r="W89" s="332"/>
      <c r="X89" s="332"/>
      <c r="Y89" s="332"/>
      <c r="Z89" s="332"/>
      <c r="AA89" s="332"/>
      <c r="AB89" s="332"/>
      <c r="AC89" s="332"/>
      <c r="AD89" s="332"/>
    </row>
    <row r="90" spans="1:30" ht="14.4" customHeight="1" x14ac:dyDescent="0.25">
      <c r="A90" s="332"/>
      <c r="B90" s="332"/>
      <c r="C90" s="332"/>
      <c r="D90" s="332"/>
      <c r="E90" s="332"/>
      <c r="F90" s="332"/>
      <c r="G90" s="332"/>
      <c r="H90" s="332"/>
      <c r="I90" s="332"/>
      <c r="J90" s="332"/>
      <c r="K90" s="332"/>
      <c r="L90" s="332"/>
      <c r="M90" s="332"/>
      <c r="N90" s="332"/>
      <c r="O90" s="332"/>
      <c r="P90" s="332"/>
      <c r="Q90" s="332"/>
      <c r="R90" s="332"/>
      <c r="S90" s="332"/>
      <c r="T90" s="332"/>
      <c r="U90" s="332"/>
      <c r="V90" s="332"/>
      <c r="W90" s="332"/>
      <c r="X90" s="332"/>
      <c r="Y90" s="332"/>
      <c r="Z90" s="332"/>
      <c r="AA90" s="332"/>
      <c r="AB90" s="332"/>
      <c r="AC90" s="332"/>
      <c r="AD90" s="332"/>
    </row>
    <row r="91" spans="1:30" ht="14.4" customHeight="1" x14ac:dyDescent="0.25">
      <c r="A91" s="332"/>
      <c r="B91" s="332"/>
      <c r="C91" s="332"/>
      <c r="D91" s="332"/>
      <c r="E91" s="332"/>
      <c r="F91" s="332"/>
      <c r="G91" s="332"/>
      <c r="H91" s="332"/>
      <c r="I91" s="332"/>
      <c r="J91" s="332"/>
      <c r="K91" s="332"/>
      <c r="L91" s="332"/>
      <c r="M91" s="332"/>
      <c r="N91" s="332"/>
      <c r="O91" s="332"/>
      <c r="P91" s="332"/>
      <c r="Q91" s="332"/>
      <c r="R91" s="332"/>
      <c r="S91" s="332"/>
      <c r="T91" s="332"/>
      <c r="U91" s="332"/>
      <c r="V91" s="332"/>
      <c r="W91" s="332"/>
      <c r="X91" s="332"/>
      <c r="Y91" s="332"/>
      <c r="Z91" s="332"/>
      <c r="AA91" s="332"/>
      <c r="AB91" s="332"/>
      <c r="AC91" s="332"/>
      <c r="AD91" s="332"/>
    </row>
    <row r="92" spans="1:30" ht="14.4" customHeight="1" x14ac:dyDescent="0.25">
      <c r="A92" s="332"/>
      <c r="B92" s="332"/>
      <c r="C92" s="332"/>
      <c r="D92" s="332"/>
      <c r="E92" s="332"/>
      <c r="F92" s="332"/>
      <c r="G92" s="332"/>
      <c r="H92" s="332"/>
      <c r="I92" s="332"/>
      <c r="J92" s="332"/>
      <c r="K92" s="332"/>
      <c r="L92" s="332"/>
      <c r="M92" s="332"/>
      <c r="N92" s="332"/>
      <c r="O92" s="332"/>
      <c r="P92" s="332"/>
      <c r="Q92" s="332"/>
      <c r="R92" s="332"/>
      <c r="S92" s="332"/>
      <c r="T92" s="332"/>
      <c r="U92" s="332"/>
      <c r="V92" s="332"/>
      <c r="W92" s="332"/>
      <c r="X92" s="332"/>
      <c r="Y92" s="332"/>
      <c r="Z92" s="332"/>
      <c r="AA92" s="332"/>
      <c r="AB92" s="332"/>
      <c r="AC92" s="332"/>
      <c r="AD92" s="332"/>
    </row>
    <row r="93" spans="1:30" ht="14.4" customHeight="1" x14ac:dyDescent="0.25">
      <c r="A93" s="332"/>
      <c r="B93" s="332"/>
      <c r="C93" s="332"/>
      <c r="D93" s="332"/>
      <c r="E93" s="332"/>
      <c r="F93" s="332"/>
      <c r="G93" s="332"/>
      <c r="H93" s="332"/>
      <c r="I93" s="332"/>
      <c r="J93" s="332"/>
      <c r="K93" s="332"/>
      <c r="L93" s="332"/>
      <c r="M93" s="332"/>
      <c r="N93" s="332"/>
      <c r="O93" s="332"/>
      <c r="P93" s="332"/>
      <c r="Q93" s="332"/>
      <c r="R93" s="332"/>
      <c r="S93" s="332"/>
      <c r="T93" s="332"/>
      <c r="U93" s="332"/>
      <c r="V93" s="332"/>
      <c r="W93" s="332"/>
      <c r="X93" s="332"/>
      <c r="Y93" s="332"/>
      <c r="Z93" s="332"/>
      <c r="AA93" s="332"/>
      <c r="AB93" s="332"/>
      <c r="AC93" s="332"/>
      <c r="AD93" s="332"/>
    </row>
    <row r="94" spans="1:30" ht="14.4" customHeight="1" x14ac:dyDescent="0.25">
      <c r="A94" s="332"/>
      <c r="B94" s="332"/>
      <c r="C94" s="332"/>
      <c r="D94" s="332"/>
      <c r="E94" s="332"/>
      <c r="F94" s="332"/>
      <c r="G94" s="332"/>
      <c r="H94" s="332"/>
      <c r="I94" s="332"/>
      <c r="J94" s="332"/>
      <c r="K94" s="332"/>
      <c r="L94" s="332"/>
      <c r="M94" s="332"/>
      <c r="N94" s="332"/>
      <c r="O94" s="332"/>
      <c r="P94" s="332"/>
      <c r="Q94" s="332"/>
      <c r="R94" s="332"/>
      <c r="S94" s="332"/>
      <c r="T94" s="332"/>
      <c r="U94" s="332"/>
      <c r="V94" s="332"/>
      <c r="W94" s="332"/>
      <c r="X94" s="332"/>
      <c r="Y94" s="332"/>
      <c r="Z94" s="332"/>
      <c r="AA94" s="332"/>
      <c r="AB94" s="332"/>
      <c r="AC94" s="332"/>
      <c r="AD94" s="332"/>
    </row>
    <row r="95" spans="1:30" ht="14.4" customHeight="1" x14ac:dyDescent="0.25">
      <c r="A95" s="332"/>
      <c r="B95" s="332"/>
      <c r="C95" s="332"/>
      <c r="D95" s="332"/>
      <c r="E95" s="332"/>
      <c r="F95" s="332"/>
      <c r="G95" s="332"/>
      <c r="H95" s="332"/>
      <c r="I95" s="332"/>
      <c r="J95" s="332"/>
      <c r="K95" s="332"/>
      <c r="L95" s="332"/>
      <c r="M95" s="332"/>
      <c r="N95" s="332"/>
      <c r="O95" s="332"/>
      <c r="P95" s="332"/>
      <c r="Q95" s="332"/>
      <c r="R95" s="332"/>
      <c r="S95" s="332"/>
      <c r="T95" s="332"/>
      <c r="U95" s="332"/>
      <c r="V95" s="332"/>
      <c r="W95" s="332"/>
      <c r="X95" s="332"/>
      <c r="Y95" s="332"/>
      <c r="Z95" s="332"/>
      <c r="AA95" s="332"/>
      <c r="AB95" s="332"/>
      <c r="AC95" s="332"/>
      <c r="AD95" s="332"/>
    </row>
    <row r="96" spans="1:30" ht="14.4" customHeight="1" x14ac:dyDescent="0.25">
      <c r="A96" s="332"/>
      <c r="B96" s="332"/>
      <c r="C96" s="332"/>
      <c r="D96" s="332"/>
      <c r="E96" s="332"/>
      <c r="F96" s="332"/>
      <c r="G96" s="332"/>
      <c r="H96" s="332"/>
      <c r="I96" s="332"/>
      <c r="J96" s="332"/>
      <c r="K96" s="332"/>
      <c r="L96" s="332"/>
      <c r="M96" s="332"/>
      <c r="N96" s="332"/>
      <c r="O96" s="332"/>
      <c r="P96" s="332"/>
      <c r="Q96" s="332"/>
      <c r="R96" s="332"/>
      <c r="S96" s="332"/>
      <c r="T96" s="332"/>
      <c r="U96" s="332"/>
      <c r="V96" s="332"/>
      <c r="W96" s="332"/>
      <c r="X96" s="332"/>
      <c r="Y96" s="332"/>
      <c r="Z96" s="332"/>
      <c r="AA96" s="332"/>
      <c r="AB96" s="332"/>
      <c r="AC96" s="332"/>
      <c r="AD96" s="332"/>
    </row>
    <row r="97" spans="1:30" ht="14.4" customHeight="1" x14ac:dyDescent="0.25">
      <c r="A97" s="332"/>
      <c r="B97" s="332"/>
      <c r="C97" s="332"/>
      <c r="D97" s="332"/>
      <c r="E97" s="332"/>
      <c r="F97" s="332"/>
      <c r="G97" s="332"/>
      <c r="H97" s="332"/>
      <c r="I97" s="332"/>
      <c r="J97" s="332"/>
      <c r="K97" s="332"/>
      <c r="L97" s="332"/>
      <c r="M97" s="332"/>
      <c r="N97" s="332"/>
      <c r="O97" s="332"/>
      <c r="P97" s="332"/>
      <c r="Q97" s="332"/>
      <c r="R97" s="332"/>
      <c r="S97" s="332"/>
      <c r="T97" s="332"/>
      <c r="U97" s="332"/>
      <c r="V97" s="332"/>
      <c r="W97" s="332"/>
      <c r="X97" s="332"/>
      <c r="Y97" s="332"/>
      <c r="Z97" s="332"/>
      <c r="AA97" s="332"/>
      <c r="AB97" s="332"/>
      <c r="AC97" s="332"/>
      <c r="AD97" s="332"/>
    </row>
    <row r="98" spans="1:30" ht="14.4" customHeight="1" x14ac:dyDescent="0.25">
      <c r="A98" s="332"/>
      <c r="B98" s="332"/>
      <c r="C98" s="332"/>
      <c r="D98" s="332"/>
      <c r="E98" s="332"/>
      <c r="F98" s="332"/>
      <c r="G98" s="332"/>
      <c r="H98" s="332"/>
      <c r="I98" s="332"/>
      <c r="J98" s="332"/>
      <c r="K98" s="332"/>
      <c r="L98" s="332"/>
      <c r="M98" s="332"/>
      <c r="N98" s="332"/>
      <c r="O98" s="332"/>
      <c r="P98" s="332"/>
      <c r="Q98" s="332"/>
      <c r="R98" s="332"/>
      <c r="S98" s="332"/>
      <c r="T98" s="332"/>
      <c r="U98" s="332"/>
      <c r="V98" s="332"/>
      <c r="W98" s="332"/>
      <c r="X98" s="332"/>
      <c r="Y98" s="332"/>
      <c r="Z98" s="332"/>
      <c r="AA98" s="332"/>
      <c r="AB98" s="332"/>
      <c r="AC98" s="332"/>
      <c r="AD98" s="332"/>
    </row>
    <row r="99" spans="1:30" ht="14.4" customHeight="1" x14ac:dyDescent="0.25">
      <c r="A99" s="332"/>
      <c r="B99" s="332"/>
      <c r="C99" s="332"/>
      <c r="D99" s="332"/>
      <c r="E99" s="332"/>
      <c r="F99" s="332"/>
      <c r="G99" s="332"/>
      <c r="H99" s="332"/>
      <c r="I99" s="332"/>
      <c r="J99" s="332"/>
      <c r="K99" s="332"/>
      <c r="L99" s="332"/>
      <c r="M99" s="332"/>
      <c r="N99" s="332"/>
      <c r="O99" s="332"/>
      <c r="P99" s="332"/>
      <c r="Q99" s="332"/>
      <c r="R99" s="332"/>
      <c r="S99" s="332"/>
      <c r="T99" s="332"/>
      <c r="U99" s="332"/>
      <c r="V99" s="332"/>
      <c r="W99" s="332"/>
      <c r="X99" s="332"/>
      <c r="Y99" s="332"/>
      <c r="Z99" s="332"/>
      <c r="AA99" s="332"/>
      <c r="AB99" s="332"/>
      <c r="AC99" s="332"/>
      <c r="AD99" s="332"/>
    </row>
    <row r="100" spans="1:30" ht="14.4" customHeight="1" x14ac:dyDescent="0.25">
      <c r="A100" s="332"/>
      <c r="B100" s="332"/>
      <c r="C100" s="332"/>
      <c r="D100" s="332"/>
      <c r="E100" s="332"/>
      <c r="F100" s="332"/>
      <c r="G100" s="332"/>
      <c r="H100" s="332"/>
      <c r="I100" s="332"/>
      <c r="J100" s="332"/>
      <c r="K100" s="332"/>
      <c r="L100" s="332"/>
      <c r="M100" s="332"/>
      <c r="N100" s="332"/>
      <c r="O100" s="332"/>
      <c r="P100" s="332"/>
      <c r="Q100" s="332"/>
      <c r="R100" s="332"/>
      <c r="S100" s="332"/>
      <c r="T100" s="332"/>
      <c r="U100" s="332"/>
      <c r="V100" s="332"/>
      <c r="W100" s="332"/>
      <c r="X100" s="332"/>
      <c r="Y100" s="332"/>
      <c r="Z100" s="332"/>
      <c r="AA100" s="332"/>
      <c r="AB100" s="332"/>
      <c r="AC100" s="332"/>
      <c r="AD100" s="332"/>
    </row>
    <row r="101" spans="1:30" ht="14.4" customHeight="1" x14ac:dyDescent="0.25">
      <c r="A101" s="332"/>
      <c r="B101" s="332"/>
      <c r="C101" s="332"/>
      <c r="D101" s="332"/>
      <c r="E101" s="332"/>
      <c r="F101" s="332"/>
      <c r="G101" s="332"/>
      <c r="H101" s="332"/>
      <c r="I101" s="332"/>
      <c r="J101" s="332"/>
      <c r="K101" s="332"/>
      <c r="L101" s="332"/>
      <c r="M101" s="332"/>
      <c r="N101" s="332"/>
      <c r="O101" s="332"/>
      <c r="P101" s="332"/>
      <c r="Q101" s="332"/>
      <c r="R101" s="332"/>
      <c r="S101" s="332"/>
      <c r="T101" s="332"/>
      <c r="U101" s="332"/>
      <c r="V101" s="332"/>
      <c r="W101" s="332"/>
      <c r="X101" s="332"/>
      <c r="Y101" s="332"/>
      <c r="Z101" s="332"/>
      <c r="AA101" s="332"/>
      <c r="AB101" s="332"/>
      <c r="AC101" s="332"/>
      <c r="AD101" s="332"/>
    </row>
    <row r="102" spans="1:30" ht="14.4" customHeight="1" x14ac:dyDescent="0.25">
      <c r="A102" s="332"/>
      <c r="B102" s="332"/>
      <c r="C102" s="332"/>
      <c r="D102" s="332"/>
      <c r="E102" s="332"/>
      <c r="F102" s="332"/>
      <c r="G102" s="332"/>
      <c r="H102" s="332"/>
      <c r="I102" s="332"/>
      <c r="J102" s="332"/>
      <c r="K102" s="332"/>
      <c r="L102" s="332"/>
      <c r="M102" s="332"/>
      <c r="N102" s="332"/>
      <c r="O102" s="332"/>
      <c r="P102" s="332"/>
      <c r="Q102" s="332"/>
      <c r="R102" s="332"/>
      <c r="S102" s="332"/>
      <c r="T102" s="332"/>
      <c r="U102" s="332"/>
      <c r="V102" s="332"/>
      <c r="W102" s="332"/>
      <c r="X102" s="332"/>
      <c r="Y102" s="332"/>
      <c r="Z102" s="332"/>
      <c r="AA102" s="332"/>
      <c r="AB102" s="332"/>
      <c r="AC102" s="332"/>
      <c r="AD102" s="332"/>
    </row>
    <row r="103" spans="1:30" ht="14.4" customHeight="1" x14ac:dyDescent="0.25">
      <c r="A103" s="332"/>
      <c r="B103" s="332"/>
      <c r="C103" s="332"/>
      <c r="D103" s="332"/>
      <c r="E103" s="332"/>
      <c r="F103" s="332"/>
      <c r="G103" s="332"/>
      <c r="H103" s="332"/>
      <c r="I103" s="332"/>
      <c r="J103" s="332"/>
      <c r="K103" s="332"/>
      <c r="L103" s="332"/>
      <c r="M103" s="332"/>
      <c r="N103" s="332"/>
      <c r="O103" s="332"/>
      <c r="P103" s="332"/>
      <c r="Q103" s="332"/>
      <c r="R103" s="332"/>
      <c r="S103" s="332"/>
      <c r="T103" s="332"/>
      <c r="U103" s="332"/>
      <c r="V103" s="332"/>
      <c r="W103" s="332"/>
      <c r="X103" s="332"/>
      <c r="Y103" s="332"/>
      <c r="Z103" s="332"/>
      <c r="AA103" s="332"/>
      <c r="AB103" s="332"/>
      <c r="AC103" s="332"/>
      <c r="AD103" s="332"/>
    </row>
    <row r="104" spans="1:30" ht="14.4" customHeight="1" x14ac:dyDescent="0.25">
      <c r="A104" s="332"/>
      <c r="B104" s="332"/>
      <c r="C104" s="332"/>
      <c r="D104" s="332"/>
      <c r="E104" s="332"/>
      <c r="F104" s="332"/>
      <c r="G104" s="332"/>
      <c r="H104" s="332"/>
      <c r="I104" s="332"/>
      <c r="J104" s="332"/>
      <c r="K104" s="332"/>
      <c r="L104" s="332"/>
      <c r="M104" s="332"/>
      <c r="N104" s="332"/>
      <c r="O104" s="332"/>
      <c r="P104" s="332"/>
      <c r="Q104" s="332"/>
      <c r="R104" s="332"/>
      <c r="S104" s="332"/>
      <c r="T104" s="332"/>
      <c r="U104" s="332"/>
      <c r="V104" s="332"/>
      <c r="W104" s="332"/>
      <c r="X104" s="332"/>
      <c r="Y104" s="332"/>
      <c r="Z104" s="332"/>
      <c r="AA104" s="332"/>
      <c r="AB104" s="332"/>
      <c r="AC104" s="332"/>
      <c r="AD104" s="332"/>
    </row>
    <row r="105" spans="1:30" ht="14.4" customHeight="1" x14ac:dyDescent="0.25">
      <c r="A105" s="332"/>
      <c r="B105" s="332"/>
      <c r="C105" s="332"/>
      <c r="D105" s="332"/>
      <c r="E105" s="332"/>
      <c r="F105" s="332"/>
      <c r="G105" s="332"/>
      <c r="H105" s="332"/>
      <c r="I105" s="332"/>
      <c r="J105" s="332"/>
      <c r="K105" s="332"/>
      <c r="L105" s="332"/>
      <c r="M105" s="332"/>
      <c r="N105" s="332"/>
      <c r="O105" s="332"/>
      <c r="P105" s="332"/>
      <c r="Q105" s="332"/>
      <c r="R105" s="332"/>
      <c r="S105" s="332"/>
      <c r="T105" s="332"/>
      <c r="U105" s="332"/>
      <c r="V105" s="332"/>
      <c r="W105" s="332"/>
      <c r="X105" s="332"/>
      <c r="Y105" s="332"/>
      <c r="Z105" s="332"/>
      <c r="AA105" s="332"/>
      <c r="AB105" s="332"/>
      <c r="AC105" s="332"/>
      <c r="AD105" s="332"/>
    </row>
    <row r="106" spans="1:30" ht="14.4" customHeight="1" x14ac:dyDescent="0.25">
      <c r="A106" s="332"/>
      <c r="B106" s="332"/>
      <c r="C106" s="332"/>
      <c r="D106" s="332"/>
      <c r="E106" s="332"/>
      <c r="F106" s="332"/>
      <c r="G106" s="332"/>
      <c r="H106" s="332"/>
      <c r="I106" s="332"/>
      <c r="J106" s="332"/>
      <c r="K106" s="332"/>
      <c r="L106" s="332"/>
      <c r="M106" s="332"/>
      <c r="N106" s="332"/>
      <c r="O106" s="332"/>
      <c r="P106" s="332"/>
      <c r="Q106" s="332"/>
      <c r="R106" s="332"/>
      <c r="S106" s="332"/>
      <c r="T106" s="332"/>
      <c r="U106" s="332"/>
      <c r="V106" s="332"/>
      <c r="W106" s="332"/>
      <c r="X106" s="332"/>
      <c r="Y106" s="332"/>
      <c r="Z106" s="332"/>
      <c r="AA106" s="332"/>
      <c r="AB106" s="332"/>
      <c r="AC106" s="332"/>
      <c r="AD106" s="332"/>
    </row>
    <row r="107" spans="1:30" ht="14.4" customHeight="1" x14ac:dyDescent="0.25">
      <c r="A107" s="332"/>
      <c r="B107" s="332"/>
      <c r="C107" s="332"/>
      <c r="D107" s="332"/>
      <c r="E107" s="332"/>
      <c r="F107" s="332"/>
      <c r="G107" s="332"/>
      <c r="H107" s="332"/>
      <c r="I107" s="332"/>
      <c r="J107" s="332"/>
      <c r="K107" s="332"/>
      <c r="L107" s="332"/>
      <c r="M107" s="332"/>
      <c r="N107" s="332"/>
      <c r="O107" s="332"/>
      <c r="P107" s="332"/>
      <c r="Q107" s="332"/>
      <c r="R107" s="332"/>
      <c r="S107" s="332"/>
      <c r="T107" s="332"/>
      <c r="U107" s="332"/>
      <c r="V107" s="332"/>
      <c r="W107" s="332"/>
      <c r="X107" s="332"/>
      <c r="Y107" s="332"/>
      <c r="Z107" s="332"/>
      <c r="AA107" s="332"/>
      <c r="AB107" s="332"/>
      <c r="AC107" s="332"/>
      <c r="AD107" s="332"/>
    </row>
    <row r="108" spans="1:30" ht="14.4" customHeight="1" x14ac:dyDescent="0.25">
      <c r="A108" s="332"/>
      <c r="B108" s="332"/>
      <c r="C108" s="332"/>
      <c r="D108" s="332"/>
      <c r="E108" s="332"/>
      <c r="F108" s="332"/>
      <c r="G108" s="332"/>
      <c r="H108" s="332"/>
      <c r="I108" s="332"/>
      <c r="J108" s="332"/>
      <c r="K108" s="332"/>
      <c r="L108" s="332"/>
      <c r="M108" s="332"/>
      <c r="N108" s="332"/>
      <c r="O108" s="332"/>
      <c r="P108" s="332"/>
      <c r="Q108" s="332"/>
      <c r="R108" s="332"/>
      <c r="S108" s="332"/>
      <c r="T108" s="332"/>
      <c r="U108" s="332"/>
      <c r="V108" s="332"/>
      <c r="W108" s="332"/>
      <c r="X108" s="332"/>
      <c r="Y108" s="332"/>
      <c r="Z108" s="332"/>
      <c r="AA108" s="332"/>
      <c r="AB108" s="332"/>
      <c r="AC108" s="332"/>
      <c r="AD108" s="332"/>
    </row>
    <row r="109" spans="1:30" ht="14.4" customHeight="1" x14ac:dyDescent="0.25">
      <c r="A109" s="332"/>
      <c r="B109" s="332"/>
      <c r="C109" s="332"/>
      <c r="D109" s="332"/>
      <c r="E109" s="332"/>
      <c r="F109" s="332"/>
      <c r="G109" s="332"/>
      <c r="H109" s="332"/>
      <c r="I109" s="332"/>
      <c r="J109" s="332"/>
      <c r="K109" s="332"/>
      <c r="L109" s="332"/>
      <c r="M109" s="332"/>
      <c r="N109" s="332"/>
      <c r="O109" s="332"/>
      <c r="P109" s="332"/>
      <c r="Q109" s="332"/>
      <c r="R109" s="332"/>
      <c r="S109" s="332"/>
      <c r="T109" s="332"/>
      <c r="U109" s="332"/>
      <c r="V109" s="332"/>
      <c r="W109" s="332"/>
      <c r="X109" s="332"/>
      <c r="Y109" s="332"/>
      <c r="Z109" s="332"/>
      <c r="AA109" s="332"/>
      <c r="AB109" s="332"/>
      <c r="AC109" s="332"/>
      <c r="AD109" s="332"/>
    </row>
    <row r="110" spans="1:30" ht="14.4" customHeight="1" x14ac:dyDescent="0.25">
      <c r="A110" s="332"/>
      <c r="B110" s="332"/>
      <c r="C110" s="332"/>
      <c r="D110" s="332"/>
      <c r="E110" s="332"/>
      <c r="F110" s="332"/>
      <c r="G110" s="332"/>
      <c r="H110" s="332"/>
      <c r="I110" s="332"/>
      <c r="J110" s="332"/>
      <c r="K110" s="332"/>
      <c r="L110" s="332"/>
      <c r="M110" s="332"/>
      <c r="N110" s="332"/>
      <c r="O110" s="332"/>
      <c r="P110" s="332"/>
      <c r="Q110" s="332"/>
      <c r="R110" s="332"/>
      <c r="S110" s="332"/>
      <c r="T110" s="332"/>
      <c r="U110" s="332"/>
      <c r="V110" s="332"/>
      <c r="W110" s="332"/>
      <c r="X110" s="332"/>
      <c r="Y110" s="332"/>
      <c r="Z110" s="332"/>
      <c r="AA110" s="332"/>
      <c r="AB110" s="332"/>
      <c r="AC110" s="332"/>
      <c r="AD110" s="332"/>
    </row>
    <row r="111" spans="1:30" ht="14.4" customHeight="1" x14ac:dyDescent="0.25">
      <c r="A111" s="332"/>
      <c r="B111" s="332"/>
      <c r="C111" s="332"/>
      <c r="D111" s="332"/>
      <c r="E111" s="332"/>
      <c r="F111" s="332"/>
      <c r="G111" s="332"/>
      <c r="H111" s="332"/>
      <c r="I111" s="332"/>
      <c r="J111" s="332"/>
      <c r="K111" s="332"/>
      <c r="L111" s="332"/>
      <c r="M111" s="332"/>
      <c r="N111" s="332"/>
      <c r="O111" s="332"/>
      <c r="P111" s="332"/>
      <c r="Q111" s="332"/>
      <c r="R111" s="332"/>
      <c r="S111" s="332"/>
      <c r="T111" s="332"/>
      <c r="U111" s="332"/>
      <c r="V111" s="332"/>
      <c r="W111" s="332"/>
      <c r="X111" s="332"/>
      <c r="Y111" s="332"/>
      <c r="Z111" s="332"/>
      <c r="AA111" s="332"/>
      <c r="AB111" s="332"/>
      <c r="AC111" s="332"/>
      <c r="AD111" s="332"/>
    </row>
    <row r="112" spans="1:30" ht="14.4" customHeight="1" x14ac:dyDescent="0.25">
      <c r="A112" s="332"/>
      <c r="B112" s="332"/>
      <c r="C112" s="332"/>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332"/>
    </row>
    <row r="113" spans="1:30" ht="14.4" customHeight="1" x14ac:dyDescent="0.25">
      <c r="A113" s="332"/>
      <c r="B113" s="332"/>
      <c r="C113" s="332"/>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332"/>
    </row>
    <row r="114" spans="1:30" ht="14.4" customHeight="1" x14ac:dyDescent="0.25">
      <c r="A114" s="332"/>
      <c r="B114" s="332"/>
      <c r="C114" s="332"/>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332"/>
    </row>
    <row r="115" spans="1:30" ht="14.4" customHeight="1" x14ac:dyDescent="0.25">
      <c r="A115" s="332"/>
      <c r="B115" s="332"/>
      <c r="C115" s="332"/>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32"/>
      <c r="AD115" s="332"/>
    </row>
    <row r="116" spans="1:30" ht="14.4" customHeight="1" x14ac:dyDescent="0.25">
      <c r="A116" s="332"/>
      <c r="B116" s="332"/>
      <c r="C116" s="332"/>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32"/>
      <c r="AD116" s="332"/>
    </row>
    <row r="117" spans="1:30" ht="14.4" customHeight="1" x14ac:dyDescent="0.25">
      <c r="A117" s="332"/>
      <c r="B117" s="332"/>
      <c r="C117" s="332"/>
      <c r="D117" s="332"/>
      <c r="E117" s="332"/>
      <c r="F117" s="332"/>
      <c r="G117" s="332"/>
      <c r="H117" s="332"/>
      <c r="I117" s="332"/>
      <c r="J117" s="332"/>
      <c r="K117" s="332"/>
      <c r="L117" s="332"/>
      <c r="M117" s="332"/>
      <c r="N117" s="332"/>
      <c r="O117" s="332"/>
      <c r="P117" s="332"/>
      <c r="Q117" s="332"/>
      <c r="R117" s="332"/>
      <c r="S117" s="332"/>
      <c r="T117" s="332"/>
      <c r="U117" s="332"/>
      <c r="V117" s="332"/>
      <c r="W117" s="332"/>
      <c r="X117" s="332"/>
      <c r="Y117" s="332"/>
      <c r="Z117" s="332"/>
      <c r="AA117" s="332"/>
      <c r="AB117" s="332"/>
      <c r="AC117" s="332"/>
      <c r="AD117" s="332"/>
    </row>
    <row r="118" spans="1:30" ht="14.4" customHeight="1" x14ac:dyDescent="0.25">
      <c r="A118" s="332"/>
      <c r="B118" s="332"/>
      <c r="C118" s="332"/>
      <c r="D118" s="332"/>
      <c r="E118" s="332"/>
      <c r="F118" s="332"/>
      <c r="G118" s="332"/>
      <c r="H118" s="332"/>
      <c r="I118" s="332"/>
      <c r="J118" s="332"/>
      <c r="K118" s="332"/>
      <c r="L118" s="332"/>
      <c r="M118" s="332"/>
      <c r="N118" s="332"/>
      <c r="O118" s="332"/>
      <c r="P118" s="332"/>
      <c r="Q118" s="332"/>
      <c r="R118" s="332"/>
      <c r="S118" s="332"/>
      <c r="T118" s="332"/>
      <c r="U118" s="332"/>
      <c r="V118" s="332"/>
      <c r="W118" s="332"/>
      <c r="X118" s="332"/>
      <c r="Y118" s="332"/>
      <c r="Z118" s="332"/>
      <c r="AA118" s="332"/>
      <c r="AB118" s="332"/>
      <c r="AC118" s="332"/>
      <c r="AD118" s="332"/>
    </row>
    <row r="119" spans="1:30" ht="14.4" customHeight="1" x14ac:dyDescent="0.25">
      <c r="A119" s="332"/>
      <c r="B119" s="332"/>
      <c r="C119" s="332"/>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2"/>
      <c r="AD119" s="332"/>
    </row>
    <row r="120" spans="1:30" ht="14.4" customHeight="1" x14ac:dyDescent="0.25">
      <c r="A120" s="332"/>
      <c r="B120" s="332"/>
      <c r="C120" s="332"/>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332"/>
    </row>
    <row r="121" spans="1:30" ht="14.4" customHeight="1" x14ac:dyDescent="0.25">
      <c r="A121" s="332"/>
      <c r="B121" s="332"/>
      <c r="C121" s="332"/>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332"/>
    </row>
    <row r="122" spans="1:30" ht="14.4" customHeight="1" x14ac:dyDescent="0.25">
      <c r="A122" s="332"/>
      <c r="B122" s="332"/>
      <c r="C122" s="332"/>
      <c r="D122" s="332"/>
      <c r="E122" s="332"/>
      <c r="F122" s="332"/>
      <c r="G122" s="332"/>
      <c r="H122" s="332"/>
      <c r="I122" s="332"/>
      <c r="J122" s="332"/>
      <c r="K122" s="332"/>
      <c r="L122" s="332"/>
      <c r="M122" s="332"/>
      <c r="N122" s="332"/>
      <c r="O122" s="332"/>
      <c r="P122" s="332"/>
      <c r="Q122" s="332"/>
      <c r="R122" s="332"/>
      <c r="S122" s="332"/>
      <c r="T122" s="332"/>
      <c r="U122" s="332"/>
      <c r="V122" s="332"/>
      <c r="W122" s="332"/>
      <c r="X122" s="332"/>
      <c r="Y122" s="332"/>
      <c r="Z122" s="332"/>
      <c r="AA122" s="332"/>
      <c r="AB122" s="332"/>
      <c r="AC122" s="332"/>
      <c r="AD122" s="332"/>
    </row>
    <row r="123" spans="1:30" ht="14.4" customHeight="1" x14ac:dyDescent="0.25">
      <c r="A123" s="332"/>
      <c r="B123" s="332"/>
      <c r="C123" s="332"/>
      <c r="D123" s="332"/>
      <c r="E123" s="332"/>
      <c r="F123" s="332"/>
      <c r="G123" s="332"/>
      <c r="H123" s="332"/>
      <c r="I123" s="332"/>
      <c r="J123" s="332"/>
      <c r="K123" s="332"/>
      <c r="L123" s="332"/>
      <c r="M123" s="332"/>
      <c r="N123" s="332"/>
      <c r="O123" s="332"/>
      <c r="P123" s="332"/>
      <c r="Q123" s="332"/>
      <c r="R123" s="332"/>
      <c r="S123" s="332"/>
      <c r="T123" s="332"/>
      <c r="U123" s="332"/>
      <c r="V123" s="332"/>
      <c r="W123" s="332"/>
      <c r="X123" s="332"/>
      <c r="Y123" s="332"/>
      <c r="Z123" s="332"/>
      <c r="AA123" s="332"/>
      <c r="AB123" s="332"/>
      <c r="AC123" s="332"/>
      <c r="AD123" s="332"/>
    </row>
    <row r="124" spans="1:30" ht="14.4" customHeight="1" x14ac:dyDescent="0.25">
      <c r="A124" s="332"/>
      <c r="B124" s="332"/>
      <c r="C124" s="332"/>
      <c r="D124" s="332"/>
      <c r="E124" s="332"/>
      <c r="F124" s="332"/>
      <c r="G124" s="332"/>
      <c r="H124" s="332"/>
      <c r="I124" s="332"/>
      <c r="J124" s="332"/>
      <c r="K124" s="332"/>
      <c r="L124" s="332"/>
      <c r="M124" s="332"/>
      <c r="N124" s="332"/>
      <c r="O124" s="332"/>
      <c r="P124" s="332"/>
      <c r="Q124" s="332"/>
      <c r="R124" s="332"/>
      <c r="S124" s="332"/>
      <c r="T124" s="332"/>
      <c r="U124" s="332"/>
      <c r="V124" s="332"/>
      <c r="W124" s="332"/>
      <c r="X124" s="332"/>
      <c r="Y124" s="332"/>
      <c r="Z124" s="332"/>
      <c r="AA124" s="332"/>
      <c r="AB124" s="332"/>
      <c r="AC124" s="332"/>
      <c r="AD124" s="332"/>
    </row>
    <row r="125" spans="1:30" ht="14.4" customHeight="1" x14ac:dyDescent="0.25">
      <c r="A125" s="332"/>
      <c r="B125" s="332"/>
      <c r="C125" s="332"/>
      <c r="D125" s="332"/>
      <c r="E125" s="332"/>
      <c r="F125" s="332"/>
      <c r="G125" s="332"/>
      <c r="H125" s="332"/>
      <c r="I125" s="332"/>
      <c r="J125" s="332"/>
      <c r="K125" s="332"/>
      <c r="L125" s="332"/>
      <c r="M125" s="332"/>
      <c r="N125" s="332"/>
      <c r="O125" s="332"/>
      <c r="P125" s="332"/>
      <c r="Q125" s="332"/>
      <c r="R125" s="332"/>
      <c r="S125" s="332"/>
      <c r="T125" s="332"/>
      <c r="U125" s="332"/>
      <c r="V125" s="332"/>
      <c r="W125" s="332"/>
      <c r="X125" s="332"/>
      <c r="Y125" s="332"/>
      <c r="Z125" s="332"/>
      <c r="AA125" s="332"/>
      <c r="AB125" s="332"/>
      <c r="AC125" s="332"/>
      <c r="AD125" s="332"/>
    </row>
    <row r="126" spans="1:30" ht="14.4" customHeight="1" x14ac:dyDescent="0.25">
      <c r="A126" s="332"/>
      <c r="B126" s="332"/>
      <c r="C126" s="332"/>
      <c r="D126" s="332"/>
      <c r="E126" s="332"/>
      <c r="F126" s="332"/>
      <c r="G126" s="332"/>
      <c r="H126" s="332"/>
      <c r="I126" s="332"/>
      <c r="J126" s="332"/>
      <c r="K126" s="332"/>
      <c r="L126" s="332"/>
      <c r="M126" s="332"/>
      <c r="N126" s="332"/>
      <c r="O126" s="332"/>
      <c r="P126" s="332"/>
      <c r="Q126" s="332"/>
      <c r="R126" s="332"/>
      <c r="S126" s="332"/>
      <c r="T126" s="332"/>
      <c r="U126" s="332"/>
      <c r="V126" s="332"/>
      <c r="W126" s="332"/>
      <c r="X126" s="332"/>
      <c r="Y126" s="332"/>
      <c r="Z126" s="332"/>
      <c r="AA126" s="332"/>
      <c r="AB126" s="332"/>
      <c r="AC126" s="332"/>
      <c r="AD126" s="332"/>
    </row>
    <row r="127" spans="1:30" ht="14.4" customHeight="1" x14ac:dyDescent="0.25">
      <c r="A127" s="332"/>
      <c r="B127" s="332"/>
      <c r="C127" s="332"/>
      <c r="D127" s="332"/>
      <c r="E127" s="332"/>
      <c r="F127" s="332"/>
      <c r="G127" s="332"/>
      <c r="H127" s="332"/>
      <c r="I127" s="332"/>
      <c r="J127" s="332"/>
      <c r="K127" s="332"/>
      <c r="L127" s="332"/>
      <c r="M127" s="332"/>
      <c r="N127" s="332"/>
      <c r="O127" s="332"/>
      <c r="P127" s="332"/>
      <c r="Q127" s="332"/>
      <c r="R127" s="332"/>
      <c r="S127" s="332"/>
      <c r="T127" s="332"/>
      <c r="U127" s="332"/>
      <c r="V127" s="332"/>
      <c r="W127" s="332"/>
      <c r="X127" s="332"/>
      <c r="Y127" s="332"/>
      <c r="Z127" s="332"/>
      <c r="AA127" s="332"/>
      <c r="AB127" s="332"/>
      <c r="AC127" s="332"/>
      <c r="AD127" s="332"/>
    </row>
    <row r="128" spans="1:30" ht="14.4" customHeight="1" x14ac:dyDescent="0.25">
      <c r="A128" s="332"/>
      <c r="B128" s="332"/>
      <c r="C128" s="332"/>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row>
    <row r="129" spans="1:30" ht="14.4" customHeight="1" x14ac:dyDescent="0.25">
      <c r="A129" s="332"/>
      <c r="B129" s="332"/>
      <c r="C129" s="332"/>
      <c r="D129" s="332"/>
      <c r="E129" s="332"/>
      <c r="F129" s="332"/>
      <c r="G129" s="332"/>
      <c r="H129" s="332"/>
      <c r="I129" s="332"/>
      <c r="J129" s="332"/>
      <c r="K129" s="332"/>
      <c r="L129" s="332"/>
      <c r="M129" s="332"/>
      <c r="N129" s="332"/>
      <c r="O129" s="332"/>
      <c r="P129" s="332"/>
      <c r="Q129" s="332"/>
      <c r="R129" s="332"/>
      <c r="S129" s="332"/>
      <c r="T129" s="332"/>
      <c r="U129" s="332"/>
      <c r="V129" s="332"/>
      <c r="W129" s="332"/>
      <c r="X129" s="332"/>
      <c r="Y129" s="332"/>
      <c r="Z129" s="332"/>
      <c r="AA129" s="332"/>
      <c r="AB129" s="332"/>
      <c r="AC129" s="332"/>
      <c r="AD129" s="332"/>
    </row>
    <row r="130" spans="1:30" ht="14.4" customHeight="1" x14ac:dyDescent="0.25">
      <c r="A130" s="332"/>
      <c r="B130" s="332"/>
      <c r="C130" s="332"/>
      <c r="D130" s="332"/>
      <c r="E130" s="332"/>
      <c r="F130" s="332"/>
      <c r="G130" s="332"/>
      <c r="H130" s="332"/>
      <c r="I130" s="332"/>
      <c r="J130" s="332"/>
      <c r="K130" s="332"/>
      <c r="L130" s="332"/>
      <c r="M130" s="332"/>
      <c r="N130" s="332"/>
      <c r="O130" s="332"/>
      <c r="P130" s="332"/>
      <c r="Q130" s="332"/>
      <c r="R130" s="332"/>
      <c r="S130" s="332"/>
      <c r="T130" s="332"/>
      <c r="U130" s="332"/>
      <c r="V130" s="332"/>
      <c r="W130" s="332"/>
      <c r="X130" s="332"/>
      <c r="Y130" s="332"/>
      <c r="Z130" s="332"/>
      <c r="AA130" s="332"/>
      <c r="AB130" s="332"/>
      <c r="AC130" s="332"/>
      <c r="AD130" s="332"/>
    </row>
    <row r="131" spans="1:30" ht="14.4" customHeight="1" x14ac:dyDescent="0.25">
      <c r="A131" s="332"/>
      <c r="B131" s="332"/>
      <c r="C131" s="332"/>
      <c r="D131" s="332"/>
      <c r="E131" s="332"/>
      <c r="F131" s="332"/>
      <c r="G131" s="332"/>
      <c r="H131" s="332"/>
      <c r="I131" s="332"/>
      <c r="J131" s="332"/>
      <c r="K131" s="332"/>
      <c r="L131" s="332"/>
      <c r="M131" s="332"/>
      <c r="N131" s="332"/>
      <c r="O131" s="332"/>
      <c r="P131" s="332"/>
      <c r="Q131" s="332"/>
      <c r="R131" s="332"/>
      <c r="S131" s="332"/>
      <c r="T131" s="332"/>
      <c r="U131" s="332"/>
      <c r="V131" s="332"/>
      <c r="W131" s="332"/>
      <c r="X131" s="332"/>
      <c r="Y131" s="332"/>
      <c r="Z131" s="332"/>
      <c r="AA131" s="332"/>
      <c r="AB131" s="332"/>
      <c r="AC131" s="332"/>
      <c r="AD131" s="332"/>
    </row>
    <row r="132" spans="1:30" ht="14.4" customHeight="1" x14ac:dyDescent="0.25">
      <c r="A132" s="332"/>
      <c r="B132" s="332"/>
      <c r="C132" s="332"/>
      <c r="D132" s="332"/>
      <c r="E132" s="332"/>
      <c r="F132" s="332"/>
      <c r="G132" s="332"/>
      <c r="H132" s="332"/>
      <c r="I132" s="332"/>
      <c r="J132" s="332"/>
      <c r="K132" s="332"/>
      <c r="L132" s="332"/>
      <c r="M132" s="332"/>
      <c r="N132" s="332"/>
      <c r="O132" s="332"/>
      <c r="P132" s="332"/>
      <c r="Q132" s="332"/>
      <c r="R132" s="332"/>
      <c r="S132" s="332"/>
      <c r="T132" s="332"/>
      <c r="U132" s="332"/>
      <c r="V132" s="332"/>
      <c r="W132" s="332"/>
      <c r="X132" s="332"/>
      <c r="Y132" s="332"/>
      <c r="Z132" s="332"/>
      <c r="AA132" s="332"/>
      <c r="AB132" s="332"/>
      <c r="AC132" s="332"/>
      <c r="AD132" s="332"/>
    </row>
    <row r="133" spans="1:30" ht="14.4" customHeight="1" x14ac:dyDescent="0.25">
      <c r="A133" s="332"/>
      <c r="B133" s="332"/>
      <c r="C133" s="332"/>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row>
    <row r="134" spans="1:30" ht="14.4" customHeight="1" x14ac:dyDescent="0.25">
      <c r="A134" s="332"/>
      <c r="B134" s="332"/>
      <c r="C134" s="332"/>
      <c r="D134" s="332"/>
      <c r="E134" s="332"/>
      <c r="F134" s="332"/>
      <c r="G134" s="332"/>
      <c r="H134" s="332"/>
      <c r="I134" s="332"/>
      <c r="J134" s="332"/>
      <c r="K134" s="332"/>
      <c r="L134" s="332"/>
      <c r="M134" s="332"/>
      <c r="N134" s="332"/>
      <c r="O134" s="332"/>
      <c r="P134" s="332"/>
      <c r="Q134" s="332"/>
      <c r="R134" s="332"/>
      <c r="S134" s="332"/>
      <c r="T134" s="332"/>
      <c r="U134" s="332"/>
      <c r="V134" s="332"/>
      <c r="W134" s="332"/>
      <c r="X134" s="332"/>
      <c r="Y134" s="332"/>
      <c r="Z134" s="332"/>
      <c r="AA134" s="332"/>
      <c r="AB134" s="332"/>
      <c r="AC134" s="332"/>
      <c r="AD134" s="332"/>
    </row>
    <row r="135" spans="1:30" ht="14.4" customHeight="1" x14ac:dyDescent="0.25">
      <c r="A135" s="332"/>
      <c r="B135" s="332"/>
      <c r="C135" s="332"/>
      <c r="D135" s="332"/>
      <c r="E135" s="332"/>
      <c r="F135" s="332"/>
      <c r="G135" s="332"/>
      <c r="H135" s="332"/>
      <c r="I135" s="332"/>
      <c r="J135" s="332"/>
      <c r="K135" s="332"/>
      <c r="L135" s="332"/>
      <c r="M135" s="332"/>
      <c r="N135" s="332"/>
      <c r="O135" s="332"/>
      <c r="P135" s="332"/>
      <c r="Q135" s="332"/>
      <c r="R135" s="332"/>
      <c r="S135" s="332"/>
      <c r="T135" s="332"/>
      <c r="U135" s="332"/>
      <c r="V135" s="332"/>
      <c r="W135" s="332"/>
      <c r="X135" s="332"/>
      <c r="Y135" s="332"/>
      <c r="Z135" s="332"/>
      <c r="AA135" s="332"/>
      <c r="AB135" s="332"/>
      <c r="AC135" s="332"/>
      <c r="AD135" s="332"/>
    </row>
    <row r="136" spans="1:30" ht="14.4" customHeight="1" x14ac:dyDescent="0.25">
      <c r="A136" s="332"/>
      <c r="B136" s="332"/>
      <c r="C136" s="332"/>
      <c r="D136" s="332"/>
      <c r="E136" s="332"/>
      <c r="F136" s="332"/>
      <c r="G136" s="332"/>
      <c r="H136" s="332"/>
      <c r="I136" s="332"/>
      <c r="J136" s="332"/>
      <c r="K136" s="332"/>
      <c r="L136" s="332"/>
      <c r="M136" s="332"/>
      <c r="N136" s="332"/>
      <c r="O136" s="332"/>
      <c r="P136" s="332"/>
      <c r="Q136" s="332"/>
      <c r="R136" s="332"/>
      <c r="S136" s="332"/>
      <c r="T136" s="332"/>
      <c r="U136" s="332"/>
      <c r="V136" s="332"/>
      <c r="W136" s="332"/>
      <c r="X136" s="332"/>
      <c r="Y136" s="332"/>
      <c r="Z136" s="332"/>
      <c r="AA136" s="332"/>
      <c r="AB136" s="332"/>
      <c r="AC136" s="332"/>
      <c r="AD136" s="332"/>
    </row>
    <row r="137" spans="1:30" ht="14.4" customHeight="1" x14ac:dyDescent="0.25">
      <c r="A137" s="332"/>
      <c r="B137" s="332"/>
      <c r="C137" s="332"/>
      <c r="D137" s="332"/>
      <c r="E137" s="332"/>
      <c r="F137" s="332"/>
      <c r="G137" s="332"/>
      <c r="H137" s="332"/>
      <c r="I137" s="332"/>
      <c r="J137" s="332"/>
      <c r="K137" s="332"/>
      <c r="L137" s="332"/>
      <c r="M137" s="332"/>
      <c r="N137" s="332"/>
      <c r="O137" s="332"/>
      <c r="P137" s="332"/>
      <c r="Q137" s="332"/>
      <c r="R137" s="332"/>
      <c r="S137" s="332"/>
      <c r="T137" s="332"/>
      <c r="U137" s="332"/>
      <c r="V137" s="332"/>
      <c r="W137" s="332"/>
      <c r="X137" s="332"/>
      <c r="Y137" s="332"/>
      <c r="Z137" s="332"/>
      <c r="AA137" s="332"/>
      <c r="AB137" s="332"/>
      <c r="AC137" s="332"/>
      <c r="AD137" s="332"/>
    </row>
    <row r="138" spans="1:30" ht="14.4" customHeight="1" x14ac:dyDescent="0.25">
      <c r="A138" s="332"/>
      <c r="B138" s="332"/>
      <c r="C138" s="332"/>
      <c r="D138" s="332"/>
      <c r="E138" s="332"/>
      <c r="F138" s="332"/>
      <c r="G138" s="332"/>
      <c r="H138" s="332"/>
      <c r="I138" s="332"/>
      <c r="J138" s="332"/>
      <c r="K138" s="332"/>
      <c r="L138" s="332"/>
      <c r="M138" s="332"/>
      <c r="N138" s="332"/>
      <c r="O138" s="332"/>
      <c r="P138" s="332"/>
      <c r="Q138" s="332"/>
      <c r="R138" s="332"/>
      <c r="S138" s="332"/>
      <c r="T138" s="332"/>
      <c r="U138" s="332"/>
      <c r="V138" s="332"/>
      <c r="W138" s="332"/>
      <c r="X138" s="332"/>
      <c r="Y138" s="332"/>
      <c r="Z138" s="332"/>
      <c r="AA138" s="332"/>
      <c r="AB138" s="332"/>
      <c r="AC138" s="332"/>
      <c r="AD138" s="332"/>
    </row>
    <row r="139" spans="1:30" ht="14.4" customHeight="1" x14ac:dyDescent="0.25">
      <c r="A139" s="332"/>
      <c r="B139" s="332"/>
      <c r="C139" s="332"/>
      <c r="D139" s="332"/>
      <c r="E139" s="332"/>
      <c r="F139" s="332"/>
      <c r="G139" s="332"/>
      <c r="H139" s="332"/>
      <c r="I139" s="332"/>
      <c r="J139" s="332"/>
      <c r="K139" s="332"/>
      <c r="L139" s="332"/>
      <c r="M139" s="332"/>
      <c r="N139" s="332"/>
      <c r="O139" s="332"/>
      <c r="P139" s="332"/>
      <c r="Q139" s="332"/>
      <c r="R139" s="332"/>
      <c r="S139" s="332"/>
      <c r="T139" s="332"/>
      <c r="U139" s="332"/>
      <c r="V139" s="332"/>
      <c r="W139" s="332"/>
      <c r="X139" s="332"/>
      <c r="Y139" s="332"/>
      <c r="Z139" s="332"/>
      <c r="AA139" s="332"/>
      <c r="AB139" s="332"/>
      <c r="AC139" s="332"/>
      <c r="AD139" s="332"/>
    </row>
    <row r="140" spans="1:30" ht="14.4" customHeight="1" x14ac:dyDescent="0.25">
      <c r="A140" s="332"/>
      <c r="B140" s="332"/>
      <c r="C140" s="332"/>
      <c r="D140" s="332"/>
      <c r="E140" s="332"/>
      <c r="F140" s="332"/>
      <c r="G140" s="332"/>
      <c r="H140" s="332"/>
      <c r="I140" s="332"/>
      <c r="J140" s="332"/>
      <c r="K140" s="332"/>
      <c r="L140" s="332"/>
      <c r="M140" s="332"/>
      <c r="N140" s="332"/>
      <c r="O140" s="332"/>
      <c r="P140" s="332"/>
      <c r="Q140" s="332"/>
      <c r="R140" s="332"/>
      <c r="S140" s="332"/>
      <c r="T140" s="332"/>
      <c r="U140" s="332"/>
      <c r="V140" s="332"/>
      <c r="W140" s="332"/>
      <c r="X140" s="332"/>
      <c r="Y140" s="332"/>
      <c r="Z140" s="332"/>
      <c r="AA140" s="332"/>
      <c r="AB140" s="332"/>
      <c r="AC140" s="332"/>
      <c r="AD140" s="332"/>
    </row>
    <row r="141" spans="1:30" ht="14.4" customHeight="1" x14ac:dyDescent="0.25">
      <c r="A141" s="332"/>
      <c r="B141" s="332"/>
      <c r="C141" s="332"/>
      <c r="D141" s="332"/>
      <c r="E141" s="332"/>
      <c r="F141" s="332"/>
      <c r="G141" s="332"/>
      <c r="H141" s="332"/>
      <c r="I141" s="332"/>
      <c r="J141" s="332"/>
      <c r="K141" s="332"/>
      <c r="L141" s="332"/>
      <c r="M141" s="332"/>
      <c r="N141" s="332"/>
      <c r="O141" s="332"/>
      <c r="P141" s="332"/>
      <c r="Q141" s="332"/>
      <c r="R141" s="332"/>
      <c r="S141" s="332"/>
      <c r="T141" s="332"/>
      <c r="U141" s="332"/>
      <c r="V141" s="332"/>
      <c r="W141" s="332"/>
      <c r="X141" s="332"/>
      <c r="Y141" s="332"/>
      <c r="Z141" s="332"/>
      <c r="AA141" s="332"/>
      <c r="AB141" s="332"/>
      <c r="AC141" s="332"/>
      <c r="AD141" s="332"/>
    </row>
    <row r="142" spans="1:30" ht="14.4" customHeight="1" x14ac:dyDescent="0.25">
      <c r="A142" s="332"/>
      <c r="B142" s="332"/>
      <c r="C142" s="332"/>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row>
    <row r="143" spans="1:30" ht="14.4" customHeight="1" x14ac:dyDescent="0.25">
      <c r="A143" s="332"/>
      <c r="B143" s="332"/>
      <c r="C143" s="332"/>
      <c r="D143" s="332"/>
      <c r="E143" s="332"/>
      <c r="F143" s="332"/>
      <c r="G143" s="332"/>
      <c r="H143" s="332"/>
      <c r="I143" s="332"/>
      <c r="J143" s="332"/>
      <c r="K143" s="332"/>
      <c r="L143" s="332"/>
      <c r="M143" s="332"/>
      <c r="N143" s="332"/>
      <c r="O143" s="332"/>
      <c r="P143" s="332"/>
      <c r="Q143" s="332"/>
      <c r="R143" s="332"/>
      <c r="S143" s="332"/>
      <c r="T143" s="332"/>
      <c r="U143" s="332"/>
      <c r="V143" s="332"/>
      <c r="W143" s="332"/>
      <c r="X143" s="332"/>
      <c r="Y143" s="332"/>
      <c r="Z143" s="332"/>
      <c r="AA143" s="332"/>
      <c r="AB143" s="332"/>
      <c r="AC143" s="332"/>
      <c r="AD143" s="332"/>
    </row>
    <row r="144" spans="1:30" ht="14.4" customHeight="1" x14ac:dyDescent="0.25">
      <c r="A144" s="332"/>
      <c r="B144" s="332"/>
      <c r="C144" s="332"/>
      <c r="D144" s="332"/>
      <c r="E144" s="332"/>
      <c r="F144" s="332"/>
      <c r="G144" s="332"/>
      <c r="H144" s="332"/>
      <c r="I144" s="332"/>
      <c r="J144" s="332"/>
      <c r="K144" s="332"/>
      <c r="L144" s="332"/>
      <c r="M144" s="332"/>
      <c r="N144" s="332"/>
      <c r="O144" s="332"/>
      <c r="P144" s="332"/>
      <c r="Q144" s="332"/>
      <c r="R144" s="332"/>
      <c r="S144" s="332"/>
      <c r="T144" s="332"/>
      <c r="U144" s="332"/>
      <c r="V144" s="332"/>
      <c r="W144" s="332"/>
      <c r="X144" s="332"/>
      <c r="Y144" s="332"/>
      <c r="Z144" s="332"/>
      <c r="AA144" s="332"/>
      <c r="AB144" s="332"/>
      <c r="AC144" s="332"/>
      <c r="AD144" s="332"/>
    </row>
    <row r="145" spans="1:30" ht="14.4" customHeight="1" x14ac:dyDescent="0.25">
      <c r="A145" s="332"/>
      <c r="B145" s="332"/>
      <c r="C145" s="332"/>
      <c r="D145" s="332"/>
      <c r="E145" s="332"/>
      <c r="F145" s="332"/>
      <c r="G145" s="332"/>
      <c r="H145" s="332"/>
      <c r="I145" s="332"/>
      <c r="J145" s="332"/>
      <c r="K145" s="332"/>
      <c r="L145" s="332"/>
      <c r="M145" s="332"/>
      <c r="N145" s="332"/>
      <c r="O145" s="332"/>
      <c r="P145" s="332"/>
      <c r="Q145" s="332"/>
      <c r="R145" s="332"/>
      <c r="S145" s="332"/>
      <c r="T145" s="332"/>
      <c r="U145" s="332"/>
      <c r="V145" s="332"/>
      <c r="W145" s="332"/>
      <c r="X145" s="332"/>
      <c r="Y145" s="332"/>
      <c r="Z145" s="332"/>
      <c r="AA145" s="332"/>
      <c r="AB145" s="332"/>
      <c r="AC145" s="332"/>
      <c r="AD145" s="332"/>
    </row>
    <row r="146" spans="1:30" ht="14.4" customHeight="1" x14ac:dyDescent="0.25">
      <c r="A146" s="332"/>
      <c r="B146" s="332"/>
      <c r="C146" s="332"/>
      <c r="D146" s="332"/>
      <c r="E146" s="332"/>
      <c r="F146" s="332"/>
      <c r="G146" s="332"/>
      <c r="H146" s="332"/>
      <c r="I146" s="332"/>
      <c r="J146" s="332"/>
      <c r="K146" s="332"/>
      <c r="L146" s="332"/>
      <c r="M146" s="332"/>
      <c r="N146" s="332"/>
      <c r="O146" s="332"/>
      <c r="P146" s="332"/>
      <c r="Q146" s="332"/>
      <c r="R146" s="332"/>
      <c r="S146" s="332"/>
      <c r="T146" s="332"/>
      <c r="U146" s="332"/>
      <c r="V146" s="332"/>
      <c r="W146" s="332"/>
      <c r="X146" s="332"/>
      <c r="Y146" s="332"/>
      <c r="Z146" s="332"/>
      <c r="AA146" s="332"/>
      <c r="AB146" s="332"/>
      <c r="AC146" s="332"/>
      <c r="AD146" s="332"/>
    </row>
    <row r="147" spans="1:30" ht="14.4" customHeight="1" x14ac:dyDescent="0.25">
      <c r="A147" s="332"/>
      <c r="B147" s="332"/>
      <c r="C147" s="332"/>
      <c r="D147" s="332"/>
      <c r="E147" s="332"/>
      <c r="F147" s="332"/>
      <c r="G147" s="332"/>
      <c r="H147" s="332"/>
      <c r="I147" s="332"/>
      <c r="J147" s="332"/>
      <c r="K147" s="332"/>
      <c r="L147" s="332"/>
      <c r="M147" s="332"/>
      <c r="N147" s="332"/>
      <c r="O147" s="332"/>
      <c r="P147" s="332"/>
      <c r="Q147" s="332"/>
      <c r="R147" s="332"/>
      <c r="S147" s="332"/>
      <c r="T147" s="332"/>
      <c r="U147" s="332"/>
      <c r="V147" s="332"/>
      <c r="W147" s="332"/>
      <c r="X147" s="332"/>
      <c r="Y147" s="332"/>
      <c r="Z147" s="332"/>
      <c r="AA147" s="332"/>
      <c r="AB147" s="332"/>
      <c r="AC147" s="332"/>
      <c r="AD147" s="332"/>
    </row>
    <row r="148" spans="1:30" ht="14.4" customHeight="1" x14ac:dyDescent="0.25">
      <c r="A148" s="332"/>
      <c r="B148" s="332"/>
      <c r="C148" s="332"/>
      <c r="D148" s="332"/>
      <c r="E148" s="332"/>
      <c r="F148" s="332"/>
      <c r="G148" s="332"/>
      <c r="H148" s="332"/>
      <c r="I148" s="332"/>
      <c r="J148" s="332"/>
      <c r="K148" s="332"/>
      <c r="L148" s="332"/>
      <c r="M148" s="332"/>
      <c r="N148" s="332"/>
      <c r="O148" s="332"/>
      <c r="P148" s="332"/>
      <c r="Q148" s="332"/>
      <c r="R148" s="332"/>
      <c r="S148" s="332"/>
      <c r="T148" s="332"/>
      <c r="U148" s="332"/>
      <c r="V148" s="332"/>
      <c r="W148" s="332"/>
      <c r="X148" s="332"/>
      <c r="Y148" s="332"/>
      <c r="Z148" s="332"/>
      <c r="AA148" s="332"/>
      <c r="AB148" s="332"/>
      <c r="AC148" s="332"/>
      <c r="AD148" s="332"/>
    </row>
    <row r="149" spans="1:30" ht="14.4" customHeight="1" x14ac:dyDescent="0.25">
      <c r="A149" s="332"/>
      <c r="B149" s="332"/>
      <c r="C149" s="332"/>
      <c r="D149" s="332"/>
      <c r="E149" s="332"/>
      <c r="F149" s="332"/>
      <c r="G149" s="332"/>
      <c r="H149" s="332"/>
      <c r="I149" s="332"/>
      <c r="J149" s="332"/>
      <c r="K149" s="332"/>
      <c r="L149" s="332"/>
      <c r="M149" s="332"/>
      <c r="N149" s="332"/>
      <c r="O149" s="332"/>
      <c r="P149" s="332"/>
      <c r="Q149" s="332"/>
      <c r="R149" s="332"/>
      <c r="S149" s="332"/>
      <c r="T149" s="332"/>
      <c r="U149" s="332"/>
      <c r="V149" s="332"/>
      <c r="W149" s="332"/>
      <c r="X149" s="332"/>
      <c r="Y149" s="332"/>
      <c r="Z149" s="332"/>
      <c r="AA149" s="332"/>
      <c r="AB149" s="332"/>
      <c r="AC149" s="332"/>
      <c r="AD149" s="332"/>
    </row>
    <row r="150" spans="1:30" ht="14.4" customHeight="1" x14ac:dyDescent="0.25">
      <c r="A150" s="332"/>
      <c r="B150" s="332"/>
      <c r="C150" s="332"/>
      <c r="D150" s="332"/>
      <c r="E150" s="332"/>
      <c r="F150" s="332"/>
      <c r="G150" s="332"/>
      <c r="H150" s="332"/>
      <c r="I150" s="332"/>
      <c r="J150" s="332"/>
      <c r="K150" s="332"/>
      <c r="L150" s="332"/>
      <c r="M150" s="332"/>
      <c r="N150" s="332"/>
      <c r="O150" s="332"/>
      <c r="P150" s="332"/>
      <c r="Q150" s="332"/>
      <c r="R150" s="332"/>
      <c r="S150" s="332"/>
      <c r="T150" s="332"/>
      <c r="U150" s="332"/>
      <c r="V150" s="332"/>
      <c r="W150" s="332"/>
      <c r="X150" s="332"/>
      <c r="Y150" s="332"/>
      <c r="Z150" s="332"/>
      <c r="AA150" s="332"/>
      <c r="AB150" s="332"/>
      <c r="AC150" s="332"/>
      <c r="AD150" s="332"/>
    </row>
    <row r="151" spans="1:30" ht="14.4" customHeight="1" x14ac:dyDescent="0.25">
      <c r="A151" s="332"/>
      <c r="B151" s="332"/>
      <c r="C151" s="332"/>
      <c r="D151" s="332"/>
      <c r="E151" s="332"/>
      <c r="F151" s="332"/>
      <c r="G151" s="332"/>
      <c r="H151" s="332"/>
      <c r="I151" s="332"/>
      <c r="J151" s="332"/>
      <c r="K151" s="332"/>
      <c r="L151" s="332"/>
      <c r="M151" s="332"/>
      <c r="N151" s="332"/>
      <c r="O151" s="332"/>
      <c r="P151" s="332"/>
      <c r="Q151" s="332"/>
      <c r="R151" s="332"/>
      <c r="S151" s="332"/>
      <c r="T151" s="332"/>
      <c r="U151" s="332"/>
      <c r="V151" s="332"/>
      <c r="W151" s="332"/>
      <c r="X151" s="332"/>
      <c r="Y151" s="332"/>
      <c r="Z151" s="332"/>
      <c r="AA151" s="332"/>
      <c r="AB151" s="332"/>
      <c r="AC151" s="332"/>
      <c r="AD151" s="332"/>
    </row>
    <row r="152" spans="1:30" ht="14.4" customHeight="1" x14ac:dyDescent="0.25">
      <c r="A152" s="332"/>
      <c r="B152" s="332"/>
      <c r="C152" s="332"/>
      <c r="D152" s="332"/>
      <c r="E152" s="332"/>
      <c r="F152" s="332"/>
      <c r="G152" s="332"/>
      <c r="H152" s="332"/>
      <c r="I152" s="332"/>
      <c r="J152" s="332"/>
      <c r="K152" s="332"/>
      <c r="L152" s="332"/>
      <c r="M152" s="332"/>
      <c r="N152" s="332"/>
      <c r="O152" s="332"/>
      <c r="P152" s="332"/>
      <c r="Q152" s="332"/>
      <c r="R152" s="332"/>
      <c r="S152" s="332"/>
      <c r="T152" s="332"/>
      <c r="U152" s="332"/>
      <c r="V152" s="332"/>
      <c r="W152" s="332"/>
      <c r="X152" s="332"/>
      <c r="Y152" s="332"/>
      <c r="Z152" s="332"/>
      <c r="AA152" s="332"/>
      <c r="AB152" s="332"/>
      <c r="AC152" s="332"/>
      <c r="AD152" s="332"/>
    </row>
    <row r="153" spans="1:30" ht="14.4" customHeight="1" x14ac:dyDescent="0.25">
      <c r="A153" s="332"/>
      <c r="B153" s="332"/>
      <c r="C153" s="332"/>
      <c r="D153" s="332"/>
      <c r="E153" s="332"/>
      <c r="F153" s="332"/>
      <c r="G153" s="332"/>
      <c r="H153" s="332"/>
      <c r="I153" s="332"/>
      <c r="J153" s="332"/>
      <c r="K153" s="332"/>
      <c r="L153" s="332"/>
      <c r="M153" s="332"/>
      <c r="N153" s="332"/>
      <c r="O153" s="332"/>
      <c r="P153" s="332"/>
      <c r="Q153" s="332"/>
      <c r="R153" s="332"/>
      <c r="S153" s="332"/>
      <c r="T153" s="332"/>
      <c r="U153" s="332"/>
      <c r="V153" s="332"/>
      <c r="W153" s="332"/>
      <c r="X153" s="332"/>
      <c r="Y153" s="332"/>
      <c r="Z153" s="332"/>
      <c r="AA153" s="332"/>
      <c r="AB153" s="332"/>
      <c r="AC153" s="332"/>
      <c r="AD153" s="332"/>
    </row>
    <row r="154" spans="1:30" ht="14.4" customHeight="1" x14ac:dyDescent="0.25">
      <c r="A154" s="332"/>
      <c r="B154" s="332"/>
      <c r="C154" s="332"/>
      <c r="D154" s="332"/>
      <c r="E154" s="332"/>
      <c r="F154" s="332"/>
      <c r="G154" s="332"/>
      <c r="H154" s="332"/>
      <c r="I154" s="332"/>
      <c r="J154" s="332"/>
      <c r="K154" s="332"/>
      <c r="L154" s="332"/>
      <c r="M154" s="332"/>
      <c r="N154" s="332"/>
      <c r="O154" s="332"/>
      <c r="P154" s="332"/>
      <c r="Q154" s="332"/>
      <c r="R154" s="332"/>
      <c r="S154" s="332"/>
      <c r="T154" s="332"/>
      <c r="U154" s="332"/>
      <c r="V154" s="332"/>
      <c r="W154" s="332"/>
      <c r="X154" s="332"/>
      <c r="Y154" s="332"/>
      <c r="Z154" s="332"/>
      <c r="AA154" s="332"/>
      <c r="AB154" s="332"/>
      <c r="AC154" s="332"/>
      <c r="AD154" s="332"/>
    </row>
    <row r="155" spans="1:30" ht="14.4" customHeight="1" x14ac:dyDescent="0.25">
      <c r="A155" s="332"/>
      <c r="B155" s="332"/>
      <c r="C155" s="332"/>
      <c r="D155" s="332"/>
      <c r="E155" s="332"/>
      <c r="F155" s="332"/>
      <c r="G155" s="332"/>
      <c r="H155" s="332"/>
      <c r="I155" s="332"/>
      <c r="J155" s="332"/>
      <c r="K155" s="332"/>
      <c r="L155" s="332"/>
      <c r="M155" s="332"/>
      <c r="N155" s="332"/>
      <c r="O155" s="332"/>
      <c r="P155" s="332"/>
      <c r="Q155" s="332"/>
      <c r="R155" s="332"/>
      <c r="S155" s="332"/>
      <c r="T155" s="332"/>
      <c r="U155" s="332"/>
      <c r="V155" s="332"/>
      <c r="W155" s="332"/>
      <c r="X155" s="332"/>
      <c r="Y155" s="332"/>
      <c r="Z155" s="332"/>
      <c r="AA155" s="332"/>
      <c r="AB155" s="332"/>
      <c r="AC155" s="332"/>
      <c r="AD155" s="332"/>
    </row>
    <row r="156" spans="1:30" ht="14.4" customHeight="1" x14ac:dyDescent="0.25">
      <c r="A156" s="332"/>
      <c r="B156" s="332"/>
      <c r="C156" s="332"/>
      <c r="D156" s="332"/>
      <c r="E156" s="332"/>
      <c r="F156" s="332"/>
      <c r="G156" s="332"/>
      <c r="H156" s="332"/>
      <c r="I156" s="332"/>
      <c r="J156" s="332"/>
      <c r="K156" s="332"/>
      <c r="L156" s="332"/>
      <c r="M156" s="332"/>
      <c r="N156" s="332"/>
      <c r="O156" s="332"/>
      <c r="P156" s="332"/>
      <c r="Q156" s="332"/>
      <c r="R156" s="332"/>
      <c r="S156" s="332"/>
      <c r="T156" s="332"/>
      <c r="U156" s="332"/>
      <c r="V156" s="332"/>
      <c r="W156" s="332"/>
      <c r="X156" s="332"/>
      <c r="Y156" s="332"/>
      <c r="Z156" s="332"/>
      <c r="AA156" s="332"/>
      <c r="AB156" s="332"/>
      <c r="AC156" s="332"/>
      <c r="AD156" s="332"/>
    </row>
    <row r="157" spans="1:30" ht="14.4" customHeight="1" x14ac:dyDescent="0.25">
      <c r="A157" s="332"/>
      <c r="B157" s="332"/>
      <c r="C157" s="332"/>
      <c r="D157" s="332"/>
      <c r="E157" s="332"/>
      <c r="F157" s="332"/>
      <c r="G157" s="332"/>
      <c r="H157" s="332"/>
      <c r="I157" s="332"/>
      <c r="J157" s="332"/>
      <c r="K157" s="332"/>
      <c r="L157" s="332"/>
      <c r="M157" s="332"/>
      <c r="N157" s="332"/>
      <c r="O157" s="332"/>
      <c r="P157" s="332"/>
      <c r="Q157" s="332"/>
      <c r="R157" s="332"/>
      <c r="S157" s="332"/>
      <c r="T157" s="332"/>
      <c r="U157" s="332"/>
      <c r="V157" s="332"/>
      <c r="W157" s="332"/>
      <c r="X157" s="332"/>
      <c r="Y157" s="332"/>
      <c r="Z157" s="332"/>
      <c r="AA157" s="332"/>
      <c r="AB157" s="332"/>
      <c r="AC157" s="332"/>
      <c r="AD157" s="332"/>
    </row>
    <row r="158" spans="1:30" ht="14.4" customHeight="1" x14ac:dyDescent="0.25">
      <c r="A158" s="332"/>
      <c r="B158" s="332"/>
      <c r="C158" s="332"/>
      <c r="D158" s="332"/>
      <c r="E158" s="332"/>
      <c r="F158" s="332"/>
      <c r="G158" s="332"/>
      <c r="H158" s="332"/>
      <c r="I158" s="332"/>
      <c r="J158" s="332"/>
      <c r="K158" s="332"/>
      <c r="L158" s="332"/>
      <c r="M158" s="332"/>
      <c r="N158" s="332"/>
      <c r="O158" s="332"/>
      <c r="P158" s="332"/>
      <c r="Q158" s="332"/>
      <c r="R158" s="332"/>
      <c r="S158" s="332"/>
      <c r="T158" s="332"/>
      <c r="U158" s="332"/>
      <c r="V158" s="332"/>
      <c r="W158" s="332"/>
      <c r="X158" s="332"/>
      <c r="Y158" s="332"/>
      <c r="Z158" s="332"/>
      <c r="AA158" s="332"/>
      <c r="AB158" s="332"/>
      <c r="AC158" s="332"/>
      <c r="AD158" s="332"/>
    </row>
    <row r="159" spans="1:30" ht="14.4" customHeight="1" x14ac:dyDescent="0.25">
      <c r="A159" s="332"/>
      <c r="B159" s="332"/>
      <c r="C159" s="332"/>
      <c r="D159" s="332"/>
      <c r="E159" s="332"/>
      <c r="F159" s="332"/>
      <c r="G159" s="332"/>
      <c r="H159" s="332"/>
      <c r="I159" s="332"/>
      <c r="J159" s="332"/>
      <c r="K159" s="332"/>
      <c r="L159" s="332"/>
      <c r="M159" s="332"/>
      <c r="N159" s="332"/>
      <c r="O159" s="332"/>
      <c r="P159" s="332"/>
      <c r="Q159" s="332"/>
      <c r="R159" s="332"/>
      <c r="S159" s="332"/>
      <c r="T159" s="332"/>
      <c r="U159" s="332"/>
      <c r="V159" s="332"/>
      <c r="W159" s="332"/>
      <c r="X159" s="332"/>
      <c r="Y159" s="332"/>
      <c r="Z159" s="332"/>
      <c r="AA159" s="332"/>
      <c r="AB159" s="332"/>
      <c r="AC159" s="332"/>
      <c r="AD159" s="332"/>
    </row>
    <row r="160" spans="1:30" ht="14.4" customHeight="1" x14ac:dyDescent="0.25">
      <c r="A160" s="332"/>
      <c r="B160" s="332"/>
      <c r="C160" s="332"/>
      <c r="D160" s="332"/>
      <c r="E160" s="332"/>
      <c r="F160" s="332"/>
      <c r="G160" s="332"/>
      <c r="H160" s="332"/>
      <c r="I160" s="332"/>
      <c r="J160" s="332"/>
      <c r="K160" s="332"/>
      <c r="L160" s="332"/>
      <c r="M160" s="332"/>
      <c r="N160" s="332"/>
      <c r="O160" s="332"/>
      <c r="P160" s="332"/>
      <c r="Q160" s="332"/>
      <c r="R160" s="332"/>
      <c r="S160" s="332"/>
      <c r="T160" s="332"/>
      <c r="U160" s="332"/>
      <c r="V160" s="332"/>
      <c r="W160" s="332"/>
      <c r="X160" s="332"/>
      <c r="Y160" s="332"/>
      <c r="Z160" s="332"/>
      <c r="AA160" s="332"/>
      <c r="AB160" s="332"/>
      <c r="AC160" s="332"/>
      <c r="AD160" s="332"/>
    </row>
    <row r="161" spans="1:30" ht="14.4" customHeight="1" x14ac:dyDescent="0.25">
      <c r="A161" s="332"/>
      <c r="B161" s="332"/>
      <c r="C161" s="332"/>
      <c r="D161" s="332"/>
      <c r="E161" s="332"/>
      <c r="F161" s="332"/>
      <c r="G161" s="332"/>
      <c r="H161" s="332"/>
      <c r="I161" s="332"/>
      <c r="J161" s="332"/>
      <c r="K161" s="332"/>
      <c r="L161" s="332"/>
      <c r="M161" s="332"/>
      <c r="N161" s="332"/>
      <c r="O161" s="332"/>
      <c r="P161" s="332"/>
      <c r="Q161" s="332"/>
      <c r="R161" s="332"/>
      <c r="S161" s="332"/>
      <c r="T161" s="332"/>
      <c r="U161" s="332"/>
      <c r="V161" s="332"/>
      <c r="W161" s="332"/>
      <c r="X161" s="332"/>
      <c r="Y161" s="332"/>
      <c r="Z161" s="332"/>
      <c r="AA161" s="332"/>
      <c r="AB161" s="332"/>
      <c r="AC161" s="332"/>
      <c r="AD161" s="332"/>
    </row>
    <row r="162" spans="1:30" ht="14.4" customHeight="1" x14ac:dyDescent="0.25">
      <c r="A162" s="332"/>
      <c r="B162" s="332"/>
      <c r="C162" s="332"/>
      <c r="D162" s="332"/>
      <c r="E162" s="332"/>
      <c r="F162" s="332"/>
      <c r="G162" s="332"/>
      <c r="H162" s="332"/>
      <c r="I162" s="332"/>
      <c r="J162" s="332"/>
      <c r="K162" s="332"/>
      <c r="L162" s="332"/>
      <c r="M162" s="332"/>
      <c r="N162" s="332"/>
      <c r="O162" s="332"/>
      <c r="P162" s="332"/>
      <c r="Q162" s="332"/>
      <c r="R162" s="332"/>
      <c r="S162" s="332"/>
      <c r="T162" s="332"/>
      <c r="U162" s="332"/>
      <c r="V162" s="332"/>
      <c r="W162" s="332"/>
      <c r="X162" s="332"/>
      <c r="Y162" s="332"/>
      <c r="Z162" s="332"/>
      <c r="AA162" s="332"/>
      <c r="AB162" s="332"/>
      <c r="AC162" s="332"/>
      <c r="AD162" s="332"/>
    </row>
    <row r="163" spans="1:30" ht="14.4" customHeight="1" x14ac:dyDescent="0.25">
      <c r="A163" s="332"/>
      <c r="B163" s="332"/>
      <c r="C163" s="332"/>
      <c r="D163" s="332"/>
      <c r="E163" s="332"/>
      <c r="F163" s="332"/>
      <c r="G163" s="332"/>
      <c r="H163" s="332"/>
      <c r="I163" s="332"/>
      <c r="J163" s="332"/>
      <c r="K163" s="332"/>
      <c r="L163" s="332"/>
      <c r="M163" s="332"/>
      <c r="N163" s="332"/>
      <c r="O163" s="332"/>
      <c r="P163" s="332"/>
      <c r="Q163" s="332"/>
      <c r="R163" s="332"/>
      <c r="S163" s="332"/>
      <c r="T163" s="332"/>
      <c r="U163" s="332"/>
      <c r="V163" s="332"/>
      <c r="W163" s="332"/>
      <c r="X163" s="332"/>
      <c r="Y163" s="332"/>
      <c r="Z163" s="332"/>
      <c r="AA163" s="332"/>
      <c r="AB163" s="332"/>
      <c r="AC163" s="332"/>
      <c r="AD163" s="332"/>
    </row>
    <row r="164" spans="1:30" ht="14.4" customHeight="1" x14ac:dyDescent="0.25">
      <c r="A164" s="332"/>
      <c r="B164" s="332"/>
      <c r="C164" s="332"/>
      <c r="D164" s="332"/>
      <c r="E164" s="332"/>
      <c r="F164" s="332"/>
      <c r="G164" s="332"/>
      <c r="H164" s="332"/>
      <c r="I164" s="332"/>
      <c r="J164" s="332"/>
      <c r="K164" s="332"/>
      <c r="L164" s="332"/>
      <c r="M164" s="332"/>
      <c r="N164" s="332"/>
      <c r="O164" s="332"/>
      <c r="P164" s="332"/>
      <c r="Q164" s="332"/>
      <c r="R164" s="332"/>
      <c r="S164" s="332"/>
      <c r="T164" s="332"/>
      <c r="U164" s="332"/>
      <c r="V164" s="332"/>
      <c r="W164" s="332"/>
      <c r="X164" s="332"/>
      <c r="Y164" s="332"/>
      <c r="Z164" s="332"/>
      <c r="AA164" s="332"/>
      <c r="AB164" s="332"/>
      <c r="AC164" s="332"/>
      <c r="AD164" s="332"/>
    </row>
    <row r="165" spans="1:30" ht="14.4" customHeight="1" x14ac:dyDescent="0.25">
      <c r="A165" s="332"/>
      <c r="B165" s="332"/>
      <c r="C165" s="332"/>
      <c r="D165" s="332"/>
      <c r="E165" s="332"/>
      <c r="F165" s="332"/>
      <c r="G165" s="332"/>
      <c r="H165" s="332"/>
      <c r="I165" s="332"/>
      <c r="J165" s="332"/>
      <c r="K165" s="332"/>
      <c r="L165" s="332"/>
      <c r="M165" s="332"/>
      <c r="N165" s="332"/>
      <c r="O165" s="332"/>
      <c r="P165" s="332"/>
      <c r="Q165" s="332"/>
      <c r="R165" s="332"/>
      <c r="S165" s="332"/>
      <c r="T165" s="332"/>
      <c r="U165" s="332"/>
      <c r="V165" s="332"/>
      <c r="W165" s="332"/>
      <c r="X165" s="332"/>
      <c r="Y165" s="332"/>
      <c r="Z165" s="332"/>
      <c r="AA165" s="332"/>
      <c r="AB165" s="332"/>
      <c r="AC165" s="332"/>
      <c r="AD165" s="332"/>
    </row>
    <row r="166" spans="1:30" ht="14.4" customHeight="1" x14ac:dyDescent="0.25">
      <c r="A166" s="332"/>
      <c r="B166" s="332"/>
      <c r="C166" s="332"/>
      <c r="D166" s="332"/>
      <c r="E166" s="332"/>
      <c r="F166" s="332"/>
      <c r="G166" s="332"/>
      <c r="H166" s="332"/>
      <c r="I166" s="332"/>
      <c r="J166" s="332"/>
      <c r="K166" s="332"/>
      <c r="L166" s="332"/>
      <c r="M166" s="332"/>
      <c r="N166" s="332"/>
      <c r="O166" s="332"/>
      <c r="P166" s="332"/>
      <c r="Q166" s="332"/>
      <c r="R166" s="332"/>
      <c r="S166" s="332"/>
      <c r="T166" s="332"/>
      <c r="U166" s="332"/>
      <c r="V166" s="332"/>
      <c r="W166" s="332"/>
      <c r="X166" s="332"/>
      <c r="Y166" s="332"/>
      <c r="Z166" s="332"/>
      <c r="AA166" s="332"/>
      <c r="AB166" s="332"/>
      <c r="AC166" s="332"/>
      <c r="AD166" s="332"/>
    </row>
    <row r="167" spans="1:30" ht="14.4" customHeight="1" x14ac:dyDescent="0.25">
      <c r="A167" s="332"/>
      <c r="B167" s="332"/>
      <c r="C167" s="332"/>
      <c r="D167" s="332"/>
      <c r="E167" s="332"/>
      <c r="F167" s="332"/>
      <c r="G167" s="332"/>
      <c r="H167" s="332"/>
      <c r="I167" s="332"/>
      <c r="J167" s="332"/>
      <c r="K167" s="332"/>
      <c r="L167" s="332"/>
      <c r="M167" s="332"/>
      <c r="N167" s="332"/>
      <c r="O167" s="332"/>
      <c r="P167" s="332"/>
      <c r="Q167" s="332"/>
      <c r="R167" s="332"/>
      <c r="S167" s="332"/>
      <c r="T167" s="332"/>
      <c r="U167" s="332"/>
      <c r="V167" s="332"/>
      <c r="W167" s="332"/>
      <c r="X167" s="332"/>
      <c r="Y167" s="332"/>
      <c r="Z167" s="332"/>
      <c r="AA167" s="332"/>
      <c r="AB167" s="332"/>
      <c r="AC167" s="332"/>
      <c r="AD167" s="332"/>
    </row>
    <row r="168" spans="1:30" ht="14.4" customHeight="1" x14ac:dyDescent="0.25">
      <c r="A168" s="332"/>
      <c r="B168" s="332"/>
      <c r="C168" s="332"/>
      <c r="D168" s="332"/>
      <c r="E168" s="332"/>
      <c r="F168" s="332"/>
      <c r="G168" s="332"/>
      <c r="H168" s="332"/>
      <c r="I168" s="332"/>
      <c r="J168" s="332"/>
      <c r="K168" s="332"/>
      <c r="L168" s="332"/>
      <c r="M168" s="332"/>
      <c r="N168" s="332"/>
      <c r="O168" s="332"/>
      <c r="P168" s="332"/>
      <c r="Q168" s="332"/>
      <c r="R168" s="332"/>
      <c r="S168" s="332"/>
      <c r="T168" s="332"/>
      <c r="U168" s="332"/>
      <c r="V168" s="332"/>
      <c r="W168" s="332"/>
      <c r="X168" s="332"/>
      <c r="Y168" s="332"/>
      <c r="Z168" s="332"/>
      <c r="AA168" s="332"/>
      <c r="AB168" s="332"/>
      <c r="AC168" s="332"/>
      <c r="AD168" s="332"/>
    </row>
    <row r="169" spans="1:30" ht="14.4" customHeight="1" x14ac:dyDescent="0.25">
      <c r="A169" s="332"/>
      <c r="B169" s="332"/>
      <c r="C169" s="332"/>
      <c r="D169" s="332"/>
      <c r="E169" s="332"/>
      <c r="F169" s="332"/>
      <c r="G169" s="332"/>
      <c r="H169" s="332"/>
      <c r="I169" s="332"/>
      <c r="J169" s="332"/>
      <c r="K169" s="332"/>
      <c r="L169" s="332"/>
      <c r="M169" s="332"/>
      <c r="N169" s="332"/>
      <c r="O169" s="332"/>
      <c r="P169" s="332"/>
      <c r="Q169" s="332"/>
      <c r="R169" s="332"/>
      <c r="S169" s="332"/>
      <c r="T169" s="332"/>
      <c r="U169" s="332"/>
      <c r="V169" s="332"/>
      <c r="W169" s="332"/>
      <c r="X169" s="332"/>
      <c r="Y169" s="332"/>
      <c r="Z169" s="332"/>
      <c r="AA169" s="332"/>
      <c r="AB169" s="332"/>
      <c r="AC169" s="332"/>
      <c r="AD169" s="332"/>
    </row>
    <row r="170" spans="1:30" ht="14.4" customHeight="1" x14ac:dyDescent="0.25">
      <c r="A170" s="332"/>
      <c r="B170" s="332"/>
      <c r="C170" s="332"/>
      <c r="D170" s="332"/>
      <c r="E170" s="332"/>
      <c r="F170" s="332"/>
      <c r="G170" s="332"/>
      <c r="H170" s="332"/>
      <c r="I170" s="332"/>
      <c r="J170" s="332"/>
      <c r="K170" s="332"/>
      <c r="L170" s="332"/>
      <c r="M170" s="332"/>
      <c r="N170" s="332"/>
      <c r="O170" s="332"/>
      <c r="P170" s="332"/>
      <c r="Q170" s="332"/>
      <c r="R170" s="332"/>
      <c r="S170" s="332"/>
      <c r="T170" s="332"/>
      <c r="U170" s="332"/>
      <c r="V170" s="332"/>
      <c r="W170" s="332"/>
      <c r="X170" s="332"/>
      <c r="Y170" s="332"/>
      <c r="Z170" s="332"/>
      <c r="AA170" s="332"/>
      <c r="AB170" s="332"/>
      <c r="AC170" s="332"/>
      <c r="AD170" s="332"/>
    </row>
    <row r="171" spans="1:30" ht="14.4" customHeight="1" x14ac:dyDescent="0.25">
      <c r="A171" s="332"/>
      <c r="B171" s="332"/>
      <c r="C171" s="332"/>
      <c r="D171" s="332"/>
      <c r="E171" s="332"/>
      <c r="F171" s="332"/>
      <c r="G171" s="332"/>
      <c r="H171" s="332"/>
      <c r="I171" s="332"/>
      <c r="J171" s="332"/>
      <c r="K171" s="332"/>
      <c r="L171" s="332"/>
      <c r="M171" s="332"/>
      <c r="N171" s="332"/>
      <c r="O171" s="332"/>
      <c r="P171" s="332"/>
      <c r="Q171" s="332"/>
      <c r="R171" s="332"/>
      <c r="S171" s="332"/>
      <c r="T171" s="332"/>
      <c r="U171" s="332"/>
      <c r="V171" s="332"/>
      <c r="W171" s="332"/>
      <c r="X171" s="332"/>
      <c r="Y171" s="332"/>
      <c r="Z171" s="332"/>
      <c r="AA171" s="332"/>
      <c r="AB171" s="332"/>
      <c r="AC171" s="332"/>
      <c r="AD171" s="332"/>
    </row>
    <row r="172" spans="1:30" ht="14.4" customHeight="1" x14ac:dyDescent="0.25">
      <c r="A172" s="332"/>
      <c r="B172" s="332"/>
      <c r="C172" s="332"/>
      <c r="D172" s="332"/>
      <c r="E172" s="332"/>
      <c r="F172" s="332"/>
      <c r="G172" s="332"/>
      <c r="H172" s="332"/>
      <c r="I172" s="332"/>
      <c r="J172" s="332"/>
      <c r="K172" s="332"/>
      <c r="L172" s="332"/>
      <c r="M172" s="332"/>
      <c r="N172" s="332"/>
      <c r="O172" s="332"/>
      <c r="P172" s="332"/>
      <c r="Q172" s="332"/>
      <c r="R172" s="332"/>
      <c r="S172" s="332"/>
      <c r="T172" s="332"/>
      <c r="U172" s="332"/>
      <c r="V172" s="332"/>
      <c r="W172" s="332"/>
      <c r="X172" s="332"/>
      <c r="Y172" s="332"/>
      <c r="Z172" s="332"/>
      <c r="AA172" s="332"/>
      <c r="AB172" s="332"/>
      <c r="AC172" s="332"/>
      <c r="AD172" s="332"/>
    </row>
    <row r="173" spans="1:30" ht="14.4" customHeight="1" x14ac:dyDescent="0.25">
      <c r="A173" s="332"/>
      <c r="B173" s="332"/>
      <c r="C173" s="332"/>
      <c r="D173" s="332"/>
      <c r="E173" s="332"/>
      <c r="F173" s="332"/>
      <c r="G173" s="332"/>
      <c r="H173" s="332"/>
      <c r="I173" s="332"/>
      <c r="J173" s="332"/>
      <c r="K173" s="332"/>
      <c r="L173" s="332"/>
      <c r="M173" s="332"/>
      <c r="N173" s="332"/>
      <c r="O173" s="332"/>
      <c r="P173" s="332"/>
      <c r="Q173" s="332"/>
      <c r="R173" s="332"/>
      <c r="S173" s="332"/>
      <c r="T173" s="332"/>
      <c r="U173" s="332"/>
      <c r="V173" s="332"/>
      <c r="W173" s="332"/>
      <c r="X173" s="332"/>
      <c r="Y173" s="332"/>
      <c r="Z173" s="332"/>
      <c r="AA173" s="332"/>
      <c r="AB173" s="332"/>
      <c r="AC173" s="332"/>
      <c r="AD173" s="332"/>
    </row>
    <row r="174" spans="1:30" ht="14.4" customHeight="1" x14ac:dyDescent="0.25">
      <c r="A174" s="332"/>
      <c r="B174" s="332"/>
      <c r="C174" s="332"/>
      <c r="D174" s="332"/>
      <c r="E174" s="332"/>
      <c r="F174" s="332"/>
      <c r="G174" s="332"/>
      <c r="H174" s="332"/>
      <c r="I174" s="332"/>
      <c r="J174" s="332"/>
      <c r="K174" s="332"/>
      <c r="L174" s="332"/>
      <c r="M174" s="332"/>
      <c r="N174" s="332"/>
      <c r="O174" s="332"/>
      <c r="P174" s="332"/>
      <c r="Q174" s="332"/>
      <c r="R174" s="332"/>
      <c r="S174" s="332"/>
      <c r="T174" s="332"/>
      <c r="U174" s="332"/>
      <c r="V174" s="332"/>
      <c r="W174" s="332"/>
      <c r="X174" s="332"/>
      <c r="Y174" s="332"/>
      <c r="Z174" s="332"/>
      <c r="AA174" s="332"/>
      <c r="AB174" s="332"/>
      <c r="AC174" s="332"/>
      <c r="AD174" s="332"/>
    </row>
    <row r="175" spans="1:30" ht="14.4" customHeight="1" x14ac:dyDescent="0.25">
      <c r="A175" s="332"/>
      <c r="B175" s="332"/>
      <c r="C175" s="332"/>
      <c r="D175" s="332"/>
      <c r="E175" s="332"/>
      <c r="F175" s="332"/>
      <c r="G175" s="332"/>
      <c r="H175" s="332"/>
      <c r="I175" s="332"/>
      <c r="J175" s="332"/>
      <c r="K175" s="332"/>
      <c r="L175" s="332"/>
      <c r="M175" s="332"/>
      <c r="N175" s="332"/>
      <c r="O175" s="332"/>
      <c r="P175" s="332"/>
      <c r="Q175" s="332"/>
      <c r="R175" s="332"/>
      <c r="S175" s="332"/>
      <c r="T175" s="332"/>
      <c r="U175" s="332"/>
      <c r="V175" s="332"/>
      <c r="W175" s="332"/>
      <c r="X175" s="332"/>
      <c r="Y175" s="332"/>
      <c r="Z175" s="332"/>
      <c r="AA175" s="332"/>
      <c r="AB175" s="332"/>
      <c r="AC175" s="332"/>
      <c r="AD175" s="332"/>
    </row>
    <row r="176" spans="1:30" ht="14.4" customHeight="1" x14ac:dyDescent="0.25">
      <c r="A176" s="332"/>
      <c r="B176" s="332"/>
      <c r="C176" s="332"/>
      <c r="D176" s="332"/>
      <c r="E176" s="332"/>
      <c r="F176" s="332"/>
      <c r="G176" s="332"/>
      <c r="H176" s="332"/>
      <c r="I176" s="332"/>
      <c r="J176" s="332"/>
      <c r="K176" s="332"/>
      <c r="L176" s="332"/>
      <c r="M176" s="332"/>
      <c r="N176" s="332"/>
      <c r="O176" s="332"/>
      <c r="P176" s="332"/>
      <c r="Q176" s="332"/>
      <c r="R176" s="332"/>
      <c r="S176" s="332"/>
      <c r="T176" s="332"/>
      <c r="U176" s="332"/>
      <c r="V176" s="332"/>
      <c r="W176" s="332"/>
      <c r="X176" s="332"/>
      <c r="Y176" s="332"/>
      <c r="Z176" s="332"/>
      <c r="AA176" s="332"/>
      <c r="AB176" s="332"/>
      <c r="AC176" s="332"/>
      <c r="AD176" s="332"/>
    </row>
    <row r="177" spans="1:30" ht="14.4" customHeight="1" x14ac:dyDescent="0.25">
      <c r="A177" s="332"/>
      <c r="B177" s="332"/>
      <c r="C177" s="332"/>
      <c r="D177" s="332"/>
      <c r="E177" s="332"/>
      <c r="F177" s="332"/>
      <c r="G177" s="332"/>
      <c r="H177" s="332"/>
      <c r="I177" s="332"/>
      <c r="J177" s="332"/>
      <c r="K177" s="332"/>
      <c r="L177" s="332"/>
      <c r="M177" s="332"/>
      <c r="N177" s="332"/>
      <c r="O177" s="332"/>
      <c r="P177" s="332"/>
      <c r="Q177" s="332"/>
      <c r="R177" s="332"/>
      <c r="S177" s="332"/>
      <c r="T177" s="332"/>
      <c r="U177" s="332"/>
      <c r="V177" s="332"/>
      <c r="W177" s="332"/>
      <c r="X177" s="332"/>
      <c r="Y177" s="332"/>
      <c r="Z177" s="332"/>
      <c r="AA177" s="332"/>
      <c r="AB177" s="332"/>
      <c r="AC177" s="332"/>
      <c r="AD177" s="332"/>
    </row>
    <row r="178" spans="1:30" ht="14.4" customHeight="1" x14ac:dyDescent="0.25">
      <c r="A178" s="332"/>
      <c r="B178" s="332"/>
      <c r="C178" s="332"/>
      <c r="D178" s="332"/>
      <c r="E178" s="332"/>
      <c r="F178" s="332"/>
      <c r="G178" s="332"/>
      <c r="H178" s="332"/>
      <c r="I178" s="332"/>
      <c r="J178" s="332"/>
      <c r="K178" s="332"/>
      <c r="L178" s="332"/>
      <c r="M178" s="332"/>
      <c r="N178" s="332"/>
      <c r="O178" s="332"/>
      <c r="P178" s="332"/>
      <c r="Q178" s="332"/>
      <c r="R178" s="332"/>
      <c r="S178" s="332"/>
      <c r="T178" s="332"/>
      <c r="U178" s="332"/>
      <c r="V178" s="332"/>
      <c r="W178" s="332"/>
      <c r="X178" s="332"/>
      <c r="Y178" s="332"/>
      <c r="Z178" s="332"/>
      <c r="AA178" s="332"/>
      <c r="AB178" s="332"/>
      <c r="AC178" s="332"/>
      <c r="AD178" s="332"/>
    </row>
    <row r="179" spans="1:30" ht="14.4" customHeight="1" x14ac:dyDescent="0.25">
      <c r="A179" s="332"/>
      <c r="B179" s="332"/>
      <c r="C179" s="332"/>
      <c r="D179" s="332"/>
      <c r="E179" s="332"/>
      <c r="F179" s="332"/>
      <c r="G179" s="332"/>
      <c r="H179" s="332"/>
      <c r="I179" s="332"/>
      <c r="J179" s="332"/>
      <c r="K179" s="332"/>
      <c r="L179" s="332"/>
      <c r="M179" s="332"/>
      <c r="N179" s="332"/>
      <c r="O179" s="332"/>
      <c r="P179" s="332"/>
      <c r="Q179" s="332"/>
      <c r="R179" s="332"/>
      <c r="S179" s="332"/>
      <c r="T179" s="332"/>
      <c r="U179" s="332"/>
      <c r="V179" s="332"/>
      <c r="W179" s="332"/>
      <c r="X179" s="332"/>
      <c r="Y179" s="332"/>
      <c r="Z179" s="332"/>
      <c r="AA179" s="332"/>
      <c r="AB179" s="332"/>
      <c r="AC179" s="332"/>
      <c r="AD179" s="332"/>
    </row>
    <row r="180" spans="1:30" ht="14.4" customHeight="1" x14ac:dyDescent="0.25">
      <c r="A180" s="332"/>
      <c r="B180" s="332"/>
      <c r="C180" s="332"/>
      <c r="D180" s="332"/>
      <c r="E180" s="332"/>
      <c r="F180" s="332"/>
      <c r="G180" s="332"/>
      <c r="H180" s="332"/>
      <c r="I180" s="332"/>
      <c r="J180" s="332"/>
      <c r="K180" s="332"/>
      <c r="L180" s="332"/>
      <c r="M180" s="332"/>
      <c r="N180" s="332"/>
      <c r="O180" s="332"/>
      <c r="P180" s="332"/>
      <c r="Q180" s="332"/>
      <c r="R180" s="332"/>
      <c r="S180" s="332"/>
      <c r="T180" s="332"/>
      <c r="U180" s="332"/>
      <c r="V180" s="332"/>
      <c r="W180" s="332"/>
      <c r="X180" s="332"/>
      <c r="Y180" s="332"/>
      <c r="Z180" s="332"/>
      <c r="AA180" s="332"/>
      <c r="AB180" s="332"/>
      <c r="AC180" s="332"/>
      <c r="AD180" s="332"/>
    </row>
    <row r="181" spans="1:30" ht="14.4" customHeight="1" x14ac:dyDescent="0.25">
      <c r="A181" s="332"/>
      <c r="B181" s="332"/>
      <c r="C181" s="332"/>
      <c r="D181" s="332"/>
      <c r="E181" s="332"/>
      <c r="F181" s="332"/>
      <c r="G181" s="332"/>
      <c r="H181" s="332"/>
      <c r="I181" s="332"/>
      <c r="J181" s="332"/>
      <c r="K181" s="332"/>
      <c r="L181" s="332"/>
      <c r="M181" s="332"/>
      <c r="N181" s="332"/>
      <c r="O181" s="332"/>
      <c r="P181" s="332"/>
      <c r="Q181" s="332"/>
      <c r="R181" s="332"/>
      <c r="S181" s="332"/>
      <c r="T181" s="332"/>
      <c r="U181" s="332"/>
      <c r="V181" s="332"/>
      <c r="W181" s="332"/>
      <c r="X181" s="332"/>
      <c r="Y181" s="332"/>
      <c r="Z181" s="332"/>
      <c r="AA181" s="332"/>
      <c r="AB181" s="332"/>
      <c r="AC181" s="332"/>
      <c r="AD181" s="332"/>
    </row>
    <row r="182" spans="1:30" ht="14.4" customHeight="1" x14ac:dyDescent="0.25">
      <c r="A182" s="332"/>
      <c r="B182" s="332"/>
      <c r="C182" s="332"/>
      <c r="D182" s="332"/>
      <c r="E182" s="332"/>
      <c r="F182" s="332"/>
      <c r="G182" s="332"/>
      <c r="H182" s="332"/>
      <c r="I182" s="332"/>
      <c r="J182" s="332"/>
      <c r="K182" s="332"/>
      <c r="L182" s="332"/>
      <c r="M182" s="332"/>
      <c r="N182" s="332"/>
      <c r="O182" s="332"/>
      <c r="P182" s="332"/>
      <c r="Q182" s="332"/>
      <c r="R182" s="332"/>
      <c r="S182" s="332"/>
      <c r="T182" s="332"/>
      <c r="U182" s="332"/>
      <c r="V182" s="332"/>
      <c r="W182" s="332"/>
      <c r="X182" s="332"/>
      <c r="Y182" s="332"/>
      <c r="Z182" s="332"/>
      <c r="AA182" s="332"/>
      <c r="AB182" s="332"/>
      <c r="AC182" s="332"/>
      <c r="AD182" s="332"/>
    </row>
    <row r="183" spans="1:30" ht="14.4" customHeight="1" x14ac:dyDescent="0.25">
      <c r="A183" s="332"/>
      <c r="B183" s="332"/>
      <c r="C183" s="332"/>
      <c r="D183" s="332"/>
      <c r="E183" s="332"/>
      <c r="F183" s="332"/>
      <c r="G183" s="332"/>
      <c r="H183" s="332"/>
      <c r="I183" s="332"/>
      <c r="J183" s="332"/>
      <c r="K183" s="332"/>
      <c r="L183" s="332"/>
      <c r="M183" s="332"/>
      <c r="N183" s="332"/>
      <c r="O183" s="332"/>
      <c r="P183" s="332"/>
      <c r="Q183" s="332"/>
      <c r="R183" s="332"/>
      <c r="S183" s="332"/>
      <c r="T183" s="332"/>
      <c r="U183" s="332"/>
      <c r="V183" s="332"/>
      <c r="W183" s="332"/>
      <c r="X183" s="332"/>
      <c r="Y183" s="332"/>
      <c r="Z183" s="332"/>
      <c r="AA183" s="332"/>
      <c r="AB183" s="332"/>
      <c r="AC183" s="332"/>
      <c r="AD183" s="332"/>
    </row>
    <row r="184" spans="1:30" ht="14.4" customHeight="1" x14ac:dyDescent="0.25">
      <c r="A184" s="332"/>
      <c r="B184" s="332"/>
      <c r="C184" s="332"/>
      <c r="D184" s="332"/>
      <c r="E184" s="332"/>
      <c r="F184" s="332"/>
      <c r="G184" s="332"/>
      <c r="H184" s="332"/>
      <c r="I184" s="332"/>
      <c r="J184" s="332"/>
      <c r="K184" s="332"/>
      <c r="L184" s="332"/>
      <c r="M184" s="332"/>
      <c r="N184" s="332"/>
      <c r="O184" s="332"/>
      <c r="P184" s="332"/>
      <c r="Q184" s="332"/>
      <c r="R184" s="332"/>
      <c r="S184" s="332"/>
      <c r="T184" s="332"/>
      <c r="U184" s="332"/>
      <c r="V184" s="332"/>
      <c r="W184" s="332"/>
      <c r="X184" s="332"/>
      <c r="Y184" s="332"/>
      <c r="Z184" s="332"/>
      <c r="AA184" s="332"/>
      <c r="AB184" s="332"/>
      <c r="AC184" s="332"/>
      <c r="AD184" s="332"/>
    </row>
    <row r="185" spans="1:30" ht="14.4" customHeight="1" x14ac:dyDescent="0.25">
      <c r="A185" s="332"/>
      <c r="B185" s="332"/>
      <c r="C185" s="332"/>
      <c r="D185" s="332"/>
      <c r="E185" s="332"/>
      <c r="F185" s="332"/>
      <c r="G185" s="332"/>
      <c r="H185" s="332"/>
      <c r="I185" s="332"/>
      <c r="J185" s="332"/>
      <c r="K185" s="332"/>
      <c r="L185" s="332"/>
      <c r="M185" s="332"/>
      <c r="N185" s="332"/>
      <c r="O185" s="332"/>
      <c r="P185" s="332"/>
      <c r="Q185" s="332"/>
      <c r="R185" s="332"/>
      <c r="S185" s="332"/>
      <c r="T185" s="332"/>
      <c r="U185" s="332"/>
      <c r="V185" s="332"/>
      <c r="W185" s="332"/>
      <c r="X185" s="332"/>
      <c r="Y185" s="332"/>
      <c r="Z185" s="332"/>
      <c r="AA185" s="332"/>
      <c r="AB185" s="332"/>
      <c r="AC185" s="332"/>
      <c r="AD185" s="332"/>
    </row>
    <row r="186" spans="1:30" ht="14.4" customHeight="1" x14ac:dyDescent="0.25">
      <c r="A186" s="332"/>
      <c r="B186" s="332"/>
      <c r="C186" s="332"/>
      <c r="D186" s="332"/>
      <c r="E186" s="332"/>
      <c r="F186" s="332"/>
      <c r="G186" s="332"/>
      <c r="H186" s="332"/>
      <c r="I186" s="332"/>
      <c r="J186" s="332"/>
      <c r="K186" s="332"/>
      <c r="L186" s="332"/>
      <c r="M186" s="332"/>
      <c r="N186" s="332"/>
      <c r="O186" s="332"/>
      <c r="P186" s="332"/>
      <c r="Q186" s="332"/>
      <c r="R186" s="332"/>
      <c r="S186" s="332"/>
      <c r="T186" s="332"/>
      <c r="U186" s="332"/>
      <c r="V186" s="332"/>
      <c r="W186" s="332"/>
      <c r="X186" s="332"/>
      <c r="Y186" s="332"/>
      <c r="Z186" s="332"/>
      <c r="AA186" s="332"/>
      <c r="AB186" s="332"/>
      <c r="AC186" s="332"/>
      <c r="AD186" s="332"/>
    </row>
    <row r="187" spans="1:30" ht="14.4" customHeight="1" x14ac:dyDescent="0.25">
      <c r="A187" s="332"/>
      <c r="B187" s="332"/>
      <c r="C187" s="332"/>
      <c r="D187" s="332"/>
      <c r="E187" s="332"/>
      <c r="F187" s="332"/>
      <c r="G187" s="332"/>
      <c r="H187" s="332"/>
      <c r="I187" s="332"/>
      <c r="J187" s="332"/>
      <c r="K187" s="332"/>
      <c r="L187" s="332"/>
      <c r="M187" s="332"/>
      <c r="N187" s="332"/>
      <c r="O187" s="332"/>
      <c r="P187" s="332"/>
      <c r="Q187" s="332"/>
      <c r="R187" s="332"/>
      <c r="S187" s="332"/>
      <c r="T187" s="332"/>
      <c r="U187" s="332"/>
      <c r="V187" s="332"/>
      <c r="W187" s="332"/>
      <c r="X187" s="332"/>
      <c r="Y187" s="332"/>
      <c r="Z187" s="332"/>
      <c r="AA187" s="332"/>
      <c r="AB187" s="332"/>
      <c r="AC187" s="332"/>
      <c r="AD187" s="332"/>
    </row>
    <row r="188" spans="1:30" ht="14.4" customHeight="1" x14ac:dyDescent="0.25">
      <c r="A188" s="332"/>
      <c r="B188" s="332"/>
      <c r="C188" s="332"/>
      <c r="D188" s="332"/>
      <c r="E188" s="332"/>
      <c r="F188" s="332"/>
      <c r="G188" s="332"/>
      <c r="H188" s="332"/>
      <c r="I188" s="332"/>
      <c r="J188" s="332"/>
      <c r="K188" s="332"/>
      <c r="L188" s="332"/>
      <c r="M188" s="332"/>
      <c r="N188" s="332"/>
      <c r="O188" s="332"/>
      <c r="P188" s="332"/>
      <c r="Q188" s="332"/>
      <c r="R188" s="332"/>
      <c r="S188" s="332"/>
      <c r="T188" s="332"/>
      <c r="U188" s="332"/>
      <c r="V188" s="332"/>
      <c r="W188" s="332"/>
      <c r="X188" s="332"/>
      <c r="Y188" s="332"/>
      <c r="Z188" s="332"/>
      <c r="AA188" s="332"/>
      <c r="AB188" s="332"/>
      <c r="AC188" s="332"/>
      <c r="AD188" s="332"/>
    </row>
    <row r="189" spans="1:30" ht="14.4" customHeight="1" x14ac:dyDescent="0.25">
      <c r="A189" s="332"/>
      <c r="B189" s="332"/>
      <c r="C189" s="332"/>
      <c r="D189" s="332"/>
      <c r="E189" s="332"/>
      <c r="F189" s="332"/>
      <c r="G189" s="332"/>
      <c r="H189" s="332"/>
      <c r="I189" s="332"/>
      <c r="J189" s="332"/>
      <c r="K189" s="332"/>
      <c r="L189" s="332"/>
      <c r="M189" s="332"/>
      <c r="N189" s="332"/>
      <c r="O189" s="332"/>
      <c r="P189" s="332"/>
      <c r="Q189" s="332"/>
      <c r="R189" s="332"/>
      <c r="S189" s="332"/>
      <c r="T189" s="332"/>
      <c r="U189" s="332"/>
      <c r="V189" s="332"/>
      <c r="W189" s="332"/>
      <c r="X189" s="332"/>
      <c r="Y189" s="332"/>
      <c r="Z189" s="332"/>
      <c r="AA189" s="332"/>
      <c r="AB189" s="332"/>
      <c r="AC189" s="332"/>
      <c r="AD189" s="332"/>
    </row>
    <row r="190" spans="1:30" ht="14.4" customHeight="1" x14ac:dyDescent="0.25">
      <c r="A190" s="332"/>
      <c r="B190" s="332"/>
      <c r="C190" s="332"/>
      <c r="D190" s="332"/>
      <c r="E190" s="332"/>
      <c r="F190" s="332"/>
      <c r="G190" s="332"/>
      <c r="H190" s="332"/>
      <c r="I190" s="332"/>
      <c r="J190" s="332"/>
      <c r="K190" s="332"/>
      <c r="L190" s="332"/>
      <c r="M190" s="332"/>
      <c r="N190" s="332"/>
      <c r="O190" s="332"/>
      <c r="P190" s="332"/>
      <c r="Q190" s="332"/>
      <c r="R190" s="332"/>
      <c r="S190" s="332"/>
      <c r="T190" s="332"/>
      <c r="U190" s="332"/>
      <c r="V190" s="332"/>
      <c r="W190" s="332"/>
      <c r="X190" s="332"/>
      <c r="Y190" s="332"/>
      <c r="Z190" s="332"/>
      <c r="AA190" s="332"/>
      <c r="AB190" s="332"/>
      <c r="AC190" s="332"/>
      <c r="AD190" s="332"/>
    </row>
    <row r="191" spans="1:30" ht="14.4" customHeight="1" x14ac:dyDescent="0.25">
      <c r="A191" s="332"/>
      <c r="B191" s="332"/>
      <c r="C191" s="332"/>
      <c r="D191" s="332"/>
      <c r="E191" s="332"/>
      <c r="F191" s="332"/>
      <c r="G191" s="332"/>
      <c r="H191" s="332"/>
      <c r="I191" s="332"/>
      <c r="J191" s="332"/>
      <c r="K191" s="332"/>
      <c r="L191" s="332"/>
      <c r="M191" s="332"/>
      <c r="N191" s="332"/>
      <c r="O191" s="332"/>
      <c r="P191" s="332"/>
      <c r="Q191" s="332"/>
      <c r="R191" s="332"/>
      <c r="S191" s="332"/>
      <c r="T191" s="332"/>
      <c r="U191" s="332"/>
      <c r="V191" s="332"/>
      <c r="W191" s="332"/>
      <c r="X191" s="332"/>
      <c r="Y191" s="332"/>
      <c r="Z191" s="332"/>
      <c r="AA191" s="332"/>
      <c r="AB191" s="332"/>
      <c r="AC191" s="332"/>
      <c r="AD191" s="332"/>
    </row>
    <row r="192" spans="1:30" ht="14.4" customHeight="1" x14ac:dyDescent="0.25">
      <c r="A192" s="332"/>
      <c r="B192" s="332"/>
      <c r="C192" s="332"/>
      <c r="D192" s="332"/>
      <c r="E192" s="332"/>
      <c r="F192" s="332"/>
      <c r="G192" s="332"/>
      <c r="H192" s="332"/>
      <c r="I192" s="332"/>
      <c r="J192" s="332"/>
      <c r="K192" s="332"/>
      <c r="L192" s="332"/>
      <c r="M192" s="332"/>
      <c r="N192" s="332"/>
      <c r="O192" s="332"/>
      <c r="P192" s="332"/>
      <c r="Q192" s="332"/>
      <c r="R192" s="332"/>
      <c r="S192" s="332"/>
      <c r="T192" s="332"/>
      <c r="U192" s="332"/>
      <c r="V192" s="332"/>
      <c r="W192" s="332"/>
      <c r="X192" s="332"/>
      <c r="Y192" s="332"/>
      <c r="Z192" s="332"/>
      <c r="AA192" s="332"/>
      <c r="AB192" s="332"/>
      <c r="AC192" s="332"/>
      <c r="AD192" s="332"/>
    </row>
    <row r="193" spans="1:30" ht="14.4" customHeight="1" x14ac:dyDescent="0.25">
      <c r="A193" s="332"/>
      <c r="B193" s="332"/>
      <c r="C193" s="332"/>
      <c r="D193" s="332"/>
      <c r="E193" s="332"/>
      <c r="F193" s="332"/>
      <c r="G193" s="332"/>
      <c r="H193" s="332"/>
      <c r="I193" s="332"/>
      <c r="J193" s="332"/>
      <c r="K193" s="332"/>
      <c r="L193" s="332"/>
      <c r="M193" s="332"/>
      <c r="N193" s="332"/>
      <c r="O193" s="332"/>
      <c r="P193" s="332"/>
      <c r="Q193" s="332"/>
      <c r="R193" s="332"/>
      <c r="S193" s="332"/>
      <c r="T193" s="332"/>
      <c r="U193" s="332"/>
      <c r="V193" s="332"/>
      <c r="W193" s="332"/>
      <c r="X193" s="332"/>
      <c r="Y193" s="332"/>
      <c r="Z193" s="332"/>
      <c r="AA193" s="332"/>
      <c r="AB193" s="332"/>
      <c r="AC193" s="332"/>
      <c r="AD193" s="332"/>
    </row>
    <row r="194" spans="1:30" ht="14.4" customHeight="1" x14ac:dyDescent="0.25">
      <c r="A194" s="332"/>
      <c r="B194" s="332"/>
      <c r="C194" s="332"/>
      <c r="D194" s="332"/>
      <c r="E194" s="332"/>
      <c r="F194" s="332"/>
      <c r="G194" s="332"/>
      <c r="H194" s="332"/>
      <c r="I194" s="332"/>
      <c r="J194" s="332"/>
      <c r="K194" s="332"/>
      <c r="L194" s="332"/>
      <c r="M194" s="332"/>
      <c r="N194" s="332"/>
      <c r="O194" s="332"/>
      <c r="P194" s="332"/>
      <c r="Q194" s="332"/>
      <c r="R194" s="332"/>
      <c r="S194" s="332"/>
      <c r="T194" s="332"/>
      <c r="U194" s="332"/>
      <c r="V194" s="332"/>
      <c r="W194" s="332"/>
      <c r="X194" s="332"/>
      <c r="Y194" s="332"/>
      <c r="Z194" s="332"/>
      <c r="AA194" s="332"/>
      <c r="AB194" s="332"/>
      <c r="AC194" s="332"/>
      <c r="AD194" s="332"/>
    </row>
    <row r="195" spans="1:30" ht="14.4" customHeight="1" x14ac:dyDescent="0.25">
      <c r="A195" s="332"/>
      <c r="B195" s="332"/>
      <c r="C195" s="332"/>
      <c r="D195" s="332"/>
      <c r="E195" s="332"/>
      <c r="F195" s="332"/>
      <c r="G195" s="332"/>
      <c r="H195" s="332"/>
      <c r="I195" s="332"/>
      <c r="J195" s="332"/>
      <c r="K195" s="332"/>
      <c r="L195" s="332"/>
      <c r="M195" s="332"/>
      <c r="N195" s="332"/>
      <c r="O195" s="332"/>
      <c r="P195" s="332"/>
      <c r="Q195" s="332"/>
      <c r="R195" s="332"/>
      <c r="S195" s="332"/>
      <c r="T195" s="332"/>
      <c r="U195" s="332"/>
      <c r="V195" s="332"/>
      <c r="W195" s="332"/>
      <c r="X195" s="332"/>
      <c r="Y195" s="332"/>
      <c r="Z195" s="332"/>
      <c r="AA195" s="332"/>
      <c r="AB195" s="332"/>
      <c r="AC195" s="332"/>
      <c r="AD195" s="332"/>
    </row>
    <row r="196" spans="1:30" ht="14.4" customHeight="1" x14ac:dyDescent="0.25">
      <c r="A196" s="332"/>
      <c r="B196" s="332"/>
      <c r="C196" s="332"/>
      <c r="D196" s="332"/>
      <c r="E196" s="332"/>
      <c r="F196" s="332"/>
      <c r="G196" s="332"/>
      <c r="H196" s="332"/>
      <c r="I196" s="332"/>
      <c r="J196" s="332"/>
      <c r="K196" s="332"/>
      <c r="L196" s="332"/>
      <c r="M196" s="332"/>
      <c r="N196" s="332"/>
      <c r="O196" s="332"/>
      <c r="P196" s="332"/>
      <c r="Q196" s="332"/>
      <c r="R196" s="332"/>
      <c r="S196" s="332"/>
      <c r="T196" s="332"/>
      <c r="U196" s="332"/>
      <c r="V196" s="332"/>
      <c r="W196" s="332"/>
      <c r="X196" s="332"/>
      <c r="Y196" s="332"/>
      <c r="Z196" s="332"/>
      <c r="AA196" s="332"/>
      <c r="AB196" s="332"/>
      <c r="AC196" s="332"/>
      <c r="AD196" s="332"/>
    </row>
    <row r="197" spans="1:30" ht="14.4" customHeight="1" x14ac:dyDescent="0.25">
      <c r="A197" s="332"/>
      <c r="B197" s="332"/>
      <c r="C197" s="332"/>
      <c r="D197" s="332"/>
      <c r="E197" s="332"/>
      <c r="F197" s="332"/>
      <c r="G197" s="332"/>
      <c r="H197" s="332"/>
      <c r="I197" s="332"/>
      <c r="J197" s="332"/>
      <c r="K197" s="332"/>
      <c r="L197" s="332"/>
      <c r="M197" s="332"/>
      <c r="N197" s="332"/>
      <c r="O197" s="332"/>
      <c r="P197" s="332"/>
      <c r="Q197" s="332"/>
      <c r="R197" s="332"/>
      <c r="S197" s="332"/>
      <c r="T197" s="332"/>
      <c r="U197" s="332"/>
      <c r="V197" s="332"/>
      <c r="W197" s="332"/>
      <c r="X197" s="332"/>
      <c r="Y197" s="332"/>
      <c r="Z197" s="332"/>
      <c r="AA197" s="332"/>
      <c r="AB197" s="332"/>
      <c r="AC197" s="332"/>
      <c r="AD197" s="332"/>
    </row>
    <row r="198" spans="1:30" ht="14.4" customHeight="1" x14ac:dyDescent="0.25">
      <c r="A198" s="332"/>
      <c r="B198" s="332"/>
      <c r="C198" s="332"/>
      <c r="D198" s="332"/>
      <c r="E198" s="332"/>
      <c r="F198" s="332"/>
      <c r="G198" s="332"/>
      <c r="H198" s="332"/>
      <c r="I198" s="332"/>
      <c r="J198" s="332"/>
      <c r="K198" s="332"/>
      <c r="L198" s="332"/>
      <c r="M198" s="332"/>
      <c r="N198" s="332"/>
      <c r="O198" s="332"/>
      <c r="P198" s="332"/>
      <c r="Q198" s="332"/>
      <c r="R198" s="332"/>
      <c r="S198" s="332"/>
      <c r="T198" s="332"/>
      <c r="U198" s="332"/>
      <c r="V198" s="332"/>
      <c r="W198" s="332"/>
      <c r="X198" s="332"/>
      <c r="Y198" s="332"/>
      <c r="Z198" s="332"/>
      <c r="AA198" s="332"/>
      <c r="AB198" s="332"/>
      <c r="AC198" s="332"/>
      <c r="AD198" s="332"/>
    </row>
    <row r="199" spans="1:30" ht="14.4" customHeight="1" x14ac:dyDescent="0.25">
      <c r="A199" s="332"/>
      <c r="B199" s="332"/>
      <c r="C199" s="332"/>
      <c r="D199" s="332"/>
      <c r="E199" s="332"/>
      <c r="F199" s="332"/>
      <c r="G199" s="332"/>
      <c r="H199" s="332"/>
      <c r="I199" s="332"/>
      <c r="J199" s="332"/>
      <c r="K199" s="332"/>
      <c r="L199" s="332"/>
      <c r="M199" s="332"/>
      <c r="N199" s="332"/>
      <c r="O199" s="332"/>
      <c r="P199" s="332"/>
      <c r="Q199" s="332"/>
      <c r="R199" s="332"/>
      <c r="S199" s="332"/>
      <c r="T199" s="332"/>
      <c r="U199" s="332"/>
      <c r="V199" s="332"/>
      <c r="W199" s="332"/>
      <c r="X199" s="332"/>
      <c r="Y199" s="332"/>
      <c r="Z199" s="332"/>
      <c r="AA199" s="332"/>
      <c r="AB199" s="332"/>
      <c r="AC199" s="332"/>
      <c r="AD199" s="332"/>
    </row>
    <row r="200" spans="1:30" ht="14.4" customHeight="1" x14ac:dyDescent="0.25">
      <c r="A200" s="332"/>
      <c r="B200" s="332"/>
      <c r="C200" s="332"/>
      <c r="D200" s="332"/>
      <c r="E200" s="332"/>
      <c r="F200" s="332"/>
      <c r="G200" s="332"/>
      <c r="H200" s="332"/>
      <c r="I200" s="332"/>
      <c r="J200" s="332"/>
      <c r="K200" s="332"/>
      <c r="L200" s="332"/>
      <c r="M200" s="332"/>
      <c r="N200" s="332"/>
      <c r="O200" s="332"/>
      <c r="P200" s="332"/>
      <c r="Q200" s="332"/>
      <c r="R200" s="332"/>
      <c r="S200" s="332"/>
      <c r="T200" s="332"/>
      <c r="U200" s="332"/>
      <c r="V200" s="332"/>
      <c r="W200" s="332"/>
      <c r="X200" s="332"/>
      <c r="Y200" s="332"/>
      <c r="Z200" s="332"/>
      <c r="AA200" s="332"/>
      <c r="AB200" s="332"/>
      <c r="AC200" s="332"/>
      <c r="AD200" s="332"/>
    </row>
    <row r="201" spans="1:30" ht="14.4" customHeight="1" x14ac:dyDescent="0.25">
      <c r="A201" s="332"/>
      <c r="B201" s="332"/>
      <c r="C201" s="332"/>
      <c r="D201" s="332"/>
      <c r="E201" s="332"/>
      <c r="F201" s="332"/>
      <c r="G201" s="332"/>
      <c r="H201" s="332"/>
      <c r="I201" s="332"/>
      <c r="J201" s="332"/>
      <c r="K201" s="332"/>
      <c r="L201" s="332"/>
      <c r="M201" s="332"/>
      <c r="N201" s="332"/>
      <c r="O201" s="332"/>
      <c r="P201" s="332"/>
      <c r="Q201" s="332"/>
      <c r="R201" s="332"/>
      <c r="S201" s="332"/>
      <c r="T201" s="332"/>
      <c r="U201" s="332"/>
      <c r="V201" s="332"/>
      <c r="W201" s="332"/>
      <c r="X201" s="332"/>
      <c r="Y201" s="332"/>
      <c r="Z201" s="332"/>
      <c r="AA201" s="332"/>
      <c r="AB201" s="332"/>
      <c r="AC201" s="332"/>
      <c r="AD201" s="332"/>
    </row>
    <row r="202" spans="1:30" ht="14.4" customHeight="1" x14ac:dyDescent="0.25">
      <c r="A202" s="332"/>
      <c r="B202" s="332"/>
      <c r="C202" s="332"/>
      <c r="D202" s="332"/>
      <c r="E202" s="332"/>
      <c r="F202" s="332"/>
      <c r="G202" s="332"/>
      <c r="H202" s="332"/>
      <c r="I202" s="332"/>
      <c r="J202" s="332"/>
      <c r="K202" s="332"/>
      <c r="L202" s="332"/>
      <c r="M202" s="332"/>
      <c r="N202" s="332"/>
      <c r="O202" s="332"/>
      <c r="P202" s="332"/>
      <c r="Q202" s="332"/>
      <c r="R202" s="332"/>
      <c r="S202" s="332"/>
      <c r="T202" s="332"/>
      <c r="U202" s="332"/>
      <c r="V202" s="332"/>
      <c r="W202" s="332"/>
      <c r="X202" s="332"/>
      <c r="Y202" s="332"/>
      <c r="Z202" s="332"/>
      <c r="AA202" s="332"/>
      <c r="AB202" s="332"/>
      <c r="AC202" s="332"/>
      <c r="AD202" s="332"/>
    </row>
    <row r="203" spans="1:30" ht="14.4" customHeight="1" x14ac:dyDescent="0.25">
      <c r="A203" s="332"/>
      <c r="B203" s="332"/>
      <c r="C203" s="332"/>
      <c r="D203" s="332"/>
      <c r="E203" s="332"/>
      <c r="F203" s="332"/>
      <c r="G203" s="332"/>
      <c r="H203" s="332"/>
      <c r="I203" s="332"/>
      <c r="J203" s="332"/>
      <c r="K203" s="332"/>
      <c r="L203" s="332"/>
      <c r="M203" s="332"/>
      <c r="N203" s="332"/>
      <c r="O203" s="332"/>
      <c r="P203" s="332"/>
      <c r="Q203" s="332"/>
      <c r="R203" s="332"/>
      <c r="S203" s="332"/>
      <c r="T203" s="332"/>
      <c r="U203" s="332"/>
      <c r="V203" s="332"/>
      <c r="W203" s="332"/>
      <c r="X203" s="332"/>
      <c r="Y203" s="332"/>
      <c r="Z203" s="332"/>
      <c r="AA203" s="332"/>
      <c r="AB203" s="332"/>
      <c r="AC203" s="332"/>
      <c r="AD203" s="332"/>
    </row>
    <row r="204" spans="1:30" ht="14.4" customHeight="1" x14ac:dyDescent="0.25">
      <c r="A204" s="332"/>
      <c r="B204" s="332"/>
      <c r="C204" s="332"/>
      <c r="D204" s="332"/>
      <c r="E204" s="332"/>
      <c r="F204" s="332"/>
      <c r="G204" s="332"/>
      <c r="H204" s="332"/>
      <c r="I204" s="332"/>
      <c r="J204" s="332"/>
      <c r="K204" s="332"/>
      <c r="L204" s="332"/>
      <c r="M204" s="332"/>
      <c r="N204" s="332"/>
      <c r="O204" s="332"/>
      <c r="P204" s="332"/>
      <c r="Q204" s="332"/>
      <c r="R204" s="332"/>
      <c r="S204" s="332"/>
      <c r="T204" s="332"/>
      <c r="U204" s="332"/>
      <c r="V204" s="332"/>
      <c r="W204" s="332"/>
      <c r="X204" s="332"/>
      <c r="Y204" s="332"/>
      <c r="Z204" s="332"/>
      <c r="AA204" s="332"/>
      <c r="AB204" s="332"/>
      <c r="AC204" s="332"/>
      <c r="AD204" s="332"/>
    </row>
    <row r="205" spans="1:30" ht="14.4" customHeight="1" x14ac:dyDescent="0.25">
      <c r="A205" s="332"/>
      <c r="B205" s="332"/>
      <c r="C205" s="332"/>
      <c r="D205" s="332"/>
      <c r="E205" s="332"/>
      <c r="F205" s="332"/>
      <c r="G205" s="332"/>
      <c r="H205" s="332"/>
      <c r="I205" s="332"/>
      <c r="J205" s="332"/>
      <c r="K205" s="332"/>
      <c r="L205" s="332"/>
      <c r="M205" s="332"/>
      <c r="N205" s="332"/>
      <c r="O205" s="332"/>
      <c r="P205" s="332"/>
      <c r="Q205" s="332"/>
      <c r="R205" s="332"/>
      <c r="S205" s="332"/>
      <c r="T205" s="332"/>
      <c r="U205" s="332"/>
      <c r="V205" s="332"/>
      <c r="W205" s="332"/>
      <c r="X205" s="332"/>
      <c r="Y205" s="332"/>
      <c r="Z205" s="332"/>
      <c r="AA205" s="332"/>
      <c r="AB205" s="332"/>
      <c r="AC205" s="332"/>
      <c r="AD205" s="332"/>
    </row>
    <row r="206" spans="1:30" ht="14.4" customHeight="1" x14ac:dyDescent="0.25">
      <c r="A206" s="332"/>
      <c r="B206" s="332"/>
      <c r="C206" s="332"/>
      <c r="D206" s="332"/>
      <c r="E206" s="332"/>
      <c r="F206" s="332"/>
      <c r="G206" s="332"/>
      <c r="H206" s="332"/>
      <c r="I206" s="332"/>
      <c r="J206" s="332"/>
      <c r="K206" s="332"/>
      <c r="L206" s="332"/>
      <c r="M206" s="332"/>
      <c r="N206" s="332"/>
      <c r="O206" s="332"/>
      <c r="P206" s="332"/>
      <c r="Q206" s="332"/>
      <c r="R206" s="332"/>
      <c r="S206" s="332"/>
      <c r="T206" s="332"/>
      <c r="U206" s="332"/>
      <c r="V206" s="332"/>
      <c r="W206" s="332"/>
      <c r="X206" s="332"/>
      <c r="Y206" s="332"/>
      <c r="Z206" s="332"/>
      <c r="AA206" s="332"/>
      <c r="AB206" s="332"/>
      <c r="AC206" s="332"/>
      <c r="AD206" s="332"/>
    </row>
    <row r="207" spans="1:30" ht="14.4" customHeight="1" x14ac:dyDescent="0.25">
      <c r="A207" s="332"/>
      <c r="B207" s="332"/>
      <c r="C207" s="332"/>
      <c r="D207" s="332"/>
      <c r="E207" s="332"/>
      <c r="F207" s="332"/>
      <c r="G207" s="332"/>
      <c r="H207" s="332"/>
      <c r="I207" s="332"/>
      <c r="J207" s="332"/>
      <c r="K207" s="332"/>
      <c r="L207" s="332"/>
      <c r="M207" s="332"/>
      <c r="N207" s="332"/>
      <c r="O207" s="332"/>
      <c r="P207" s="332"/>
      <c r="Q207" s="332"/>
      <c r="R207" s="332"/>
      <c r="S207" s="332"/>
      <c r="T207" s="332"/>
      <c r="U207" s="332"/>
      <c r="V207" s="332"/>
      <c r="W207" s="332"/>
      <c r="X207" s="332"/>
      <c r="Y207" s="332"/>
      <c r="Z207" s="332"/>
      <c r="AA207" s="332"/>
      <c r="AB207" s="332"/>
      <c r="AC207" s="332"/>
      <c r="AD207" s="332"/>
    </row>
    <row r="208" spans="1:30" ht="14.4" customHeight="1" x14ac:dyDescent="0.25">
      <c r="A208" s="332"/>
      <c r="B208" s="332"/>
      <c r="C208" s="332"/>
      <c r="D208" s="332"/>
      <c r="E208" s="332"/>
      <c r="F208" s="332"/>
      <c r="G208" s="332"/>
      <c r="H208" s="332"/>
      <c r="I208" s="332"/>
      <c r="J208" s="332"/>
      <c r="K208" s="332"/>
      <c r="L208" s="332"/>
      <c r="M208" s="332"/>
      <c r="N208" s="332"/>
      <c r="O208" s="332"/>
      <c r="P208" s="332"/>
      <c r="Q208" s="332"/>
      <c r="R208" s="332"/>
      <c r="S208" s="332"/>
      <c r="T208" s="332"/>
      <c r="U208" s="332"/>
      <c r="V208" s="332"/>
      <c r="W208" s="332"/>
      <c r="X208" s="332"/>
      <c r="Y208" s="332"/>
      <c r="Z208" s="332"/>
      <c r="AA208" s="332"/>
      <c r="AB208" s="332"/>
      <c r="AC208" s="332"/>
      <c r="AD208" s="332"/>
    </row>
    <row r="209" spans="1:30" ht="14.4" customHeight="1" x14ac:dyDescent="0.25">
      <c r="A209" s="332"/>
      <c r="B209" s="332"/>
      <c r="C209" s="332"/>
      <c r="D209" s="332"/>
      <c r="E209" s="332"/>
      <c r="F209" s="332"/>
      <c r="G209" s="332"/>
      <c r="H209" s="332"/>
      <c r="I209" s="332"/>
      <c r="J209" s="332"/>
      <c r="K209" s="332"/>
      <c r="L209" s="332"/>
      <c r="M209" s="332"/>
      <c r="N209" s="332"/>
      <c r="O209" s="332"/>
      <c r="P209" s="332"/>
      <c r="Q209" s="332"/>
      <c r="R209" s="332"/>
      <c r="S209" s="332"/>
      <c r="T209" s="332"/>
      <c r="U209" s="332"/>
      <c r="V209" s="332"/>
      <c r="W209" s="332"/>
      <c r="X209" s="332"/>
      <c r="Y209" s="332"/>
      <c r="Z209" s="332"/>
      <c r="AA209" s="332"/>
      <c r="AB209" s="332"/>
      <c r="AC209" s="332"/>
      <c r="AD209" s="332"/>
    </row>
    <row r="210" spans="1:30" ht="14.4" customHeight="1" x14ac:dyDescent="0.25">
      <c r="A210" s="332"/>
      <c r="B210" s="332"/>
      <c r="C210" s="332"/>
      <c r="D210" s="332"/>
      <c r="E210" s="332"/>
      <c r="F210" s="332"/>
      <c r="G210" s="332"/>
      <c r="H210" s="332"/>
      <c r="I210" s="332"/>
      <c r="J210" s="332"/>
      <c r="K210" s="332"/>
      <c r="L210" s="332"/>
      <c r="M210" s="332"/>
      <c r="N210" s="332"/>
      <c r="O210" s="332"/>
      <c r="P210" s="332"/>
      <c r="Q210" s="332"/>
      <c r="R210" s="332"/>
      <c r="S210" s="332"/>
      <c r="T210" s="332"/>
      <c r="U210" s="332"/>
      <c r="V210" s="332"/>
      <c r="W210" s="332"/>
      <c r="X210" s="332"/>
      <c r="Y210" s="332"/>
      <c r="Z210" s="332"/>
      <c r="AA210" s="332"/>
      <c r="AB210" s="332"/>
      <c r="AC210" s="332"/>
      <c r="AD210" s="332"/>
    </row>
    <row r="211" spans="1:30" ht="14.4" customHeight="1" x14ac:dyDescent="0.25">
      <c r="A211" s="332"/>
      <c r="B211" s="332"/>
      <c r="C211" s="332"/>
      <c r="D211" s="332"/>
      <c r="E211" s="332"/>
      <c r="F211" s="332"/>
      <c r="G211" s="332"/>
      <c r="H211" s="332"/>
      <c r="I211" s="332"/>
      <c r="J211" s="332"/>
      <c r="K211" s="332"/>
      <c r="L211" s="332"/>
      <c r="M211" s="332"/>
      <c r="N211" s="332"/>
      <c r="O211" s="332"/>
      <c r="P211" s="332"/>
      <c r="Q211" s="332"/>
      <c r="R211" s="332"/>
      <c r="S211" s="332"/>
      <c r="T211" s="332"/>
      <c r="U211" s="332"/>
      <c r="V211" s="332"/>
      <c r="W211" s="332"/>
      <c r="X211" s="332"/>
      <c r="Y211" s="332"/>
      <c r="Z211" s="332"/>
      <c r="AA211" s="332"/>
      <c r="AB211" s="332"/>
      <c r="AC211" s="332"/>
      <c r="AD211" s="332"/>
    </row>
    <row r="212" spans="1:30" ht="14.4" customHeight="1" x14ac:dyDescent="0.25">
      <c r="A212" s="332"/>
      <c r="B212" s="332"/>
      <c r="C212" s="332"/>
      <c r="D212" s="332"/>
      <c r="E212" s="332"/>
      <c r="F212" s="332"/>
      <c r="G212" s="332"/>
      <c r="H212" s="332"/>
      <c r="I212" s="332"/>
      <c r="J212" s="332"/>
      <c r="K212" s="332"/>
      <c r="L212" s="332"/>
      <c r="M212" s="332"/>
      <c r="N212" s="332"/>
      <c r="O212" s="332"/>
      <c r="P212" s="332"/>
      <c r="Q212" s="332"/>
      <c r="R212" s="332"/>
      <c r="S212" s="332"/>
      <c r="T212" s="332"/>
      <c r="U212" s="332"/>
      <c r="V212" s="332"/>
      <c r="W212" s="332"/>
      <c r="X212" s="332"/>
      <c r="Y212" s="332"/>
      <c r="Z212" s="332"/>
      <c r="AA212" s="332"/>
      <c r="AB212" s="332"/>
      <c r="AC212" s="332"/>
      <c r="AD212" s="332"/>
    </row>
    <row r="213" spans="1:30" ht="14.4" customHeight="1" x14ac:dyDescent="0.25">
      <c r="A213" s="332"/>
      <c r="B213" s="332"/>
      <c r="C213" s="332"/>
      <c r="D213" s="332"/>
      <c r="E213" s="332"/>
      <c r="F213" s="332"/>
      <c r="G213" s="332"/>
      <c r="H213" s="332"/>
      <c r="I213" s="332"/>
      <c r="J213" s="332"/>
      <c r="K213" s="332"/>
      <c r="L213" s="332"/>
      <c r="M213" s="332"/>
      <c r="N213" s="332"/>
      <c r="O213" s="332"/>
      <c r="P213" s="332"/>
      <c r="Q213" s="332"/>
      <c r="R213" s="332"/>
      <c r="S213" s="332"/>
      <c r="T213" s="332"/>
      <c r="U213" s="332"/>
      <c r="V213" s="332"/>
      <c r="W213" s="332"/>
      <c r="X213" s="332"/>
      <c r="Y213" s="332"/>
      <c r="Z213" s="332"/>
      <c r="AA213" s="332"/>
      <c r="AB213" s="332"/>
      <c r="AC213" s="332"/>
      <c r="AD213" s="332"/>
    </row>
    <row r="214" spans="1:30" ht="14.4" customHeight="1" x14ac:dyDescent="0.25">
      <c r="A214" s="332"/>
      <c r="B214" s="332"/>
      <c r="C214" s="332"/>
      <c r="D214" s="332"/>
      <c r="E214" s="332"/>
      <c r="F214" s="332"/>
      <c r="G214" s="332"/>
      <c r="H214" s="332"/>
      <c r="I214" s="332"/>
      <c r="J214" s="332"/>
      <c r="K214" s="332"/>
      <c r="L214" s="332"/>
      <c r="M214" s="332"/>
      <c r="N214" s="332"/>
      <c r="O214" s="332"/>
      <c r="P214" s="332"/>
      <c r="Q214" s="332"/>
      <c r="R214" s="332"/>
      <c r="S214" s="332"/>
      <c r="T214" s="332"/>
      <c r="U214" s="332"/>
      <c r="V214" s="332"/>
      <c r="W214" s="332"/>
      <c r="X214" s="332"/>
      <c r="Y214" s="332"/>
      <c r="Z214" s="332"/>
      <c r="AA214" s="332"/>
      <c r="AB214" s="332"/>
      <c r="AC214" s="332"/>
      <c r="AD214" s="332"/>
    </row>
    <row r="215" spans="1:30" ht="14.4" customHeight="1" x14ac:dyDescent="0.25">
      <c r="A215" s="332"/>
      <c r="B215" s="332"/>
      <c r="C215" s="332"/>
      <c r="D215" s="332"/>
      <c r="E215" s="332"/>
      <c r="F215" s="332"/>
      <c r="G215" s="332"/>
      <c r="H215" s="332"/>
      <c r="I215" s="332"/>
      <c r="J215" s="332"/>
      <c r="K215" s="332"/>
      <c r="L215" s="332"/>
      <c r="M215" s="332"/>
      <c r="N215" s="332"/>
      <c r="O215" s="332"/>
      <c r="P215" s="332"/>
      <c r="Q215" s="332"/>
      <c r="R215" s="332"/>
      <c r="S215" s="332"/>
      <c r="T215" s="332"/>
      <c r="U215" s="332"/>
      <c r="V215" s="332"/>
      <c r="W215" s="332"/>
      <c r="X215" s="332"/>
      <c r="Y215" s="332"/>
      <c r="Z215" s="332"/>
      <c r="AA215" s="332"/>
      <c r="AB215" s="332"/>
      <c r="AC215" s="332"/>
      <c r="AD215" s="332"/>
    </row>
    <row r="216" spans="1:30" ht="14.4" customHeight="1" x14ac:dyDescent="0.25">
      <c r="A216" s="332"/>
      <c r="B216" s="332"/>
      <c r="C216" s="332"/>
      <c r="D216" s="332"/>
      <c r="E216" s="332"/>
      <c r="F216" s="332"/>
      <c r="G216" s="332"/>
      <c r="H216" s="332"/>
      <c r="I216" s="332"/>
      <c r="J216" s="332"/>
      <c r="K216" s="332"/>
      <c r="L216" s="332"/>
      <c r="M216" s="332"/>
      <c r="N216" s="332"/>
      <c r="O216" s="332"/>
      <c r="P216" s="332"/>
      <c r="Q216" s="332"/>
      <c r="R216" s="332"/>
      <c r="S216" s="332"/>
      <c r="T216" s="332"/>
      <c r="U216" s="332"/>
      <c r="V216" s="332"/>
      <c r="W216" s="332"/>
      <c r="X216" s="332"/>
      <c r="Y216" s="332"/>
      <c r="Z216" s="332"/>
      <c r="AA216" s="332"/>
      <c r="AB216" s="332"/>
      <c r="AC216" s="332"/>
      <c r="AD216" s="332"/>
    </row>
    <row r="217" spans="1:30" ht="14.4" customHeight="1" x14ac:dyDescent="0.25">
      <c r="A217" s="332"/>
      <c r="B217" s="332"/>
      <c r="C217" s="332"/>
      <c r="D217" s="332"/>
      <c r="E217" s="332"/>
      <c r="F217" s="332"/>
      <c r="G217" s="332"/>
      <c r="H217" s="332"/>
      <c r="I217" s="332"/>
      <c r="J217" s="332"/>
      <c r="K217" s="332"/>
      <c r="L217" s="332"/>
      <c r="M217" s="332"/>
      <c r="N217" s="332"/>
      <c r="O217" s="332"/>
      <c r="P217" s="332"/>
      <c r="Q217" s="332"/>
      <c r="R217" s="332"/>
      <c r="S217" s="332"/>
      <c r="T217" s="332"/>
      <c r="U217" s="332"/>
      <c r="V217" s="332"/>
      <c r="W217" s="332"/>
      <c r="X217" s="332"/>
      <c r="Y217" s="332"/>
      <c r="Z217" s="332"/>
      <c r="AA217" s="332"/>
      <c r="AB217" s="332"/>
      <c r="AC217" s="332"/>
      <c r="AD217" s="332"/>
    </row>
    <row r="218" spans="1:30" ht="14.4" customHeight="1" x14ac:dyDescent="0.25">
      <c r="A218" s="332"/>
      <c r="B218" s="332"/>
      <c r="C218" s="332"/>
      <c r="D218" s="332"/>
      <c r="E218" s="332"/>
      <c r="F218" s="332"/>
      <c r="G218" s="332"/>
      <c r="H218" s="332"/>
      <c r="I218" s="332"/>
      <c r="J218" s="332"/>
      <c r="K218" s="332"/>
      <c r="L218" s="332"/>
      <c r="M218" s="332"/>
      <c r="N218" s="332"/>
      <c r="O218" s="332"/>
      <c r="P218" s="332"/>
      <c r="Q218" s="332"/>
      <c r="R218" s="332"/>
      <c r="S218" s="332"/>
      <c r="T218" s="332"/>
      <c r="U218" s="332"/>
      <c r="V218" s="332"/>
      <c r="W218" s="332"/>
      <c r="X218" s="332"/>
      <c r="Y218" s="332"/>
      <c r="Z218" s="332"/>
      <c r="AA218" s="332"/>
      <c r="AB218" s="332"/>
      <c r="AC218" s="332"/>
      <c r="AD218" s="332"/>
    </row>
    <row r="219" spans="1:30" ht="14.4" customHeight="1" x14ac:dyDescent="0.25">
      <c r="A219" s="332"/>
      <c r="B219" s="332"/>
      <c r="C219" s="332"/>
      <c r="D219" s="332"/>
      <c r="E219" s="332"/>
      <c r="F219" s="332"/>
      <c r="G219" s="332"/>
      <c r="H219" s="332"/>
      <c r="I219" s="332"/>
      <c r="J219" s="332"/>
      <c r="K219" s="332"/>
      <c r="L219" s="332"/>
      <c r="M219" s="332"/>
      <c r="N219" s="332"/>
      <c r="O219" s="332"/>
      <c r="P219" s="332"/>
      <c r="Q219" s="332"/>
      <c r="R219" s="332"/>
      <c r="S219" s="332"/>
      <c r="T219" s="332"/>
      <c r="U219" s="332"/>
      <c r="V219" s="332"/>
      <c r="W219" s="332"/>
      <c r="X219" s="332"/>
      <c r="Y219" s="332"/>
      <c r="Z219" s="332"/>
      <c r="AA219" s="332"/>
      <c r="AB219" s="332"/>
      <c r="AC219" s="332"/>
      <c r="AD219" s="332"/>
    </row>
    <row r="220" spans="1:30" ht="14.4" customHeight="1" x14ac:dyDescent="0.25">
      <c r="A220" s="332"/>
      <c r="B220" s="332"/>
      <c r="C220" s="332"/>
      <c r="D220" s="332"/>
      <c r="E220" s="332"/>
      <c r="F220" s="332"/>
      <c r="G220" s="332"/>
      <c r="H220" s="332"/>
      <c r="I220" s="332"/>
      <c r="J220" s="332"/>
      <c r="K220" s="332"/>
      <c r="L220" s="332"/>
      <c r="M220" s="332"/>
      <c r="N220" s="332"/>
      <c r="O220" s="332"/>
      <c r="P220" s="332"/>
      <c r="Q220" s="332"/>
      <c r="R220" s="332"/>
      <c r="S220" s="332"/>
      <c r="T220" s="332"/>
      <c r="U220" s="332"/>
      <c r="V220" s="332"/>
      <c r="W220" s="332"/>
      <c r="X220" s="332"/>
      <c r="Y220" s="332"/>
      <c r="Z220" s="332"/>
      <c r="AA220" s="332"/>
      <c r="AB220" s="332"/>
      <c r="AC220" s="332"/>
      <c r="AD220" s="332"/>
    </row>
    <row r="221" spans="1:30" ht="14.4" customHeight="1" x14ac:dyDescent="0.25">
      <c r="A221" s="332"/>
      <c r="B221" s="332"/>
      <c r="C221" s="332"/>
      <c r="D221" s="332"/>
      <c r="E221" s="332"/>
      <c r="F221" s="332"/>
      <c r="G221" s="332"/>
      <c r="H221" s="332"/>
      <c r="I221" s="332"/>
      <c r="J221" s="332"/>
      <c r="K221" s="332"/>
      <c r="L221" s="332"/>
      <c r="M221" s="332"/>
      <c r="N221" s="332"/>
      <c r="O221" s="332"/>
      <c r="P221" s="332"/>
      <c r="Q221" s="332"/>
      <c r="R221" s="332"/>
      <c r="S221" s="332"/>
      <c r="T221" s="332"/>
      <c r="U221" s="332"/>
      <c r="V221" s="332"/>
      <c r="W221" s="332"/>
      <c r="X221" s="332"/>
      <c r="Y221" s="332"/>
      <c r="Z221" s="332"/>
      <c r="AA221" s="332"/>
      <c r="AB221" s="332"/>
      <c r="AC221" s="332"/>
      <c r="AD221" s="332"/>
    </row>
    <row r="222" spans="1:30" ht="14.4" customHeight="1" x14ac:dyDescent="0.25">
      <c r="A222" s="332"/>
      <c r="B222" s="332"/>
      <c r="C222" s="332"/>
      <c r="D222" s="332"/>
      <c r="E222" s="332"/>
      <c r="F222" s="332"/>
      <c r="G222" s="332"/>
      <c r="H222" s="332"/>
      <c r="I222" s="332"/>
      <c r="J222" s="332"/>
      <c r="K222" s="332"/>
      <c r="L222" s="332"/>
      <c r="M222" s="332"/>
      <c r="N222" s="332"/>
      <c r="O222" s="332"/>
      <c r="P222" s="332"/>
      <c r="Q222" s="332"/>
      <c r="R222" s="332"/>
      <c r="S222" s="332"/>
      <c r="T222" s="332"/>
      <c r="U222" s="332"/>
      <c r="V222" s="332"/>
      <c r="W222" s="332"/>
      <c r="X222" s="332"/>
      <c r="Y222" s="332"/>
      <c r="Z222" s="332"/>
      <c r="AA222" s="332"/>
      <c r="AB222" s="332"/>
      <c r="AC222" s="332"/>
      <c r="AD222" s="332"/>
    </row>
    <row r="223" spans="1:30" ht="14.4" customHeight="1" x14ac:dyDescent="0.25">
      <c r="A223" s="332"/>
      <c r="B223" s="332"/>
      <c r="C223" s="332"/>
      <c r="D223" s="332"/>
      <c r="E223" s="332"/>
      <c r="F223" s="332"/>
      <c r="G223" s="332"/>
      <c r="H223" s="332"/>
      <c r="I223" s="332"/>
      <c r="J223" s="332"/>
      <c r="K223" s="332"/>
      <c r="L223" s="332"/>
      <c r="M223" s="332"/>
      <c r="N223" s="332"/>
      <c r="O223" s="332"/>
      <c r="P223" s="332"/>
      <c r="Q223" s="332"/>
      <c r="R223" s="332"/>
      <c r="S223" s="332"/>
      <c r="T223" s="332"/>
      <c r="U223" s="332"/>
      <c r="V223" s="332"/>
      <c r="W223" s="332"/>
      <c r="X223" s="332"/>
      <c r="Y223" s="332"/>
      <c r="Z223" s="332"/>
      <c r="AA223" s="332"/>
      <c r="AB223" s="332"/>
      <c r="AC223" s="332"/>
      <c r="AD223" s="332"/>
    </row>
    <row r="224" spans="1:30" ht="14.4" customHeight="1" x14ac:dyDescent="0.25">
      <c r="A224" s="332"/>
      <c r="B224" s="332"/>
      <c r="C224" s="332"/>
      <c r="D224" s="332"/>
      <c r="E224" s="332"/>
      <c r="F224" s="332"/>
      <c r="G224" s="332"/>
      <c r="H224" s="332"/>
      <c r="I224" s="332"/>
      <c r="J224" s="332"/>
      <c r="K224" s="332"/>
      <c r="L224" s="332"/>
      <c r="M224" s="332"/>
      <c r="N224" s="332"/>
      <c r="O224" s="332"/>
      <c r="P224" s="332"/>
      <c r="Q224" s="332"/>
      <c r="R224" s="332"/>
      <c r="S224" s="332"/>
      <c r="T224" s="332"/>
      <c r="U224" s="332"/>
      <c r="V224" s="332"/>
      <c r="W224" s="332"/>
      <c r="X224" s="332"/>
      <c r="Y224" s="332"/>
      <c r="Z224" s="332"/>
      <c r="AA224" s="332"/>
      <c r="AB224" s="332"/>
      <c r="AC224" s="332"/>
      <c r="AD224" s="332"/>
    </row>
    <row r="225" spans="1:30" ht="14.4" customHeight="1" x14ac:dyDescent="0.25">
      <c r="A225" s="332"/>
      <c r="B225" s="332"/>
      <c r="C225" s="332"/>
      <c r="D225" s="332"/>
      <c r="E225" s="332"/>
      <c r="F225" s="332"/>
      <c r="G225" s="332"/>
      <c r="H225" s="332"/>
      <c r="I225" s="332"/>
      <c r="J225" s="332"/>
      <c r="K225" s="332"/>
      <c r="L225" s="332"/>
      <c r="M225" s="332"/>
      <c r="N225" s="332"/>
      <c r="O225" s="332"/>
      <c r="P225" s="332"/>
      <c r="Q225" s="332"/>
      <c r="R225" s="332"/>
      <c r="S225" s="332"/>
      <c r="T225" s="332"/>
      <c r="U225" s="332"/>
      <c r="V225" s="332"/>
      <c r="W225" s="332"/>
      <c r="X225" s="332"/>
      <c r="Y225" s="332"/>
      <c r="Z225" s="332"/>
      <c r="AA225" s="332"/>
      <c r="AB225" s="332"/>
      <c r="AC225" s="332"/>
      <c r="AD225" s="332"/>
    </row>
    <row r="226" spans="1:30" ht="14.4" customHeight="1" x14ac:dyDescent="0.25">
      <c r="A226" s="332"/>
      <c r="B226" s="332"/>
      <c r="C226" s="332"/>
      <c r="D226" s="332"/>
      <c r="E226" s="332"/>
      <c r="F226" s="332"/>
      <c r="G226" s="332"/>
      <c r="H226" s="332"/>
      <c r="I226" s="332"/>
      <c r="J226" s="332"/>
      <c r="K226" s="332"/>
      <c r="L226" s="332"/>
      <c r="M226" s="332"/>
      <c r="N226" s="332"/>
      <c r="O226" s="332"/>
      <c r="P226" s="332"/>
      <c r="Q226" s="332"/>
      <c r="R226" s="332"/>
      <c r="S226" s="332"/>
      <c r="T226" s="332"/>
      <c r="U226" s="332"/>
      <c r="V226" s="332"/>
      <c r="W226" s="332"/>
      <c r="X226" s="332"/>
      <c r="Y226" s="332"/>
      <c r="Z226" s="332"/>
      <c r="AA226" s="332"/>
      <c r="AB226" s="332"/>
      <c r="AC226" s="332"/>
      <c r="AD226" s="332"/>
    </row>
    <row r="227" spans="1:30" ht="14.4" customHeight="1" x14ac:dyDescent="0.25">
      <c r="A227" s="332"/>
      <c r="B227" s="332"/>
      <c r="C227" s="332"/>
      <c r="D227" s="332"/>
      <c r="E227" s="332"/>
      <c r="F227" s="332"/>
      <c r="G227" s="332"/>
      <c r="H227" s="332"/>
      <c r="I227" s="332"/>
      <c r="J227" s="332"/>
      <c r="K227" s="332"/>
      <c r="L227" s="332"/>
      <c r="M227" s="332"/>
      <c r="N227" s="332"/>
      <c r="O227" s="332"/>
      <c r="P227" s="332"/>
      <c r="Q227" s="332"/>
      <c r="R227" s="332"/>
      <c r="S227" s="332"/>
      <c r="T227" s="332"/>
      <c r="U227" s="332"/>
      <c r="V227" s="332"/>
      <c r="W227" s="332"/>
      <c r="X227" s="332"/>
      <c r="Y227" s="332"/>
      <c r="Z227" s="332"/>
      <c r="AA227" s="332"/>
      <c r="AB227" s="332"/>
      <c r="AC227" s="332"/>
      <c r="AD227" s="332"/>
    </row>
    <row r="228" spans="1:30" ht="14.4" customHeight="1" x14ac:dyDescent="0.25">
      <c r="A228" s="332"/>
      <c r="B228" s="332"/>
      <c r="C228" s="332"/>
      <c r="D228" s="332"/>
      <c r="E228" s="332"/>
      <c r="F228" s="332"/>
      <c r="G228" s="332"/>
      <c r="H228" s="332"/>
      <c r="I228" s="332"/>
      <c r="J228" s="332"/>
      <c r="K228" s="332"/>
      <c r="L228" s="332"/>
      <c r="M228" s="332"/>
      <c r="N228" s="332"/>
      <c r="O228" s="332"/>
      <c r="P228" s="332"/>
      <c r="Q228" s="332"/>
      <c r="R228" s="332"/>
      <c r="S228" s="332"/>
      <c r="T228" s="332"/>
      <c r="U228" s="332"/>
      <c r="V228" s="332"/>
      <c r="W228" s="332"/>
      <c r="X228" s="332"/>
      <c r="Y228" s="332"/>
      <c r="Z228" s="332"/>
      <c r="AA228" s="332"/>
      <c r="AB228" s="332"/>
      <c r="AC228" s="332"/>
      <c r="AD228" s="332"/>
    </row>
    <row r="229" spans="1:30" ht="14.4" customHeight="1" x14ac:dyDescent="0.25">
      <c r="A229" s="332"/>
      <c r="B229" s="332"/>
      <c r="C229" s="332"/>
      <c r="D229" s="332"/>
      <c r="E229" s="332"/>
      <c r="F229" s="332"/>
      <c r="G229" s="332"/>
      <c r="H229" s="332"/>
      <c r="I229" s="332"/>
      <c r="J229" s="332"/>
      <c r="K229" s="332"/>
      <c r="L229" s="332"/>
      <c r="M229" s="332"/>
      <c r="N229" s="332"/>
      <c r="O229" s="332"/>
      <c r="P229" s="332"/>
      <c r="Q229" s="332"/>
      <c r="R229" s="332"/>
      <c r="S229" s="332"/>
      <c r="T229" s="332"/>
      <c r="U229" s="332"/>
      <c r="V229" s="332"/>
      <c r="W229" s="332"/>
      <c r="X229" s="332"/>
      <c r="Y229" s="332"/>
      <c r="Z229" s="332"/>
      <c r="AA229" s="332"/>
      <c r="AB229" s="332"/>
      <c r="AC229" s="332"/>
      <c r="AD229" s="332"/>
    </row>
    <row r="230" spans="1:30" ht="14.4" customHeight="1" x14ac:dyDescent="0.25">
      <c r="A230" s="332"/>
      <c r="B230" s="332"/>
      <c r="C230" s="332"/>
      <c r="D230" s="332"/>
      <c r="E230" s="332"/>
      <c r="F230" s="332"/>
      <c r="G230" s="332"/>
      <c r="H230" s="332"/>
      <c r="I230" s="332"/>
      <c r="J230" s="332"/>
      <c r="K230" s="332"/>
      <c r="L230" s="332"/>
      <c r="M230" s="332"/>
      <c r="N230" s="332"/>
      <c r="O230" s="332"/>
      <c r="P230" s="332"/>
      <c r="Q230" s="332"/>
      <c r="R230" s="332"/>
      <c r="S230" s="332"/>
      <c r="T230" s="332"/>
      <c r="U230" s="332"/>
      <c r="V230" s="332"/>
      <c r="W230" s="332"/>
      <c r="X230" s="332"/>
      <c r="Y230" s="332"/>
      <c r="Z230" s="332"/>
      <c r="AA230" s="332"/>
      <c r="AB230" s="332"/>
      <c r="AC230" s="332"/>
      <c r="AD230" s="332"/>
    </row>
    <row r="231" spans="1:30" ht="14.4" customHeight="1" x14ac:dyDescent="0.25">
      <c r="A231" s="332"/>
      <c r="B231" s="332"/>
      <c r="C231" s="332"/>
      <c r="D231" s="332"/>
      <c r="E231" s="332"/>
      <c r="F231" s="332"/>
      <c r="G231" s="332"/>
      <c r="H231" s="332"/>
      <c r="I231" s="332"/>
      <c r="J231" s="332"/>
      <c r="K231" s="332"/>
      <c r="L231" s="332"/>
      <c r="M231" s="332"/>
      <c r="N231" s="332"/>
      <c r="O231" s="332"/>
      <c r="P231" s="332"/>
      <c r="Q231" s="332"/>
      <c r="R231" s="332"/>
      <c r="S231" s="332"/>
      <c r="T231" s="332"/>
      <c r="U231" s="332"/>
      <c r="V231" s="332"/>
      <c r="W231" s="332"/>
      <c r="X231" s="332"/>
      <c r="Y231" s="332"/>
      <c r="Z231" s="332"/>
      <c r="AA231" s="332"/>
      <c r="AB231" s="332"/>
      <c r="AC231" s="332"/>
      <c r="AD231" s="332"/>
    </row>
    <row r="232" spans="1:30" ht="14.4" customHeight="1" x14ac:dyDescent="0.25">
      <c r="A232" s="332"/>
      <c r="B232" s="332"/>
      <c r="C232" s="332"/>
      <c r="D232" s="332"/>
      <c r="E232" s="332"/>
      <c r="F232" s="332"/>
      <c r="G232" s="332"/>
      <c r="H232" s="332"/>
      <c r="I232" s="332"/>
      <c r="J232" s="332"/>
      <c r="K232" s="332"/>
      <c r="L232" s="332"/>
      <c r="M232" s="332"/>
      <c r="N232" s="332"/>
      <c r="O232" s="332"/>
      <c r="P232" s="332"/>
      <c r="Q232" s="332"/>
      <c r="R232" s="332"/>
      <c r="S232" s="332"/>
      <c r="T232" s="332"/>
      <c r="U232" s="332"/>
      <c r="V232" s="332"/>
      <c r="W232" s="332"/>
      <c r="X232" s="332"/>
      <c r="Y232" s="332"/>
      <c r="Z232" s="332"/>
      <c r="AA232" s="332"/>
      <c r="AB232" s="332"/>
      <c r="AC232" s="332"/>
      <c r="AD232" s="332"/>
    </row>
    <row r="233" spans="1:30" ht="14.4" customHeight="1" x14ac:dyDescent="0.25">
      <c r="A233" s="332"/>
      <c r="B233" s="332"/>
      <c r="C233" s="332"/>
      <c r="D233" s="332"/>
      <c r="E233" s="332"/>
      <c r="F233" s="332"/>
      <c r="G233" s="332"/>
      <c r="H233" s="332"/>
      <c r="I233" s="332"/>
      <c r="J233" s="332"/>
      <c r="K233" s="332"/>
      <c r="L233" s="332"/>
      <c r="M233" s="332"/>
      <c r="N233" s="332"/>
      <c r="O233" s="332"/>
      <c r="P233" s="332"/>
      <c r="Q233" s="332"/>
      <c r="R233" s="332"/>
      <c r="S233" s="332"/>
      <c r="T233" s="332"/>
      <c r="U233" s="332"/>
      <c r="V233" s="332"/>
      <c r="W233" s="332"/>
      <c r="X233" s="332"/>
      <c r="Y233" s="332"/>
      <c r="Z233" s="332"/>
      <c r="AA233" s="332"/>
      <c r="AB233" s="332"/>
      <c r="AC233" s="332"/>
      <c r="AD233" s="332"/>
    </row>
    <row r="234" spans="1:30" ht="14.4" customHeight="1" x14ac:dyDescent="0.25">
      <c r="A234" s="332"/>
      <c r="B234" s="332"/>
      <c r="C234" s="332"/>
      <c r="D234" s="332"/>
      <c r="E234" s="332"/>
      <c r="F234" s="332"/>
      <c r="G234" s="332"/>
      <c r="H234" s="332"/>
      <c r="I234" s="332"/>
      <c r="J234" s="332"/>
      <c r="K234" s="332"/>
      <c r="L234" s="332"/>
      <c r="M234" s="332"/>
      <c r="N234" s="332"/>
      <c r="O234" s="332"/>
      <c r="P234" s="332"/>
      <c r="Q234" s="332"/>
      <c r="R234" s="332"/>
      <c r="S234" s="332"/>
      <c r="T234" s="332"/>
      <c r="U234" s="332"/>
      <c r="V234" s="332"/>
      <c r="W234" s="332"/>
      <c r="X234" s="332"/>
      <c r="Y234" s="332"/>
      <c r="Z234" s="332"/>
      <c r="AA234" s="332"/>
      <c r="AB234" s="332"/>
      <c r="AC234" s="332"/>
      <c r="AD234" s="332"/>
    </row>
    <row r="235" spans="1:30" ht="14.4" customHeight="1" x14ac:dyDescent="0.25">
      <c r="A235" s="332"/>
      <c r="B235" s="332"/>
      <c r="C235" s="332"/>
      <c r="D235" s="332"/>
      <c r="E235" s="332"/>
      <c r="F235" s="332"/>
      <c r="G235" s="332"/>
      <c r="H235" s="332"/>
      <c r="I235" s="332"/>
      <c r="J235" s="332"/>
      <c r="K235" s="332"/>
      <c r="L235" s="332"/>
      <c r="M235" s="332"/>
      <c r="N235" s="332"/>
      <c r="O235" s="332"/>
      <c r="P235" s="332"/>
      <c r="Q235" s="332"/>
      <c r="R235" s="332"/>
      <c r="S235" s="332"/>
      <c r="T235" s="332"/>
      <c r="U235" s="332"/>
      <c r="V235" s="332"/>
      <c r="W235" s="332"/>
      <c r="X235" s="332"/>
      <c r="Y235" s="332"/>
      <c r="Z235" s="332"/>
      <c r="AA235" s="332"/>
      <c r="AB235" s="332"/>
      <c r="AC235" s="332"/>
      <c r="AD235" s="332"/>
    </row>
    <row r="236" spans="1:30" ht="14.4" customHeight="1" x14ac:dyDescent="0.25">
      <c r="A236" s="332"/>
      <c r="B236" s="332"/>
      <c r="C236" s="332"/>
      <c r="D236" s="332"/>
      <c r="E236" s="332"/>
      <c r="F236" s="332"/>
      <c r="G236" s="332"/>
      <c r="H236" s="332"/>
      <c r="I236" s="332"/>
      <c r="J236" s="332"/>
      <c r="K236" s="332"/>
      <c r="L236" s="332"/>
      <c r="M236" s="332"/>
      <c r="N236" s="332"/>
      <c r="O236" s="332"/>
      <c r="P236" s="332"/>
      <c r="Q236" s="332"/>
      <c r="R236" s="332"/>
      <c r="S236" s="332"/>
      <c r="T236" s="332"/>
      <c r="U236" s="332"/>
      <c r="V236" s="332"/>
      <c r="W236" s="332"/>
      <c r="X236" s="332"/>
      <c r="Y236" s="332"/>
      <c r="Z236" s="332"/>
      <c r="AA236" s="332"/>
      <c r="AB236" s="332"/>
      <c r="AC236" s="332"/>
      <c r="AD236" s="332"/>
    </row>
    <row r="237" spans="1:30" ht="14.4" customHeight="1" x14ac:dyDescent="0.25">
      <c r="A237" s="332"/>
      <c r="B237" s="332"/>
      <c r="C237" s="332"/>
      <c r="D237" s="332"/>
      <c r="E237" s="332"/>
      <c r="F237" s="332"/>
      <c r="G237" s="332"/>
      <c r="H237" s="332"/>
      <c r="I237" s="332"/>
      <c r="J237" s="332"/>
      <c r="K237" s="332"/>
      <c r="L237" s="332"/>
      <c r="M237" s="332"/>
      <c r="N237" s="332"/>
      <c r="O237" s="332"/>
      <c r="P237" s="332"/>
      <c r="Q237" s="332"/>
      <c r="R237" s="332"/>
      <c r="S237" s="332"/>
      <c r="T237" s="332"/>
      <c r="U237" s="332"/>
      <c r="V237" s="332"/>
      <c r="W237" s="332"/>
      <c r="X237" s="332"/>
      <c r="Y237" s="332"/>
      <c r="Z237" s="332"/>
      <c r="AA237" s="332"/>
      <c r="AB237" s="332"/>
      <c r="AC237" s="332"/>
      <c r="AD237" s="332"/>
    </row>
    <row r="238" spans="1:30" ht="14.4" customHeight="1" x14ac:dyDescent="0.25">
      <c r="A238" s="332"/>
      <c r="B238" s="332"/>
      <c r="C238" s="332"/>
      <c r="D238" s="332"/>
      <c r="E238" s="332"/>
      <c r="F238" s="332"/>
      <c r="G238" s="332"/>
      <c r="H238" s="332"/>
      <c r="I238" s="332"/>
      <c r="J238" s="332"/>
      <c r="K238" s="332"/>
      <c r="L238" s="332"/>
      <c r="M238" s="332"/>
      <c r="N238" s="332"/>
      <c r="O238" s="332"/>
      <c r="P238" s="332"/>
      <c r="Q238" s="332"/>
      <c r="R238" s="332"/>
      <c r="S238" s="332"/>
      <c r="T238" s="332"/>
      <c r="U238" s="332"/>
      <c r="V238" s="332"/>
      <c r="W238" s="332"/>
      <c r="X238" s="332"/>
      <c r="Y238" s="332"/>
      <c r="Z238" s="332"/>
      <c r="AA238" s="332"/>
      <c r="AB238" s="332"/>
      <c r="AC238" s="332"/>
      <c r="AD238" s="332"/>
    </row>
    <row r="239" spans="1:30" ht="14.4" customHeight="1" x14ac:dyDescent="0.25">
      <c r="A239" s="332"/>
      <c r="B239" s="332"/>
      <c r="C239" s="332"/>
      <c r="D239" s="332"/>
      <c r="E239" s="332"/>
      <c r="F239" s="332"/>
      <c r="G239" s="332"/>
      <c r="H239" s="332"/>
      <c r="I239" s="332"/>
      <c r="J239" s="332"/>
      <c r="K239" s="332"/>
      <c r="L239" s="332"/>
      <c r="M239" s="332"/>
      <c r="N239" s="332"/>
      <c r="O239" s="332"/>
      <c r="P239" s="332"/>
      <c r="Q239" s="332"/>
      <c r="R239" s="332"/>
      <c r="S239" s="332"/>
      <c r="T239" s="332"/>
      <c r="U239" s="332"/>
      <c r="V239" s="332"/>
      <c r="W239" s="332"/>
      <c r="X239" s="332"/>
      <c r="Y239" s="332"/>
      <c r="Z239" s="332"/>
      <c r="AA239" s="332"/>
      <c r="AB239" s="332"/>
      <c r="AC239" s="332"/>
      <c r="AD239" s="332"/>
    </row>
    <row r="240" spans="1:30" ht="14.4" customHeight="1" x14ac:dyDescent="0.25">
      <c r="A240" s="332"/>
      <c r="B240" s="332"/>
      <c r="C240" s="332"/>
      <c r="D240" s="332"/>
      <c r="E240" s="332"/>
      <c r="F240" s="332"/>
      <c r="G240" s="332"/>
      <c r="H240" s="332"/>
      <c r="I240" s="332"/>
      <c r="J240" s="332"/>
      <c r="K240" s="332"/>
      <c r="L240" s="332"/>
      <c r="M240" s="332"/>
      <c r="N240" s="332"/>
      <c r="O240" s="332"/>
      <c r="P240" s="332"/>
      <c r="Q240" s="332"/>
      <c r="R240" s="332"/>
      <c r="S240" s="332"/>
      <c r="T240" s="332"/>
      <c r="U240" s="332"/>
      <c r="V240" s="332"/>
      <c r="W240" s="332"/>
      <c r="X240" s="332"/>
      <c r="Y240" s="332"/>
      <c r="Z240" s="332"/>
      <c r="AA240" s="332"/>
      <c r="AB240" s="332"/>
      <c r="AC240" s="332"/>
      <c r="AD240" s="332"/>
    </row>
    <row r="241" spans="1:30" ht="14.4" customHeight="1" x14ac:dyDescent="0.25">
      <c r="A241" s="332"/>
      <c r="B241" s="332"/>
      <c r="C241" s="332"/>
      <c r="D241" s="332"/>
      <c r="E241" s="332"/>
      <c r="F241" s="332"/>
      <c r="G241" s="332"/>
      <c r="H241" s="332"/>
      <c r="I241" s="332"/>
      <c r="J241" s="332"/>
      <c r="K241" s="332"/>
      <c r="L241" s="332"/>
      <c r="M241" s="332"/>
      <c r="N241" s="332"/>
      <c r="O241" s="332"/>
      <c r="P241" s="332"/>
      <c r="Q241" s="332"/>
      <c r="R241" s="332"/>
      <c r="S241" s="332"/>
      <c r="T241" s="332"/>
      <c r="U241" s="332"/>
      <c r="V241" s="332"/>
      <c r="W241" s="332"/>
      <c r="X241" s="332"/>
      <c r="Y241" s="332"/>
      <c r="Z241" s="332"/>
      <c r="AA241" s="332"/>
      <c r="AB241" s="332"/>
      <c r="AC241" s="332"/>
      <c r="AD241" s="332"/>
    </row>
    <row r="242" spans="1:30" ht="14.4" customHeight="1" x14ac:dyDescent="0.25">
      <c r="A242" s="332"/>
      <c r="B242" s="332"/>
      <c r="C242" s="332"/>
      <c r="D242" s="332"/>
      <c r="E242" s="332"/>
      <c r="F242" s="332"/>
      <c r="G242" s="332"/>
      <c r="H242" s="332"/>
      <c r="I242" s="332"/>
      <c r="J242" s="332"/>
      <c r="K242" s="332"/>
      <c r="L242" s="332"/>
      <c r="M242" s="332"/>
      <c r="N242" s="332"/>
      <c r="O242" s="332"/>
      <c r="P242" s="332"/>
      <c r="Q242" s="332"/>
      <c r="R242" s="332"/>
      <c r="S242" s="332"/>
      <c r="T242" s="332"/>
      <c r="U242" s="332"/>
      <c r="V242" s="332"/>
      <c r="W242" s="332"/>
      <c r="X242" s="332"/>
      <c r="Y242" s="332"/>
      <c r="Z242" s="332"/>
      <c r="AA242" s="332"/>
      <c r="AB242" s="332"/>
      <c r="AC242" s="332"/>
      <c r="AD242" s="332"/>
    </row>
    <row r="243" spans="1:30" ht="14.4" customHeight="1" x14ac:dyDescent="0.25">
      <c r="A243" s="332"/>
      <c r="B243" s="332"/>
      <c r="C243" s="332"/>
      <c r="D243" s="332"/>
      <c r="E243" s="332"/>
      <c r="F243" s="332"/>
      <c r="G243" s="332"/>
      <c r="H243" s="332"/>
      <c r="I243" s="332"/>
      <c r="J243" s="332"/>
      <c r="K243" s="332"/>
      <c r="L243" s="332"/>
      <c r="M243" s="332"/>
      <c r="N243" s="332"/>
      <c r="O243" s="332"/>
      <c r="P243" s="332"/>
      <c r="Q243" s="332"/>
      <c r="R243" s="332"/>
      <c r="S243" s="332"/>
      <c r="T243" s="332"/>
      <c r="U243" s="332"/>
      <c r="V243" s="332"/>
      <c r="W243" s="332"/>
      <c r="X243" s="332"/>
      <c r="Y243" s="332"/>
      <c r="Z243" s="332"/>
      <c r="AA243" s="332"/>
      <c r="AB243" s="332"/>
      <c r="AC243" s="332"/>
      <c r="AD243" s="332"/>
    </row>
    <row r="244" spans="1:30" ht="14.4" customHeight="1" x14ac:dyDescent="0.25">
      <c r="A244" s="332"/>
      <c r="B244" s="332"/>
      <c r="C244" s="332"/>
      <c r="D244" s="332"/>
      <c r="E244" s="332"/>
      <c r="F244" s="332"/>
      <c r="G244" s="332"/>
      <c r="H244" s="332"/>
      <c r="I244" s="332"/>
      <c r="J244" s="332"/>
      <c r="K244" s="332"/>
      <c r="L244" s="332"/>
      <c r="M244" s="332"/>
      <c r="N244" s="332"/>
      <c r="O244" s="332"/>
      <c r="P244" s="332"/>
      <c r="Q244" s="332"/>
      <c r="R244" s="332"/>
      <c r="S244" s="332"/>
      <c r="T244" s="332"/>
      <c r="U244" s="332"/>
      <c r="V244" s="332"/>
      <c r="W244" s="332"/>
      <c r="X244" s="332"/>
      <c r="Y244" s="332"/>
      <c r="Z244" s="332"/>
      <c r="AA244" s="332"/>
      <c r="AB244" s="332"/>
      <c r="AC244" s="332"/>
      <c r="AD244" s="332"/>
    </row>
    <row r="245" spans="1:30" ht="14.4" customHeight="1" x14ac:dyDescent="0.25">
      <c r="A245" s="332"/>
      <c r="B245" s="332"/>
      <c r="C245" s="332"/>
      <c r="D245" s="332"/>
      <c r="E245" s="332"/>
      <c r="F245" s="332"/>
      <c r="G245" s="332"/>
      <c r="H245" s="332"/>
      <c r="I245" s="332"/>
      <c r="J245" s="332"/>
      <c r="K245" s="332"/>
      <c r="L245" s="332"/>
      <c r="M245" s="332"/>
      <c r="N245" s="332"/>
      <c r="O245" s="332"/>
      <c r="P245" s="332"/>
      <c r="Q245" s="332"/>
      <c r="R245" s="332"/>
      <c r="S245" s="332"/>
      <c r="T245" s="332"/>
      <c r="U245" s="332"/>
      <c r="V245" s="332"/>
      <c r="W245" s="332"/>
      <c r="X245" s="332"/>
      <c r="Y245" s="332"/>
      <c r="Z245" s="332"/>
      <c r="AA245" s="332"/>
      <c r="AB245" s="332"/>
      <c r="AC245" s="332"/>
      <c r="AD245" s="332"/>
    </row>
    <row r="246" spans="1:30" ht="14.4" customHeight="1" x14ac:dyDescent="0.25">
      <c r="A246" s="332"/>
      <c r="B246" s="332"/>
      <c r="C246" s="332"/>
      <c r="D246" s="332"/>
      <c r="E246" s="332"/>
      <c r="F246" s="332"/>
      <c r="G246" s="332"/>
      <c r="H246" s="332"/>
      <c r="I246" s="332"/>
      <c r="J246" s="332"/>
      <c r="K246" s="332"/>
      <c r="L246" s="332"/>
      <c r="M246" s="332"/>
      <c r="N246" s="332"/>
      <c r="O246" s="332"/>
      <c r="P246" s="332"/>
      <c r="Q246" s="332"/>
      <c r="R246" s="332"/>
      <c r="S246" s="332"/>
      <c r="T246" s="332"/>
      <c r="U246" s="332"/>
      <c r="V246" s="332"/>
      <c r="W246" s="332"/>
      <c r="X246" s="332"/>
      <c r="Y246" s="332"/>
      <c r="Z246" s="332"/>
      <c r="AA246" s="332"/>
      <c r="AB246" s="332"/>
      <c r="AC246" s="332"/>
      <c r="AD246" s="332"/>
    </row>
    <row r="247" spans="1:30" ht="14.4" customHeight="1" x14ac:dyDescent="0.25">
      <c r="A247" s="332"/>
      <c r="B247" s="332"/>
      <c r="C247" s="332"/>
      <c r="D247" s="332"/>
      <c r="E247" s="332"/>
      <c r="F247" s="332"/>
      <c r="G247" s="332"/>
      <c r="H247" s="332"/>
      <c r="I247" s="332"/>
      <c r="J247" s="332"/>
      <c r="K247" s="332"/>
      <c r="L247" s="332"/>
      <c r="M247" s="332"/>
      <c r="N247" s="332"/>
      <c r="O247" s="332"/>
      <c r="P247" s="332"/>
      <c r="Q247" s="332"/>
      <c r="R247" s="332"/>
      <c r="S247" s="332"/>
      <c r="T247" s="332"/>
      <c r="U247" s="332"/>
      <c r="V247" s="332"/>
      <c r="W247" s="332"/>
      <c r="X247" s="332"/>
      <c r="Y247" s="332"/>
      <c r="Z247" s="332"/>
      <c r="AA247" s="332"/>
      <c r="AB247" s="332"/>
      <c r="AC247" s="332"/>
      <c r="AD247" s="332"/>
    </row>
    <row r="248" spans="1:30" ht="14.4" customHeight="1" x14ac:dyDescent="0.25">
      <c r="A248" s="332"/>
      <c r="B248" s="332"/>
      <c r="C248" s="332"/>
      <c r="D248" s="332"/>
      <c r="E248" s="332"/>
      <c r="F248" s="332"/>
      <c r="G248" s="332"/>
      <c r="H248" s="332"/>
      <c r="I248" s="332"/>
      <c r="J248" s="332"/>
      <c r="K248" s="332"/>
      <c r="L248" s="332"/>
      <c r="M248" s="332"/>
      <c r="N248" s="332"/>
      <c r="O248" s="332"/>
      <c r="P248" s="332"/>
      <c r="Q248" s="332"/>
      <c r="R248" s="332"/>
      <c r="S248" s="332"/>
      <c r="T248" s="332"/>
      <c r="U248" s="332"/>
      <c r="V248" s="332"/>
      <c r="W248" s="332"/>
      <c r="X248" s="332"/>
      <c r="Y248" s="332"/>
      <c r="Z248" s="332"/>
      <c r="AA248" s="332"/>
      <c r="AB248" s="332"/>
      <c r="AC248" s="332"/>
      <c r="AD248" s="332"/>
    </row>
    <row r="249" spans="1:30" ht="14.4" customHeight="1" x14ac:dyDescent="0.25">
      <c r="A249" s="332"/>
      <c r="B249" s="332"/>
      <c r="C249" s="332"/>
      <c r="D249" s="332"/>
      <c r="E249" s="332"/>
      <c r="F249" s="332"/>
      <c r="G249" s="332"/>
      <c r="H249" s="332"/>
      <c r="I249" s="332"/>
      <c r="J249" s="332"/>
      <c r="K249" s="332"/>
      <c r="L249" s="332"/>
      <c r="M249" s="332"/>
      <c r="N249" s="332"/>
      <c r="O249" s="332"/>
      <c r="P249" s="332"/>
      <c r="Q249" s="332"/>
      <c r="R249" s="332"/>
      <c r="S249" s="332"/>
      <c r="T249" s="332"/>
      <c r="U249" s="332"/>
      <c r="V249" s="332"/>
      <c r="W249" s="332"/>
      <c r="X249" s="332"/>
      <c r="Y249" s="332"/>
      <c r="Z249" s="332"/>
      <c r="AA249" s="332"/>
      <c r="AB249" s="332"/>
      <c r="AC249" s="332"/>
      <c r="AD249" s="332"/>
    </row>
    <row r="250" spans="1:30" ht="14.4" customHeight="1" x14ac:dyDescent="0.25">
      <c r="A250" s="332"/>
      <c r="B250" s="332"/>
      <c r="C250" s="332"/>
      <c r="D250" s="332"/>
      <c r="E250" s="332"/>
      <c r="F250" s="332"/>
      <c r="G250" s="332"/>
      <c r="H250" s="332"/>
      <c r="I250" s="332"/>
      <c r="J250" s="332"/>
      <c r="K250" s="332"/>
      <c r="L250" s="332"/>
      <c r="M250" s="332"/>
      <c r="N250" s="332"/>
      <c r="O250" s="332"/>
      <c r="P250" s="332"/>
      <c r="Q250" s="332"/>
      <c r="R250" s="332"/>
      <c r="S250" s="332"/>
      <c r="T250" s="332"/>
      <c r="U250" s="332"/>
      <c r="V250" s="332"/>
      <c r="W250" s="332"/>
      <c r="X250" s="332"/>
      <c r="Y250" s="332"/>
      <c r="Z250" s="332"/>
      <c r="AA250" s="332"/>
      <c r="AB250" s="332"/>
      <c r="AC250" s="332"/>
      <c r="AD250" s="332"/>
    </row>
    <row r="251" spans="1:30" ht="14.4" customHeight="1" x14ac:dyDescent="0.25">
      <c r="A251" s="332"/>
      <c r="B251" s="332"/>
      <c r="C251" s="332"/>
      <c r="D251" s="332"/>
      <c r="E251" s="332"/>
      <c r="F251" s="332"/>
      <c r="G251" s="332"/>
      <c r="H251" s="332"/>
      <c r="I251" s="332"/>
      <c r="J251" s="332"/>
      <c r="K251" s="332"/>
      <c r="L251" s="332"/>
      <c r="M251" s="332"/>
      <c r="N251" s="332"/>
      <c r="O251" s="332"/>
      <c r="P251" s="332"/>
      <c r="Q251" s="332"/>
      <c r="R251" s="332"/>
      <c r="S251" s="332"/>
      <c r="T251" s="332"/>
      <c r="U251" s="332"/>
      <c r="V251" s="332"/>
      <c r="W251" s="332"/>
      <c r="X251" s="332"/>
      <c r="Y251" s="332"/>
      <c r="Z251" s="332"/>
      <c r="AA251" s="332"/>
      <c r="AB251" s="332"/>
      <c r="AC251" s="332"/>
      <c r="AD251" s="332"/>
    </row>
    <row r="252" spans="1:30" ht="14.4" customHeight="1" x14ac:dyDescent="0.25">
      <c r="A252" s="332"/>
      <c r="B252" s="332"/>
      <c r="C252" s="332"/>
      <c r="D252" s="332"/>
      <c r="E252" s="332"/>
      <c r="F252" s="332"/>
      <c r="G252" s="332"/>
      <c r="H252" s="332"/>
      <c r="I252" s="332"/>
      <c r="J252" s="332"/>
      <c r="K252" s="332"/>
      <c r="L252" s="332"/>
      <c r="M252" s="332"/>
      <c r="N252" s="332"/>
      <c r="O252" s="332"/>
      <c r="P252" s="332"/>
      <c r="Q252" s="332"/>
      <c r="R252" s="332"/>
      <c r="S252" s="332"/>
      <c r="T252" s="332"/>
      <c r="U252" s="332"/>
      <c r="V252" s="332"/>
      <c r="W252" s="332"/>
      <c r="X252" s="332"/>
      <c r="Y252" s="332"/>
      <c r="Z252" s="332"/>
      <c r="AA252" s="332"/>
      <c r="AB252" s="332"/>
      <c r="AC252" s="332"/>
      <c r="AD252" s="332"/>
    </row>
    <row r="253" spans="1:30" ht="14.4" customHeight="1" x14ac:dyDescent="0.25">
      <c r="A253" s="332"/>
      <c r="B253" s="332"/>
      <c r="C253" s="332"/>
      <c r="D253" s="332"/>
      <c r="E253" s="332"/>
      <c r="F253" s="332"/>
      <c r="G253" s="332"/>
      <c r="H253" s="332"/>
      <c r="I253" s="332"/>
      <c r="J253" s="332"/>
      <c r="K253" s="332"/>
      <c r="L253" s="332"/>
      <c r="M253" s="332"/>
      <c r="N253" s="332"/>
      <c r="O253" s="332"/>
      <c r="P253" s="332"/>
      <c r="Q253" s="332"/>
      <c r="R253" s="332"/>
      <c r="S253" s="332"/>
      <c r="T253" s="332"/>
      <c r="U253" s="332"/>
      <c r="V253" s="332"/>
      <c r="W253" s="332"/>
      <c r="X253" s="332"/>
      <c r="Y253" s="332"/>
      <c r="Z253" s="332"/>
      <c r="AA253" s="332"/>
      <c r="AB253" s="332"/>
      <c r="AC253" s="332"/>
      <c r="AD253" s="332"/>
    </row>
    <row r="254" spans="1:30" ht="14.4" customHeight="1" x14ac:dyDescent="0.25">
      <c r="A254" s="332"/>
      <c r="B254" s="332"/>
      <c r="C254" s="332"/>
      <c r="D254" s="332"/>
      <c r="E254" s="332"/>
      <c r="F254" s="332"/>
      <c r="G254" s="332"/>
      <c r="H254" s="332"/>
      <c r="I254" s="332"/>
      <c r="J254" s="332"/>
      <c r="K254" s="332"/>
      <c r="L254" s="332"/>
      <c r="M254" s="332"/>
      <c r="N254" s="332"/>
      <c r="O254" s="332"/>
      <c r="P254" s="332"/>
      <c r="Q254" s="332"/>
      <c r="R254" s="332"/>
      <c r="S254" s="332"/>
      <c r="T254" s="332"/>
      <c r="U254" s="332"/>
      <c r="V254" s="332"/>
      <c r="W254" s="332"/>
      <c r="X254" s="332"/>
      <c r="Y254" s="332"/>
      <c r="Z254" s="332"/>
      <c r="AA254" s="332"/>
      <c r="AB254" s="332"/>
      <c r="AC254" s="332"/>
      <c r="AD254" s="332"/>
    </row>
    <row r="255" spans="1:30" ht="14.4" customHeight="1" x14ac:dyDescent="0.25">
      <c r="A255" s="332"/>
      <c r="B255" s="332"/>
      <c r="C255" s="332"/>
      <c r="D255" s="332"/>
      <c r="E255" s="332"/>
      <c r="F255" s="332"/>
      <c r="G255" s="332"/>
      <c r="H255" s="332"/>
      <c r="I255" s="332"/>
      <c r="J255" s="332"/>
      <c r="K255" s="332"/>
      <c r="L255" s="332"/>
      <c r="M255" s="332"/>
      <c r="N255" s="332"/>
      <c r="O255" s="332"/>
      <c r="P255" s="332"/>
      <c r="Q255" s="332"/>
      <c r="R255" s="332"/>
      <c r="S255" s="332"/>
      <c r="T255" s="332"/>
      <c r="U255" s="332"/>
      <c r="V255" s="332"/>
      <c r="W255" s="332"/>
      <c r="X255" s="332"/>
      <c r="Y255" s="332"/>
      <c r="Z255" s="332"/>
      <c r="AA255" s="332"/>
      <c r="AB255" s="332"/>
      <c r="AC255" s="332"/>
      <c r="AD255" s="332"/>
    </row>
    <row r="256" spans="1:30" ht="14.4" customHeight="1" x14ac:dyDescent="0.25">
      <c r="A256" s="332"/>
      <c r="B256" s="332"/>
      <c r="C256" s="332"/>
      <c r="D256" s="332"/>
      <c r="E256" s="332"/>
      <c r="F256" s="332"/>
      <c r="G256" s="332"/>
      <c r="H256" s="332"/>
      <c r="I256" s="332"/>
      <c r="J256" s="332"/>
      <c r="K256" s="332"/>
      <c r="L256" s="332"/>
      <c r="M256" s="332"/>
      <c r="N256" s="332"/>
      <c r="O256" s="332"/>
      <c r="P256" s="332"/>
      <c r="Q256" s="332"/>
      <c r="R256" s="332"/>
      <c r="S256" s="332"/>
      <c r="T256" s="332"/>
      <c r="U256" s="332"/>
      <c r="V256" s="332"/>
      <c r="W256" s="332"/>
      <c r="X256" s="332"/>
      <c r="Y256" s="332"/>
      <c r="Z256" s="332"/>
      <c r="AA256" s="332"/>
      <c r="AB256" s="332"/>
      <c r="AC256" s="332"/>
      <c r="AD256" s="332"/>
    </row>
    <row r="257" spans="1:30" ht="14.4" customHeight="1" x14ac:dyDescent="0.25">
      <c r="A257" s="332"/>
      <c r="B257" s="332"/>
      <c r="C257" s="332"/>
      <c r="D257" s="332"/>
      <c r="E257" s="332"/>
      <c r="F257" s="332"/>
      <c r="G257" s="332"/>
      <c r="H257" s="332"/>
      <c r="I257" s="332"/>
      <c r="J257" s="332"/>
      <c r="K257" s="332"/>
      <c r="L257" s="332"/>
      <c r="M257" s="332"/>
      <c r="N257" s="332"/>
      <c r="O257" s="332"/>
      <c r="P257" s="332"/>
      <c r="Q257" s="332"/>
      <c r="R257" s="332"/>
      <c r="S257" s="332"/>
      <c r="T257" s="332"/>
      <c r="U257" s="332"/>
      <c r="V257" s="332"/>
      <c r="W257" s="332"/>
      <c r="X257" s="332"/>
      <c r="Y257" s="332"/>
      <c r="Z257" s="332"/>
      <c r="AA257" s="332"/>
      <c r="AB257" s="332"/>
      <c r="AC257" s="332"/>
      <c r="AD257" s="332"/>
    </row>
    <row r="258" spans="1:30" ht="14.4" customHeight="1" x14ac:dyDescent="0.25">
      <c r="A258" s="332"/>
      <c r="B258" s="332"/>
      <c r="C258" s="332"/>
      <c r="D258" s="332"/>
      <c r="E258" s="332"/>
      <c r="F258" s="332"/>
      <c r="G258" s="332"/>
      <c r="H258" s="332"/>
      <c r="I258" s="332"/>
      <c r="J258" s="332"/>
      <c r="K258" s="332"/>
      <c r="L258" s="332"/>
      <c r="M258" s="332"/>
      <c r="N258" s="332"/>
      <c r="O258" s="332"/>
      <c r="P258" s="332"/>
      <c r="Q258" s="332"/>
      <c r="R258" s="332"/>
      <c r="S258" s="332"/>
      <c r="T258" s="332"/>
      <c r="U258" s="332"/>
      <c r="V258" s="332"/>
      <c r="W258" s="332"/>
      <c r="X258" s="332"/>
      <c r="Y258" s="332"/>
      <c r="Z258" s="332"/>
      <c r="AA258" s="332"/>
      <c r="AB258" s="332"/>
      <c r="AC258" s="332"/>
      <c r="AD258" s="332"/>
    </row>
    <row r="259" spans="1:30" ht="14.4" customHeight="1" x14ac:dyDescent="0.25">
      <c r="A259" s="332"/>
      <c r="B259" s="332"/>
      <c r="C259" s="332"/>
      <c r="D259" s="332"/>
      <c r="E259" s="332"/>
      <c r="F259" s="332"/>
      <c r="G259" s="332"/>
      <c r="H259" s="332"/>
      <c r="I259" s="332"/>
      <c r="J259" s="332"/>
      <c r="K259" s="332"/>
      <c r="L259" s="332"/>
      <c r="M259" s="332"/>
      <c r="N259" s="332"/>
      <c r="O259" s="332"/>
      <c r="P259" s="332"/>
      <c r="Q259" s="332"/>
      <c r="R259" s="332"/>
      <c r="S259" s="332"/>
      <c r="T259" s="332"/>
      <c r="U259" s="332"/>
      <c r="V259" s="332"/>
      <c r="W259" s="332"/>
      <c r="X259" s="332"/>
      <c r="Y259" s="332"/>
      <c r="Z259" s="332"/>
      <c r="AA259" s="332"/>
      <c r="AB259" s="332"/>
      <c r="AC259" s="332"/>
      <c r="AD259" s="332"/>
    </row>
    <row r="260" spans="1:30" ht="14.4" customHeight="1" x14ac:dyDescent="0.25">
      <c r="A260" s="332"/>
      <c r="B260" s="332"/>
      <c r="C260" s="332"/>
      <c r="D260" s="332"/>
      <c r="E260" s="332"/>
      <c r="F260" s="332"/>
      <c r="G260" s="332"/>
      <c r="H260" s="332"/>
      <c r="I260" s="332"/>
      <c r="J260" s="332"/>
      <c r="K260" s="332"/>
      <c r="L260" s="332"/>
      <c r="M260" s="332"/>
      <c r="N260" s="332"/>
      <c r="O260" s="332"/>
      <c r="P260" s="332"/>
      <c r="Q260" s="332"/>
      <c r="R260" s="332"/>
      <c r="S260" s="332"/>
      <c r="T260" s="332"/>
      <c r="U260" s="332"/>
      <c r="V260" s="332"/>
      <c r="W260" s="332"/>
      <c r="X260" s="332"/>
      <c r="Y260" s="332"/>
      <c r="Z260" s="332"/>
      <c r="AA260" s="332"/>
      <c r="AB260" s="332"/>
      <c r="AC260" s="332"/>
      <c r="AD260" s="332"/>
    </row>
    <row r="261" spans="1:30" ht="14.4" customHeight="1" x14ac:dyDescent="0.25">
      <c r="A261" s="332"/>
      <c r="B261" s="332"/>
      <c r="C261" s="332"/>
      <c r="D261" s="332"/>
      <c r="E261" s="332"/>
      <c r="F261" s="332"/>
      <c r="G261" s="332"/>
      <c r="H261" s="332"/>
      <c r="I261" s="332"/>
      <c r="J261" s="332"/>
      <c r="K261" s="332"/>
      <c r="L261" s="332"/>
      <c r="M261" s="332"/>
      <c r="N261" s="332"/>
      <c r="O261" s="332"/>
      <c r="P261" s="332"/>
      <c r="Q261" s="332"/>
      <c r="R261" s="332"/>
      <c r="S261" s="332"/>
      <c r="T261" s="332"/>
      <c r="U261" s="332"/>
      <c r="V261" s="332"/>
      <c r="W261" s="332"/>
      <c r="X261" s="332"/>
      <c r="Y261" s="332"/>
      <c r="Z261" s="332"/>
      <c r="AA261" s="332"/>
      <c r="AB261" s="332"/>
      <c r="AC261" s="332"/>
      <c r="AD261" s="332"/>
    </row>
    <row r="262" spans="1:30" ht="14.4" customHeight="1" x14ac:dyDescent="0.25">
      <c r="A262" s="332"/>
      <c r="B262" s="332"/>
      <c r="C262" s="332"/>
      <c r="D262" s="332"/>
      <c r="E262" s="332"/>
      <c r="F262" s="332"/>
      <c r="G262" s="332"/>
      <c r="H262" s="332"/>
      <c r="I262" s="332"/>
      <c r="J262" s="332"/>
      <c r="K262" s="332"/>
      <c r="L262" s="332"/>
      <c r="M262" s="332"/>
      <c r="N262" s="332"/>
      <c r="O262" s="332"/>
      <c r="P262" s="332"/>
      <c r="Q262" s="332"/>
      <c r="R262" s="332"/>
      <c r="S262" s="332"/>
      <c r="T262" s="332"/>
      <c r="U262" s="332"/>
      <c r="V262" s="332"/>
      <c r="W262" s="332"/>
      <c r="X262" s="332"/>
      <c r="Y262" s="332"/>
      <c r="Z262" s="332"/>
      <c r="AA262" s="332"/>
      <c r="AB262" s="332"/>
      <c r="AC262" s="332"/>
      <c r="AD262" s="332"/>
    </row>
    <row r="263" spans="1:30" ht="14.4" customHeight="1" x14ac:dyDescent="0.25">
      <c r="A263" s="332"/>
      <c r="B263" s="332"/>
      <c r="C263" s="332"/>
      <c r="D263" s="332"/>
      <c r="E263" s="332"/>
      <c r="F263" s="332"/>
      <c r="G263" s="332"/>
      <c r="H263" s="332"/>
      <c r="I263" s="332"/>
      <c r="J263" s="332"/>
      <c r="K263" s="332"/>
      <c r="L263" s="332"/>
      <c r="M263" s="332"/>
      <c r="N263" s="332"/>
      <c r="O263" s="332"/>
      <c r="P263" s="332"/>
      <c r="Q263" s="332"/>
      <c r="R263" s="332"/>
      <c r="S263" s="332"/>
      <c r="T263" s="332"/>
      <c r="U263" s="332"/>
      <c r="V263" s="332"/>
      <c r="W263" s="332"/>
      <c r="X263" s="332"/>
      <c r="Y263" s="332"/>
      <c r="Z263" s="332"/>
      <c r="AA263" s="332"/>
      <c r="AB263" s="332"/>
      <c r="AC263" s="332"/>
      <c r="AD263" s="332"/>
    </row>
    <row r="264" spans="1:30" ht="14.4" customHeight="1" x14ac:dyDescent="0.25">
      <c r="A264" s="332"/>
      <c r="B264" s="332"/>
      <c r="C264" s="332"/>
      <c r="D264" s="332"/>
      <c r="E264" s="332"/>
      <c r="F264" s="332"/>
      <c r="G264" s="332"/>
      <c r="H264" s="332"/>
      <c r="I264" s="332"/>
      <c r="J264" s="332"/>
      <c r="K264" s="332"/>
      <c r="L264" s="332"/>
      <c r="M264" s="332"/>
      <c r="N264" s="332"/>
      <c r="O264" s="332"/>
      <c r="P264" s="332"/>
      <c r="Q264" s="332"/>
      <c r="R264" s="332"/>
      <c r="S264" s="332"/>
      <c r="T264" s="332"/>
      <c r="U264" s="332"/>
      <c r="V264" s="332"/>
      <c r="W264" s="332"/>
      <c r="X264" s="332"/>
      <c r="Y264" s="332"/>
      <c r="Z264" s="332"/>
      <c r="AA264" s="332"/>
      <c r="AB264" s="332"/>
      <c r="AC264" s="332"/>
      <c r="AD264" s="332"/>
    </row>
    <row r="265" spans="1:30" ht="14.4" customHeight="1" x14ac:dyDescent="0.25">
      <c r="A265" s="332"/>
      <c r="B265" s="332"/>
      <c r="C265" s="332"/>
      <c r="D265" s="332"/>
      <c r="E265" s="332"/>
      <c r="F265" s="332"/>
      <c r="G265" s="332"/>
      <c r="H265" s="332"/>
      <c r="I265" s="332"/>
      <c r="J265" s="332"/>
      <c r="K265" s="332"/>
      <c r="L265" s="332"/>
      <c r="M265" s="332"/>
      <c r="N265" s="332"/>
      <c r="O265" s="332"/>
      <c r="P265" s="332"/>
      <c r="Q265" s="332"/>
      <c r="R265" s="332"/>
      <c r="S265" s="332"/>
      <c r="T265" s="332"/>
      <c r="U265" s="332"/>
      <c r="V265" s="332"/>
      <c r="W265" s="332"/>
      <c r="X265" s="332"/>
      <c r="Y265" s="332"/>
      <c r="Z265" s="332"/>
      <c r="AA265" s="332"/>
      <c r="AB265" s="332"/>
      <c r="AC265" s="332"/>
      <c r="AD265" s="332"/>
    </row>
    <row r="266" spans="1:30" ht="14.4" customHeight="1" x14ac:dyDescent="0.25">
      <c r="A266" s="332"/>
      <c r="B266" s="332"/>
      <c r="C266" s="332"/>
      <c r="D266" s="332"/>
      <c r="E266" s="332"/>
      <c r="F266" s="332"/>
      <c r="G266" s="332"/>
      <c r="H266" s="332"/>
      <c r="I266" s="332"/>
      <c r="J266" s="332"/>
      <c r="K266" s="332"/>
      <c r="L266" s="332"/>
      <c r="M266" s="332"/>
      <c r="N266" s="332"/>
      <c r="O266" s="332"/>
      <c r="P266" s="332"/>
      <c r="Q266" s="332"/>
      <c r="R266" s="332"/>
      <c r="S266" s="332"/>
      <c r="T266" s="332"/>
      <c r="U266" s="332"/>
      <c r="V266" s="332"/>
      <c r="W266" s="332"/>
      <c r="X266" s="332"/>
      <c r="Y266" s="332"/>
      <c r="Z266" s="332"/>
      <c r="AA266" s="332"/>
      <c r="AB266" s="332"/>
      <c r="AC266" s="332"/>
      <c r="AD266" s="332"/>
    </row>
    <row r="267" spans="1:30" ht="14.4" customHeight="1" x14ac:dyDescent="0.25">
      <c r="A267" s="332"/>
      <c r="B267" s="332"/>
      <c r="C267" s="332"/>
      <c r="D267" s="332"/>
      <c r="E267" s="332"/>
      <c r="F267" s="332"/>
      <c r="G267" s="332"/>
      <c r="H267" s="332"/>
      <c r="I267" s="332"/>
      <c r="J267" s="332"/>
      <c r="K267" s="332"/>
      <c r="L267" s="332"/>
      <c r="M267" s="332"/>
      <c r="N267" s="332"/>
      <c r="O267" s="332"/>
      <c r="P267" s="332"/>
      <c r="Q267" s="332"/>
      <c r="R267" s="332"/>
      <c r="S267" s="332"/>
      <c r="T267" s="332"/>
      <c r="U267" s="332"/>
      <c r="V267" s="332"/>
      <c r="W267" s="332"/>
      <c r="X267" s="332"/>
      <c r="Y267" s="332"/>
      <c r="Z267" s="332"/>
      <c r="AA267" s="332"/>
      <c r="AB267" s="332"/>
      <c r="AC267" s="332"/>
      <c r="AD267" s="332"/>
    </row>
    <row r="268" spans="1:30" ht="14.4" customHeight="1" x14ac:dyDescent="0.25">
      <c r="A268" s="332"/>
      <c r="B268" s="332"/>
      <c r="C268" s="332"/>
      <c r="D268" s="332"/>
      <c r="E268" s="332"/>
      <c r="F268" s="332"/>
      <c r="G268" s="332"/>
      <c r="H268" s="332"/>
      <c r="I268" s="332"/>
      <c r="J268" s="332"/>
      <c r="K268" s="332"/>
      <c r="L268" s="332"/>
      <c r="M268" s="332"/>
      <c r="N268" s="332"/>
      <c r="O268" s="332"/>
      <c r="P268" s="332"/>
      <c r="Q268" s="332"/>
      <c r="R268" s="332"/>
      <c r="S268" s="332"/>
      <c r="T268" s="332"/>
      <c r="U268" s="332"/>
      <c r="V268" s="332"/>
      <c r="W268" s="332"/>
      <c r="X268" s="332"/>
      <c r="Y268" s="332"/>
      <c r="Z268" s="332"/>
      <c r="AA268" s="332"/>
      <c r="AB268" s="332"/>
      <c r="AC268" s="332"/>
      <c r="AD268" s="332"/>
    </row>
    <row r="269" spans="1:30" ht="14.4" customHeight="1" x14ac:dyDescent="0.25">
      <c r="A269" s="332"/>
      <c r="B269" s="332"/>
      <c r="C269" s="332"/>
      <c r="D269" s="332"/>
      <c r="E269" s="332"/>
      <c r="F269" s="332"/>
      <c r="G269" s="332"/>
      <c r="H269" s="332"/>
      <c r="I269" s="332"/>
      <c r="J269" s="332"/>
      <c r="K269" s="332"/>
      <c r="L269" s="332"/>
      <c r="M269" s="332"/>
      <c r="N269" s="332"/>
      <c r="O269" s="332"/>
      <c r="P269" s="332"/>
      <c r="Q269" s="332"/>
      <c r="R269" s="332"/>
      <c r="S269" s="332"/>
      <c r="T269" s="332"/>
      <c r="U269" s="332"/>
      <c r="V269" s="332"/>
      <c r="W269" s="332"/>
      <c r="X269" s="332"/>
      <c r="Y269" s="332"/>
      <c r="Z269" s="332"/>
      <c r="AA269" s="332"/>
      <c r="AB269" s="332"/>
      <c r="AC269" s="332"/>
      <c r="AD269" s="332"/>
    </row>
    <row r="270" spans="1:30" ht="14.4" customHeight="1" x14ac:dyDescent="0.25">
      <c r="A270" s="332"/>
      <c r="B270" s="332"/>
      <c r="C270" s="332"/>
      <c r="D270" s="332"/>
      <c r="E270" s="332"/>
      <c r="F270" s="332"/>
      <c r="G270" s="332"/>
      <c r="H270" s="332"/>
      <c r="I270" s="332"/>
      <c r="J270" s="332"/>
      <c r="K270" s="332"/>
      <c r="L270" s="332"/>
      <c r="M270" s="332"/>
      <c r="N270" s="332"/>
      <c r="O270" s="332"/>
      <c r="P270" s="332"/>
      <c r="Q270" s="332"/>
      <c r="R270" s="332"/>
      <c r="S270" s="332"/>
      <c r="T270" s="332"/>
      <c r="U270" s="332"/>
      <c r="V270" s="332"/>
      <c r="W270" s="332"/>
      <c r="X270" s="332"/>
      <c r="Y270" s="332"/>
      <c r="Z270" s="332"/>
      <c r="AA270" s="332"/>
      <c r="AB270" s="332"/>
      <c r="AC270" s="332"/>
      <c r="AD270" s="332"/>
    </row>
    <row r="271" spans="1:30" ht="14.4" customHeight="1" x14ac:dyDescent="0.25">
      <c r="A271" s="332"/>
      <c r="B271" s="332"/>
      <c r="C271" s="332"/>
      <c r="D271" s="332"/>
      <c r="E271" s="332"/>
      <c r="F271" s="332"/>
      <c r="G271" s="332"/>
      <c r="H271" s="332"/>
      <c r="I271" s="332"/>
      <c r="J271" s="332"/>
      <c r="K271" s="332"/>
      <c r="L271" s="332"/>
      <c r="M271" s="332"/>
      <c r="N271" s="332"/>
      <c r="O271" s="332"/>
      <c r="P271" s="332"/>
      <c r="Q271" s="332"/>
      <c r="R271" s="332"/>
      <c r="S271" s="332"/>
      <c r="T271" s="332"/>
      <c r="U271" s="332"/>
      <c r="V271" s="332"/>
      <c r="W271" s="332"/>
      <c r="X271" s="332"/>
      <c r="Y271" s="332"/>
      <c r="Z271" s="332"/>
      <c r="AA271" s="332"/>
      <c r="AB271" s="332"/>
      <c r="AC271" s="332"/>
      <c r="AD271" s="332"/>
    </row>
    <row r="272" spans="1:30" ht="14.4" customHeight="1" x14ac:dyDescent="0.25">
      <c r="A272" s="332"/>
      <c r="B272" s="332"/>
      <c r="C272" s="332"/>
      <c r="D272" s="332"/>
      <c r="E272" s="332"/>
      <c r="F272" s="332"/>
      <c r="G272" s="332"/>
      <c r="H272" s="332"/>
      <c r="I272" s="332"/>
      <c r="J272" s="332"/>
      <c r="K272" s="332"/>
      <c r="L272" s="332"/>
      <c r="M272" s="332"/>
      <c r="N272" s="332"/>
      <c r="O272" s="332"/>
      <c r="P272" s="332"/>
      <c r="Q272" s="332"/>
      <c r="R272" s="332"/>
      <c r="S272" s="332"/>
      <c r="T272" s="332"/>
      <c r="U272" s="332"/>
      <c r="V272" s="332"/>
      <c r="W272" s="332"/>
      <c r="X272" s="332"/>
      <c r="Y272" s="332"/>
      <c r="Z272" s="332"/>
      <c r="AA272" s="332"/>
      <c r="AB272" s="332"/>
      <c r="AC272" s="332"/>
      <c r="AD272" s="332"/>
    </row>
    <row r="273" spans="1:30" ht="14.4" customHeight="1" x14ac:dyDescent="0.25">
      <c r="A273" s="332"/>
      <c r="B273" s="332"/>
      <c r="C273" s="332"/>
      <c r="D273" s="332"/>
      <c r="E273" s="332"/>
      <c r="F273" s="332"/>
      <c r="G273" s="332"/>
      <c r="H273" s="332"/>
      <c r="I273" s="332"/>
      <c r="J273" s="332"/>
      <c r="K273" s="332"/>
      <c r="L273" s="332"/>
      <c r="M273" s="332"/>
      <c r="N273" s="332"/>
      <c r="O273" s="332"/>
      <c r="P273" s="332"/>
      <c r="Q273" s="332"/>
      <c r="R273" s="332"/>
      <c r="S273" s="332"/>
      <c r="T273" s="332"/>
      <c r="U273" s="332"/>
      <c r="V273" s="332"/>
      <c r="W273" s="332"/>
      <c r="X273" s="332"/>
      <c r="Y273" s="332"/>
      <c r="Z273" s="332"/>
      <c r="AA273" s="332"/>
      <c r="AB273" s="332"/>
      <c r="AC273" s="332"/>
      <c r="AD273" s="332"/>
    </row>
    <row r="274" spans="1:30" ht="14.4" customHeight="1" x14ac:dyDescent="0.25">
      <c r="A274" s="332"/>
      <c r="B274" s="332"/>
      <c r="C274" s="332"/>
      <c r="D274" s="332"/>
      <c r="E274" s="332"/>
      <c r="F274" s="332"/>
      <c r="G274" s="332"/>
      <c r="H274" s="332"/>
      <c r="I274" s="332"/>
      <c r="J274" s="332"/>
      <c r="K274" s="332"/>
      <c r="L274" s="332"/>
      <c r="M274" s="332"/>
      <c r="N274" s="332"/>
      <c r="O274" s="332"/>
      <c r="P274" s="332"/>
      <c r="Q274" s="332"/>
      <c r="R274" s="332"/>
      <c r="S274" s="332"/>
      <c r="T274" s="332"/>
      <c r="U274" s="332"/>
      <c r="V274" s="332"/>
      <c r="W274" s="332"/>
      <c r="X274" s="332"/>
      <c r="Y274" s="332"/>
      <c r="Z274" s="332"/>
      <c r="AA274" s="332"/>
      <c r="AB274" s="332"/>
      <c r="AC274" s="332"/>
      <c r="AD274" s="332"/>
    </row>
    <row r="275" spans="1:30" ht="14.4" customHeight="1" x14ac:dyDescent="0.25">
      <c r="A275" s="332"/>
      <c r="B275" s="332"/>
      <c r="C275" s="332"/>
      <c r="D275" s="332"/>
      <c r="E275" s="332"/>
      <c r="F275" s="332"/>
      <c r="G275" s="332"/>
      <c r="H275" s="332"/>
      <c r="I275" s="332"/>
      <c r="J275" s="332"/>
      <c r="K275" s="332"/>
      <c r="L275" s="332"/>
      <c r="M275" s="332"/>
      <c r="N275" s="332"/>
      <c r="O275" s="332"/>
      <c r="P275" s="332"/>
      <c r="Q275" s="332"/>
      <c r="R275" s="332"/>
      <c r="S275" s="332"/>
      <c r="T275" s="332"/>
      <c r="U275" s="332"/>
      <c r="V275" s="332"/>
      <c r="W275" s="332"/>
      <c r="X275" s="332"/>
      <c r="Y275" s="332"/>
      <c r="Z275" s="332"/>
      <c r="AA275" s="332"/>
      <c r="AB275" s="332"/>
      <c r="AC275" s="332"/>
      <c r="AD275" s="332"/>
    </row>
    <row r="276" spans="1:30" ht="14.4" customHeight="1" x14ac:dyDescent="0.25">
      <c r="A276" s="332"/>
      <c r="B276" s="332"/>
      <c r="C276" s="332"/>
      <c r="D276" s="332"/>
      <c r="E276" s="332"/>
      <c r="F276" s="332"/>
      <c r="G276" s="332"/>
      <c r="H276" s="332"/>
      <c r="I276" s="332"/>
      <c r="J276" s="332"/>
      <c r="K276" s="332"/>
      <c r="L276" s="332"/>
      <c r="M276" s="332"/>
      <c r="N276" s="332"/>
      <c r="O276" s="332"/>
      <c r="P276" s="332"/>
      <c r="Q276" s="332"/>
      <c r="R276" s="332"/>
      <c r="S276" s="332"/>
      <c r="T276" s="332"/>
      <c r="U276" s="332"/>
      <c r="V276" s="332"/>
      <c r="W276" s="332"/>
      <c r="X276" s="332"/>
      <c r="Y276" s="332"/>
      <c r="Z276" s="332"/>
      <c r="AA276" s="332"/>
      <c r="AB276" s="332"/>
      <c r="AC276" s="332"/>
      <c r="AD276" s="332"/>
    </row>
    <row r="277" spans="1:30" ht="14.4" customHeight="1" x14ac:dyDescent="0.25">
      <c r="A277" s="332"/>
      <c r="B277" s="332"/>
      <c r="C277" s="332"/>
      <c r="D277" s="332"/>
      <c r="E277" s="332"/>
      <c r="F277" s="332"/>
      <c r="G277" s="332"/>
      <c r="H277" s="332"/>
      <c r="I277" s="332"/>
      <c r="J277" s="332"/>
      <c r="K277" s="332"/>
      <c r="L277" s="332"/>
      <c r="M277" s="332"/>
      <c r="N277" s="332"/>
      <c r="O277" s="332"/>
      <c r="P277" s="332"/>
      <c r="Q277" s="332"/>
      <c r="R277" s="332"/>
      <c r="S277" s="332"/>
      <c r="T277" s="332"/>
      <c r="U277" s="332"/>
      <c r="V277" s="332"/>
      <c r="W277" s="332"/>
      <c r="X277" s="332"/>
      <c r="Y277" s="332"/>
      <c r="Z277" s="332"/>
      <c r="AA277" s="332"/>
      <c r="AB277" s="332"/>
      <c r="AC277" s="332"/>
      <c r="AD277" s="332"/>
    </row>
    <row r="278" spans="1:30" ht="14.4" customHeight="1" x14ac:dyDescent="0.25">
      <c r="A278" s="332"/>
      <c r="B278" s="332"/>
      <c r="C278" s="332"/>
      <c r="D278" s="332"/>
      <c r="E278" s="332"/>
      <c r="F278" s="332"/>
      <c r="G278" s="332"/>
      <c r="H278" s="332"/>
      <c r="I278" s="332"/>
      <c r="J278" s="332"/>
      <c r="K278" s="332"/>
      <c r="L278" s="332"/>
      <c r="M278" s="332"/>
      <c r="N278" s="332"/>
      <c r="O278" s="332"/>
      <c r="P278" s="332"/>
      <c r="Q278" s="332"/>
      <c r="R278" s="332"/>
      <c r="S278" s="332"/>
      <c r="T278" s="332"/>
      <c r="U278" s="332"/>
      <c r="V278" s="332"/>
      <c r="W278" s="332"/>
      <c r="X278" s="332"/>
      <c r="Y278" s="332"/>
      <c r="Z278" s="332"/>
      <c r="AA278" s="332"/>
      <c r="AB278" s="332"/>
      <c r="AC278" s="332"/>
      <c r="AD278" s="332"/>
    </row>
    <row r="279" spans="1:30" ht="14.4" customHeight="1" x14ac:dyDescent="0.25">
      <c r="A279" s="332"/>
      <c r="B279" s="332"/>
      <c r="C279" s="332"/>
      <c r="D279" s="332"/>
      <c r="E279" s="332"/>
      <c r="F279" s="332"/>
      <c r="G279" s="332"/>
      <c r="H279" s="332"/>
      <c r="I279" s="332"/>
      <c r="J279" s="332"/>
      <c r="K279" s="332"/>
      <c r="L279" s="332"/>
      <c r="M279" s="332"/>
      <c r="N279" s="332"/>
      <c r="O279" s="332"/>
      <c r="P279" s="332"/>
      <c r="Q279" s="332"/>
      <c r="R279" s="332"/>
      <c r="S279" s="332"/>
      <c r="T279" s="332"/>
      <c r="U279" s="332"/>
      <c r="V279" s="332"/>
      <c r="W279" s="332"/>
      <c r="X279" s="332"/>
      <c r="Y279" s="332"/>
      <c r="Z279" s="332"/>
      <c r="AA279" s="332"/>
      <c r="AB279" s="332"/>
      <c r="AC279" s="332"/>
      <c r="AD279" s="332"/>
    </row>
    <row r="280" spans="1:30" ht="14.4" customHeight="1" x14ac:dyDescent="0.25">
      <c r="A280" s="332"/>
      <c r="B280" s="332"/>
      <c r="C280" s="332"/>
      <c r="D280" s="332"/>
      <c r="E280" s="332"/>
      <c r="F280" s="332"/>
      <c r="G280" s="332"/>
      <c r="H280" s="332"/>
      <c r="I280" s="332"/>
      <c r="J280" s="332"/>
      <c r="K280" s="332"/>
      <c r="L280" s="332"/>
      <c r="M280" s="332"/>
      <c r="N280" s="332"/>
      <c r="O280" s="332"/>
      <c r="P280" s="332"/>
      <c r="Q280" s="332"/>
      <c r="R280" s="332"/>
      <c r="S280" s="332"/>
      <c r="T280" s="332"/>
      <c r="U280" s="332"/>
      <c r="V280" s="332"/>
      <c r="W280" s="332"/>
      <c r="X280" s="332"/>
      <c r="Y280" s="332"/>
      <c r="Z280" s="332"/>
      <c r="AA280" s="332"/>
      <c r="AB280" s="332"/>
      <c r="AC280" s="332"/>
      <c r="AD280" s="332"/>
    </row>
    <row r="281" spans="1:30" ht="14.4" customHeight="1" x14ac:dyDescent="0.25">
      <c r="A281" s="332"/>
      <c r="B281" s="332"/>
      <c r="C281" s="332"/>
      <c r="D281" s="332"/>
      <c r="E281" s="332"/>
      <c r="F281" s="332"/>
      <c r="G281" s="332"/>
      <c r="H281" s="332"/>
      <c r="I281" s="332"/>
      <c r="J281" s="332"/>
      <c r="K281" s="332"/>
      <c r="L281" s="332"/>
      <c r="M281" s="332"/>
      <c r="N281" s="332"/>
      <c r="O281" s="332"/>
      <c r="P281" s="332"/>
      <c r="Q281" s="332"/>
      <c r="R281" s="332"/>
      <c r="S281" s="332"/>
      <c r="T281" s="332"/>
      <c r="U281" s="332"/>
      <c r="V281" s="332"/>
      <c r="W281" s="332"/>
      <c r="X281" s="332"/>
      <c r="Y281" s="332"/>
      <c r="Z281" s="332"/>
      <c r="AA281" s="332"/>
      <c r="AB281" s="332"/>
      <c r="AC281" s="332"/>
      <c r="AD281" s="332"/>
    </row>
    <row r="282" spans="1:30" ht="14.4" customHeight="1" x14ac:dyDescent="0.25">
      <c r="A282" s="332"/>
      <c r="B282" s="332"/>
      <c r="C282" s="332"/>
      <c r="D282" s="332"/>
      <c r="E282" s="332"/>
      <c r="F282" s="332"/>
      <c r="G282" s="332"/>
      <c r="H282" s="332"/>
      <c r="I282" s="332"/>
      <c r="J282" s="332"/>
      <c r="K282" s="332"/>
      <c r="L282" s="332"/>
      <c r="M282" s="332"/>
      <c r="N282" s="332"/>
      <c r="O282" s="332"/>
      <c r="P282" s="332"/>
      <c r="Q282" s="332"/>
      <c r="R282" s="332"/>
      <c r="S282" s="332"/>
      <c r="T282" s="332"/>
      <c r="U282" s="332"/>
      <c r="V282" s="332"/>
      <c r="W282" s="332"/>
      <c r="X282" s="332"/>
      <c r="Y282" s="332"/>
      <c r="Z282" s="332"/>
      <c r="AA282" s="332"/>
      <c r="AB282" s="332"/>
      <c r="AC282" s="332"/>
      <c r="AD282" s="332"/>
    </row>
    <row r="283" spans="1:30" ht="14.4" customHeight="1" x14ac:dyDescent="0.25">
      <c r="A283" s="332"/>
      <c r="B283" s="332"/>
      <c r="C283" s="332"/>
      <c r="D283" s="332"/>
      <c r="E283" s="332"/>
      <c r="F283" s="332"/>
      <c r="G283" s="332"/>
      <c r="H283" s="332"/>
      <c r="I283" s="332"/>
      <c r="J283" s="332"/>
      <c r="K283" s="332"/>
      <c r="L283" s="332"/>
      <c r="M283" s="332"/>
      <c r="N283" s="332"/>
      <c r="O283" s="332"/>
      <c r="P283" s="332"/>
      <c r="Q283" s="332"/>
      <c r="R283" s="332"/>
      <c r="S283" s="332"/>
      <c r="T283" s="332"/>
      <c r="U283" s="332"/>
      <c r="V283" s="332"/>
      <c r="W283" s="332"/>
      <c r="X283" s="332"/>
      <c r="Y283" s="332"/>
      <c r="Z283" s="332"/>
      <c r="AA283" s="332"/>
      <c r="AB283" s="332"/>
      <c r="AC283" s="332"/>
      <c r="AD283" s="332"/>
    </row>
    <row r="284" spans="1:30" ht="14.4" customHeight="1" x14ac:dyDescent="0.25">
      <c r="A284" s="332"/>
      <c r="B284" s="332"/>
      <c r="C284" s="332"/>
      <c r="D284" s="332"/>
      <c r="E284" s="332"/>
      <c r="F284" s="332"/>
      <c r="G284" s="332"/>
      <c r="H284" s="332"/>
      <c r="I284" s="332"/>
      <c r="J284" s="332"/>
      <c r="K284" s="332"/>
      <c r="L284" s="332"/>
      <c r="M284" s="332"/>
      <c r="N284" s="332"/>
      <c r="O284" s="332"/>
      <c r="P284" s="332"/>
      <c r="Q284" s="332"/>
      <c r="R284" s="332"/>
      <c r="S284" s="332"/>
      <c r="T284" s="332"/>
      <c r="U284" s="332"/>
      <c r="V284" s="332"/>
      <c r="W284" s="332"/>
      <c r="X284" s="332"/>
      <c r="Y284" s="332"/>
      <c r="Z284" s="332"/>
      <c r="AA284" s="332"/>
      <c r="AB284" s="332"/>
      <c r="AC284" s="332"/>
      <c r="AD284" s="332"/>
    </row>
    <row r="285" spans="1:30" ht="14.4" customHeight="1" x14ac:dyDescent="0.25">
      <c r="A285" s="332"/>
      <c r="B285" s="332"/>
      <c r="C285" s="332"/>
      <c r="D285" s="332"/>
      <c r="E285" s="332"/>
      <c r="F285" s="332"/>
      <c r="G285" s="332"/>
      <c r="H285" s="332"/>
      <c r="I285" s="332"/>
      <c r="J285" s="332"/>
      <c r="K285" s="332"/>
      <c r="L285" s="332"/>
      <c r="M285" s="332"/>
      <c r="N285" s="332"/>
      <c r="O285" s="332"/>
      <c r="P285" s="332"/>
      <c r="Q285" s="332"/>
      <c r="R285" s="332"/>
      <c r="S285" s="332"/>
      <c r="T285" s="332"/>
      <c r="U285" s="332"/>
      <c r="V285" s="332"/>
      <c r="W285" s="332"/>
      <c r="X285" s="332"/>
      <c r="Y285" s="332"/>
      <c r="Z285" s="332"/>
      <c r="AA285" s="332"/>
      <c r="AB285" s="332"/>
      <c r="AC285" s="332"/>
      <c r="AD285" s="332"/>
    </row>
    <row r="286" spans="1:30" ht="14.4" customHeight="1" x14ac:dyDescent="0.25">
      <c r="A286" s="332"/>
      <c r="B286" s="332"/>
      <c r="C286" s="332"/>
      <c r="D286" s="332"/>
      <c r="E286" s="332"/>
      <c r="F286" s="332"/>
      <c r="G286" s="332"/>
      <c r="H286" s="332"/>
      <c r="I286" s="332"/>
      <c r="J286" s="332"/>
      <c r="K286" s="332"/>
      <c r="L286" s="332"/>
      <c r="M286" s="332"/>
      <c r="N286" s="332"/>
      <c r="O286" s="332"/>
      <c r="P286" s="332"/>
      <c r="Q286" s="332"/>
      <c r="R286" s="332"/>
      <c r="S286" s="332"/>
      <c r="T286" s="332"/>
      <c r="U286" s="332"/>
      <c r="V286" s="332"/>
      <c r="W286" s="332"/>
      <c r="X286" s="332"/>
      <c r="Y286" s="332"/>
      <c r="Z286" s="332"/>
      <c r="AA286" s="332"/>
      <c r="AB286" s="332"/>
      <c r="AC286" s="332"/>
      <c r="AD286" s="332"/>
    </row>
    <row r="287" spans="1:30" ht="14.4" customHeight="1" x14ac:dyDescent="0.25">
      <c r="A287" s="332"/>
      <c r="B287" s="332"/>
      <c r="C287" s="332"/>
      <c r="D287" s="332"/>
      <c r="E287" s="332"/>
      <c r="F287" s="332"/>
      <c r="G287" s="332"/>
      <c r="H287" s="332"/>
      <c r="I287" s="332"/>
      <c r="J287" s="332"/>
      <c r="K287" s="332"/>
      <c r="L287" s="332"/>
      <c r="M287" s="332"/>
      <c r="N287" s="332"/>
      <c r="O287" s="332"/>
      <c r="P287" s="332"/>
      <c r="Q287" s="332"/>
      <c r="R287" s="332"/>
      <c r="S287" s="332"/>
      <c r="T287" s="332"/>
      <c r="U287" s="332"/>
      <c r="V287" s="332"/>
      <c r="W287" s="332"/>
      <c r="X287" s="332"/>
      <c r="Y287" s="332"/>
      <c r="Z287" s="332"/>
      <c r="AA287" s="332"/>
      <c r="AB287" s="332"/>
      <c r="AC287" s="332"/>
      <c r="AD287" s="332"/>
    </row>
    <row r="288" spans="1:30" ht="14.4" customHeight="1" x14ac:dyDescent="0.25">
      <c r="A288" s="332"/>
      <c r="B288" s="332"/>
      <c r="C288" s="332"/>
      <c r="D288" s="332"/>
      <c r="E288" s="332"/>
      <c r="F288" s="332"/>
      <c r="G288" s="332"/>
      <c r="H288" s="332"/>
      <c r="I288" s="332"/>
      <c r="J288" s="332"/>
      <c r="K288" s="332"/>
      <c r="L288" s="332"/>
      <c r="M288" s="332"/>
      <c r="N288" s="332"/>
      <c r="O288" s="332"/>
      <c r="P288" s="332"/>
      <c r="Q288" s="332"/>
      <c r="R288" s="332"/>
      <c r="S288" s="332"/>
      <c r="T288" s="332"/>
      <c r="U288" s="332"/>
      <c r="V288" s="332"/>
      <c r="W288" s="332"/>
      <c r="X288" s="332"/>
      <c r="Y288" s="332"/>
      <c r="Z288" s="332"/>
      <c r="AA288" s="332"/>
      <c r="AB288" s="332"/>
      <c r="AC288" s="332"/>
      <c r="AD288" s="332"/>
    </row>
    <row r="289" spans="1:30" ht="14.4" customHeight="1" x14ac:dyDescent="0.25">
      <c r="A289" s="332"/>
      <c r="B289" s="332"/>
      <c r="C289" s="332"/>
      <c r="D289" s="332"/>
      <c r="E289" s="332"/>
      <c r="F289" s="332"/>
      <c r="G289" s="332"/>
      <c r="H289" s="332"/>
      <c r="I289" s="332"/>
      <c r="J289" s="332"/>
      <c r="K289" s="332"/>
      <c r="L289" s="332"/>
      <c r="M289" s="332"/>
      <c r="N289" s="332"/>
      <c r="O289" s="332"/>
      <c r="P289" s="332"/>
      <c r="Q289" s="332"/>
      <c r="R289" s="332"/>
      <c r="S289" s="332"/>
      <c r="T289" s="332"/>
      <c r="U289" s="332"/>
      <c r="V289" s="332"/>
      <c r="W289" s="332"/>
      <c r="X289" s="332"/>
      <c r="Y289" s="332"/>
      <c r="Z289" s="332"/>
      <c r="AA289" s="332"/>
      <c r="AB289" s="332"/>
      <c r="AC289" s="332"/>
      <c r="AD289" s="332"/>
    </row>
    <row r="290" spans="1:30" ht="14.4" customHeight="1" x14ac:dyDescent="0.25">
      <c r="A290" s="332"/>
      <c r="B290" s="332"/>
      <c r="C290" s="332"/>
      <c r="D290" s="332"/>
      <c r="E290" s="332"/>
      <c r="F290" s="332"/>
      <c r="G290" s="332"/>
      <c r="H290" s="332"/>
      <c r="I290" s="332"/>
      <c r="J290" s="332"/>
      <c r="K290" s="332"/>
      <c r="L290" s="332"/>
      <c r="M290" s="332"/>
      <c r="N290" s="332"/>
      <c r="O290" s="332"/>
      <c r="P290" s="332"/>
      <c r="Q290" s="332"/>
      <c r="R290" s="332"/>
      <c r="S290" s="332"/>
      <c r="T290" s="332"/>
      <c r="U290" s="332"/>
      <c r="V290" s="332"/>
      <c r="W290" s="332"/>
      <c r="X290" s="332"/>
      <c r="Y290" s="332"/>
      <c r="Z290" s="332"/>
      <c r="AA290" s="332"/>
      <c r="AB290" s="332"/>
      <c r="AC290" s="332"/>
      <c r="AD290" s="332"/>
    </row>
    <row r="291" spans="1:30" ht="14.4" customHeight="1" x14ac:dyDescent="0.25">
      <c r="A291" s="332"/>
      <c r="B291" s="332"/>
      <c r="C291" s="332"/>
      <c r="D291" s="332"/>
      <c r="E291" s="332"/>
      <c r="F291" s="332"/>
      <c r="G291" s="332"/>
      <c r="H291" s="332"/>
      <c r="I291" s="332"/>
      <c r="J291" s="332"/>
      <c r="K291" s="332"/>
      <c r="L291" s="332"/>
      <c r="M291" s="332"/>
      <c r="N291" s="332"/>
      <c r="O291" s="332"/>
      <c r="P291" s="332"/>
      <c r="Q291" s="332"/>
      <c r="R291" s="332"/>
      <c r="S291" s="332"/>
      <c r="T291" s="332"/>
      <c r="U291" s="332"/>
      <c r="V291" s="332"/>
      <c r="W291" s="332"/>
      <c r="X291" s="332"/>
      <c r="Y291" s="332"/>
      <c r="Z291" s="332"/>
      <c r="AA291" s="332"/>
      <c r="AB291" s="332"/>
      <c r="AC291" s="332"/>
      <c r="AD291" s="332"/>
    </row>
    <row r="292" spans="1:30" ht="14.4" customHeight="1" x14ac:dyDescent="0.25">
      <c r="A292" s="332"/>
      <c r="B292" s="332"/>
      <c r="C292" s="332"/>
      <c r="D292" s="332"/>
      <c r="E292" s="332"/>
      <c r="F292" s="332"/>
      <c r="G292" s="332"/>
      <c r="H292" s="332"/>
      <c r="I292" s="332"/>
      <c r="J292" s="332"/>
      <c r="K292" s="332"/>
      <c r="L292" s="332"/>
      <c r="M292" s="332"/>
      <c r="N292" s="332"/>
      <c r="O292" s="332"/>
      <c r="P292" s="332"/>
      <c r="Q292" s="332"/>
      <c r="R292" s="332"/>
      <c r="S292" s="332"/>
      <c r="T292" s="332"/>
      <c r="U292" s="332"/>
      <c r="V292" s="332"/>
      <c r="W292" s="332"/>
      <c r="X292" s="332"/>
      <c r="Y292" s="332"/>
      <c r="Z292" s="332"/>
      <c r="AA292" s="332"/>
      <c r="AB292" s="332"/>
      <c r="AC292" s="332"/>
      <c r="AD292" s="332"/>
    </row>
    <row r="293" spans="1:30" ht="14.4" customHeight="1" x14ac:dyDescent="0.25">
      <c r="A293" s="332"/>
      <c r="B293" s="332"/>
      <c r="C293" s="332"/>
      <c r="D293" s="332"/>
      <c r="E293" s="332"/>
      <c r="F293" s="332"/>
      <c r="G293" s="332"/>
      <c r="H293" s="332"/>
      <c r="I293" s="332"/>
      <c r="J293" s="332"/>
      <c r="K293" s="332"/>
      <c r="L293" s="332"/>
      <c r="M293" s="332"/>
      <c r="N293" s="332"/>
      <c r="O293" s="332"/>
      <c r="P293" s="332"/>
      <c r="Q293" s="332"/>
      <c r="R293" s="332"/>
      <c r="S293" s="332"/>
      <c r="T293" s="332"/>
      <c r="U293" s="332"/>
      <c r="V293" s="332"/>
      <c r="W293" s="332"/>
      <c r="X293" s="332"/>
      <c r="Y293" s="332"/>
      <c r="Z293" s="332"/>
      <c r="AA293" s="332"/>
      <c r="AB293" s="332"/>
      <c r="AC293" s="332"/>
      <c r="AD293" s="332"/>
    </row>
    <row r="294" spans="1:30" ht="14.4" customHeight="1" x14ac:dyDescent="0.25">
      <c r="A294" s="332"/>
      <c r="B294" s="332"/>
      <c r="C294" s="332"/>
      <c r="D294" s="332"/>
      <c r="E294" s="332"/>
      <c r="F294" s="332"/>
      <c r="G294" s="332"/>
      <c r="H294" s="332"/>
      <c r="I294" s="332"/>
      <c r="J294" s="332"/>
      <c r="K294" s="332"/>
      <c r="L294" s="332"/>
      <c r="M294" s="332"/>
      <c r="N294" s="332"/>
      <c r="O294" s="332"/>
      <c r="P294" s="332"/>
      <c r="Q294" s="332"/>
      <c r="R294" s="332"/>
      <c r="S294" s="332"/>
      <c r="T294" s="332"/>
      <c r="U294" s="332"/>
      <c r="V294" s="332"/>
      <c r="W294" s="332"/>
      <c r="X294" s="332"/>
      <c r="Y294" s="332"/>
      <c r="Z294" s="332"/>
      <c r="AA294" s="332"/>
      <c r="AB294" s="332"/>
      <c r="AC294" s="332"/>
      <c r="AD294" s="332"/>
    </row>
    <row r="295" spans="1:30" ht="14.4" customHeight="1" x14ac:dyDescent="0.25">
      <c r="A295" s="332"/>
      <c r="B295" s="332"/>
      <c r="C295" s="332"/>
      <c r="D295" s="332"/>
      <c r="E295" s="332"/>
      <c r="F295" s="332"/>
      <c r="G295" s="332"/>
      <c r="H295" s="332"/>
      <c r="I295" s="332"/>
      <c r="J295" s="332"/>
      <c r="K295" s="332"/>
      <c r="L295" s="332"/>
      <c r="M295" s="332"/>
      <c r="N295" s="332"/>
      <c r="O295" s="332"/>
      <c r="P295" s="332"/>
      <c r="Q295" s="332"/>
      <c r="R295" s="332"/>
      <c r="S295" s="332"/>
      <c r="T295" s="332"/>
      <c r="U295" s="332"/>
      <c r="V295" s="332"/>
      <c r="W295" s="332"/>
      <c r="X295" s="332"/>
      <c r="Y295" s="332"/>
      <c r="Z295" s="332"/>
      <c r="AA295" s="332"/>
      <c r="AB295" s="332"/>
      <c r="AC295" s="332"/>
      <c r="AD295" s="332"/>
    </row>
    <row r="296" spans="1:30" ht="14.4" customHeight="1" x14ac:dyDescent="0.25">
      <c r="A296" s="332"/>
      <c r="B296" s="332"/>
      <c r="C296" s="332"/>
      <c r="D296" s="332"/>
      <c r="E296" s="332"/>
      <c r="F296" s="332"/>
      <c r="G296" s="332"/>
      <c r="H296" s="332"/>
      <c r="I296" s="332"/>
      <c r="J296" s="332"/>
      <c r="K296" s="332"/>
      <c r="L296" s="332"/>
      <c r="M296" s="332"/>
      <c r="N296" s="332"/>
      <c r="O296" s="332"/>
      <c r="P296" s="332"/>
      <c r="Q296" s="332"/>
      <c r="R296" s="332"/>
      <c r="S296" s="332"/>
      <c r="T296" s="332"/>
      <c r="U296" s="332"/>
      <c r="V296" s="332"/>
      <c r="W296" s="332"/>
      <c r="X296" s="332"/>
      <c r="Y296" s="332"/>
      <c r="Z296" s="332"/>
      <c r="AA296" s="332"/>
      <c r="AB296" s="332"/>
      <c r="AC296" s="332"/>
      <c r="AD296" s="332"/>
    </row>
    <row r="297" spans="1:30" ht="14.4" customHeight="1" x14ac:dyDescent="0.25">
      <c r="A297" s="332"/>
      <c r="B297" s="332"/>
      <c r="C297" s="332"/>
      <c r="D297" s="332"/>
      <c r="E297" s="332"/>
      <c r="F297" s="332"/>
      <c r="G297" s="332"/>
      <c r="H297" s="332"/>
      <c r="I297" s="332"/>
      <c r="J297" s="332"/>
      <c r="K297" s="332"/>
      <c r="L297" s="332"/>
      <c r="M297" s="332"/>
      <c r="N297" s="332"/>
      <c r="O297" s="332"/>
      <c r="P297" s="332"/>
      <c r="Q297" s="332"/>
      <c r="R297" s="332"/>
      <c r="S297" s="332"/>
      <c r="T297" s="332"/>
      <c r="U297" s="332"/>
      <c r="V297" s="332"/>
      <c r="W297" s="332"/>
      <c r="X297" s="332"/>
      <c r="Y297" s="332"/>
      <c r="Z297" s="332"/>
      <c r="AA297" s="332"/>
      <c r="AB297" s="332"/>
      <c r="AC297" s="332"/>
      <c r="AD297" s="332"/>
    </row>
    <row r="298" spans="1:30" ht="14.4" customHeight="1" x14ac:dyDescent="0.25">
      <c r="A298" s="332"/>
      <c r="B298" s="332"/>
      <c r="C298" s="332"/>
      <c r="D298" s="332"/>
      <c r="E298" s="332"/>
      <c r="F298" s="332"/>
      <c r="G298" s="332"/>
      <c r="H298" s="332"/>
      <c r="I298" s="332"/>
      <c r="J298" s="332"/>
      <c r="K298" s="332"/>
      <c r="L298" s="332"/>
      <c r="M298" s="332"/>
      <c r="N298" s="332"/>
      <c r="O298" s="332"/>
      <c r="P298" s="332"/>
      <c r="Q298" s="332"/>
      <c r="R298" s="332"/>
      <c r="S298" s="332"/>
      <c r="T298" s="332"/>
      <c r="U298" s="332"/>
      <c r="V298" s="332"/>
      <c r="W298" s="332"/>
      <c r="X298" s="332"/>
      <c r="Y298" s="332"/>
      <c r="Z298" s="332"/>
      <c r="AA298" s="332"/>
      <c r="AB298" s="332"/>
      <c r="AC298" s="332"/>
      <c r="AD298" s="332"/>
    </row>
    <row r="299" spans="1:30" ht="14.4" customHeight="1" x14ac:dyDescent="0.25">
      <c r="A299" s="332"/>
      <c r="B299" s="332"/>
      <c r="C299" s="332"/>
      <c r="D299" s="332"/>
      <c r="E299" s="332"/>
      <c r="F299" s="332"/>
      <c r="G299" s="332"/>
      <c r="H299" s="332"/>
      <c r="I299" s="332"/>
      <c r="J299" s="332"/>
      <c r="K299" s="332"/>
      <c r="L299" s="332"/>
      <c r="M299" s="332"/>
      <c r="N299" s="332"/>
      <c r="O299" s="332"/>
      <c r="P299" s="332"/>
      <c r="Q299" s="332"/>
      <c r="R299" s="332"/>
      <c r="S299" s="332"/>
      <c r="T299" s="332"/>
      <c r="U299" s="332"/>
      <c r="V299" s="332"/>
      <c r="W299" s="332"/>
      <c r="X299" s="332"/>
      <c r="Y299" s="332"/>
      <c r="Z299" s="332"/>
      <c r="AA299" s="332"/>
      <c r="AB299" s="332"/>
      <c r="AC299" s="332"/>
      <c r="AD299" s="332"/>
    </row>
    <row r="300" spans="1:30" ht="14.4" customHeight="1" x14ac:dyDescent="0.25">
      <c r="A300" s="332"/>
      <c r="B300" s="332"/>
      <c r="C300" s="332"/>
      <c r="D300" s="332"/>
      <c r="E300" s="332"/>
      <c r="F300" s="332"/>
      <c r="G300" s="332"/>
      <c r="H300" s="332"/>
      <c r="I300" s="332"/>
      <c r="J300" s="332"/>
      <c r="K300" s="332"/>
      <c r="L300" s="332"/>
      <c r="M300" s="332"/>
      <c r="N300" s="332"/>
      <c r="O300" s="332"/>
      <c r="P300" s="332"/>
      <c r="Q300" s="332"/>
      <c r="R300" s="332"/>
      <c r="S300" s="332"/>
      <c r="T300" s="332"/>
      <c r="U300" s="332"/>
      <c r="V300" s="332"/>
      <c r="W300" s="332"/>
      <c r="X300" s="332"/>
      <c r="Y300" s="332"/>
      <c r="Z300" s="332"/>
      <c r="AA300" s="332"/>
      <c r="AB300" s="332"/>
      <c r="AC300" s="332"/>
      <c r="AD300" s="332"/>
    </row>
    <row r="301" spans="1:30" ht="14.4" customHeight="1" x14ac:dyDescent="0.25">
      <c r="A301" s="332"/>
      <c r="B301" s="332"/>
      <c r="C301" s="332"/>
      <c r="D301" s="332"/>
      <c r="E301" s="332"/>
      <c r="F301" s="332"/>
      <c r="G301" s="332"/>
      <c r="H301" s="332"/>
      <c r="I301" s="332"/>
      <c r="J301" s="332"/>
      <c r="K301" s="332"/>
      <c r="L301" s="332"/>
      <c r="M301" s="332"/>
      <c r="N301" s="332"/>
      <c r="O301" s="332"/>
      <c r="P301" s="332"/>
      <c r="Q301" s="332"/>
      <c r="R301" s="332"/>
      <c r="S301" s="332"/>
      <c r="T301" s="332"/>
      <c r="U301" s="332"/>
      <c r="V301" s="332"/>
      <c r="W301" s="332"/>
      <c r="X301" s="332"/>
      <c r="Y301" s="332"/>
      <c r="Z301" s="332"/>
      <c r="AA301" s="332"/>
      <c r="AB301" s="332"/>
      <c r="AC301" s="332"/>
      <c r="AD301" s="332"/>
    </row>
    <row r="302" spans="1:30" ht="14.4" customHeight="1" x14ac:dyDescent="0.25">
      <c r="A302" s="332"/>
      <c r="B302" s="332"/>
      <c r="C302" s="332"/>
      <c r="D302" s="332"/>
      <c r="E302" s="332"/>
      <c r="F302" s="332"/>
      <c r="G302" s="332"/>
      <c r="H302" s="332"/>
      <c r="I302" s="332"/>
      <c r="J302" s="332"/>
      <c r="K302" s="332"/>
      <c r="L302" s="332"/>
      <c r="M302" s="332"/>
      <c r="N302" s="332"/>
      <c r="O302" s="332"/>
      <c r="P302" s="332"/>
      <c r="Q302" s="332"/>
      <c r="R302" s="332"/>
      <c r="S302" s="332"/>
      <c r="T302" s="332"/>
      <c r="U302" s="332"/>
      <c r="V302" s="332"/>
      <c r="W302" s="332"/>
      <c r="X302" s="332"/>
      <c r="Y302" s="332"/>
      <c r="Z302" s="332"/>
      <c r="AA302" s="332"/>
      <c r="AB302" s="332"/>
      <c r="AC302" s="332"/>
      <c r="AD302" s="332"/>
    </row>
    <row r="303" spans="1:30" ht="14.4" customHeight="1" x14ac:dyDescent="0.25">
      <c r="A303" s="332"/>
      <c r="B303" s="332"/>
      <c r="C303" s="332"/>
      <c r="D303" s="332"/>
      <c r="E303" s="332"/>
      <c r="F303" s="332"/>
      <c r="G303" s="332"/>
      <c r="H303" s="332"/>
      <c r="I303" s="332"/>
      <c r="J303" s="332"/>
      <c r="K303" s="332"/>
      <c r="L303" s="332"/>
      <c r="M303" s="332"/>
      <c r="N303" s="332"/>
      <c r="O303" s="332"/>
      <c r="P303" s="332"/>
      <c r="Q303" s="332"/>
      <c r="R303" s="332"/>
      <c r="S303" s="332"/>
      <c r="T303" s="332"/>
      <c r="U303" s="332"/>
      <c r="V303" s="332"/>
      <c r="W303" s="332"/>
      <c r="X303" s="332"/>
      <c r="Y303" s="332"/>
      <c r="Z303" s="332"/>
      <c r="AA303" s="332"/>
      <c r="AB303" s="332"/>
      <c r="AC303" s="332"/>
      <c r="AD303" s="332"/>
    </row>
    <row r="304" spans="1:30" ht="14.4" customHeight="1" x14ac:dyDescent="0.25">
      <c r="A304" s="332"/>
      <c r="B304" s="332"/>
      <c r="C304" s="332"/>
      <c r="D304" s="332"/>
      <c r="E304" s="332"/>
      <c r="F304" s="332"/>
      <c r="G304" s="332"/>
      <c r="H304" s="332"/>
      <c r="I304" s="332"/>
      <c r="J304" s="332"/>
      <c r="K304" s="332"/>
      <c r="L304" s="332"/>
      <c r="M304" s="332"/>
      <c r="N304" s="332"/>
      <c r="O304" s="332"/>
      <c r="P304" s="332"/>
      <c r="Q304" s="332"/>
      <c r="R304" s="332"/>
      <c r="S304" s="332"/>
      <c r="T304" s="332"/>
      <c r="U304" s="332"/>
      <c r="V304" s="332"/>
      <c r="W304" s="332"/>
      <c r="X304" s="332"/>
      <c r="Y304" s="332"/>
      <c r="Z304" s="332"/>
      <c r="AA304" s="332"/>
      <c r="AB304" s="332"/>
      <c r="AC304" s="332"/>
      <c r="AD304" s="332"/>
    </row>
    <row r="305" spans="1:30" ht="14.4" customHeight="1" x14ac:dyDescent="0.25">
      <c r="A305" s="332"/>
      <c r="B305" s="332"/>
      <c r="C305" s="332"/>
      <c r="D305" s="332"/>
      <c r="E305" s="332"/>
      <c r="F305" s="332"/>
      <c r="G305" s="332"/>
      <c r="H305" s="332"/>
      <c r="I305" s="332"/>
      <c r="J305" s="332"/>
      <c r="K305" s="332"/>
      <c r="L305" s="332"/>
      <c r="M305" s="332"/>
      <c r="N305" s="332"/>
      <c r="O305" s="332"/>
      <c r="P305" s="332"/>
      <c r="Q305" s="332"/>
      <c r="R305" s="332"/>
      <c r="S305" s="332"/>
      <c r="T305" s="332"/>
      <c r="U305" s="332"/>
      <c r="V305" s="332"/>
      <c r="W305" s="332"/>
      <c r="X305" s="332"/>
      <c r="Y305" s="332"/>
      <c r="Z305" s="332"/>
      <c r="AA305" s="332"/>
      <c r="AB305" s="332"/>
      <c r="AC305" s="332"/>
      <c r="AD305" s="332"/>
    </row>
    <row r="306" spans="1:30" ht="14.4" customHeight="1" x14ac:dyDescent="0.25">
      <c r="A306" s="332"/>
      <c r="B306" s="332"/>
      <c r="C306" s="332"/>
      <c r="D306" s="332"/>
      <c r="E306" s="332"/>
      <c r="F306" s="332"/>
      <c r="G306" s="332"/>
      <c r="H306" s="332"/>
      <c r="I306" s="332"/>
      <c r="J306" s="332"/>
      <c r="K306" s="332"/>
      <c r="L306" s="332"/>
      <c r="M306" s="332"/>
      <c r="N306" s="332"/>
      <c r="O306" s="332"/>
      <c r="P306" s="332"/>
      <c r="Q306" s="332"/>
      <c r="R306" s="332"/>
      <c r="S306" s="332"/>
      <c r="T306" s="332"/>
      <c r="U306" s="332"/>
      <c r="V306" s="332"/>
      <c r="W306" s="332"/>
      <c r="X306" s="332"/>
      <c r="Y306" s="332"/>
      <c r="Z306" s="332"/>
      <c r="AA306" s="332"/>
      <c r="AB306" s="332"/>
      <c r="AC306" s="332"/>
      <c r="AD306" s="332"/>
    </row>
    <row r="307" spans="1:30" ht="14.4" customHeight="1" x14ac:dyDescent="0.25">
      <c r="A307" s="332"/>
      <c r="B307" s="332"/>
      <c r="C307" s="332"/>
      <c r="D307" s="332"/>
      <c r="E307" s="332"/>
      <c r="F307" s="332"/>
      <c r="G307" s="332"/>
      <c r="H307" s="332"/>
      <c r="I307" s="332"/>
      <c r="J307" s="332"/>
      <c r="K307" s="332"/>
      <c r="L307" s="332"/>
      <c r="M307" s="332"/>
      <c r="N307" s="332"/>
      <c r="O307" s="332"/>
      <c r="P307" s="332"/>
      <c r="Q307" s="332"/>
      <c r="R307" s="332"/>
      <c r="S307" s="332"/>
      <c r="T307" s="332"/>
      <c r="U307" s="332"/>
      <c r="V307" s="332"/>
      <c r="W307" s="332"/>
      <c r="X307" s="332"/>
      <c r="Y307" s="332"/>
      <c r="Z307" s="332"/>
      <c r="AA307" s="332"/>
      <c r="AB307" s="332"/>
      <c r="AC307" s="332"/>
      <c r="AD307" s="332"/>
    </row>
    <row r="308" spans="1:30" ht="14.4" customHeight="1" x14ac:dyDescent="0.25">
      <c r="A308" s="332"/>
      <c r="B308" s="332"/>
      <c r="C308" s="332"/>
      <c r="D308" s="332"/>
      <c r="E308" s="332"/>
      <c r="F308" s="332"/>
      <c r="G308" s="332"/>
      <c r="H308" s="332"/>
      <c r="I308" s="332"/>
      <c r="J308" s="332"/>
      <c r="K308" s="332"/>
      <c r="L308" s="332"/>
      <c r="M308" s="332"/>
      <c r="N308" s="332"/>
      <c r="O308" s="332"/>
      <c r="P308" s="332"/>
      <c r="Q308" s="332"/>
      <c r="R308" s="332"/>
      <c r="S308" s="332"/>
      <c r="T308" s="332"/>
      <c r="U308" s="332"/>
      <c r="V308" s="332"/>
      <c r="W308" s="332"/>
      <c r="X308" s="332"/>
      <c r="Y308" s="332"/>
      <c r="Z308" s="332"/>
      <c r="AA308" s="332"/>
      <c r="AB308" s="332"/>
      <c r="AC308" s="332"/>
      <c r="AD308" s="332"/>
    </row>
    <row r="309" spans="1:30" ht="14.4" customHeight="1" x14ac:dyDescent="0.25">
      <c r="A309" s="332"/>
      <c r="B309" s="332"/>
      <c r="C309" s="332"/>
      <c r="D309" s="332"/>
      <c r="E309" s="332"/>
      <c r="F309" s="332"/>
      <c r="G309" s="332"/>
      <c r="H309" s="332"/>
      <c r="I309" s="332"/>
      <c r="J309" s="332"/>
      <c r="K309" s="332"/>
      <c r="L309" s="332"/>
      <c r="M309" s="332"/>
      <c r="N309" s="332"/>
      <c r="O309" s="332"/>
      <c r="P309" s="332"/>
      <c r="Q309" s="332"/>
      <c r="R309" s="332"/>
      <c r="S309" s="332"/>
      <c r="T309" s="332"/>
      <c r="U309" s="332"/>
      <c r="V309" s="332"/>
      <c r="W309" s="332"/>
      <c r="X309" s="332"/>
      <c r="Y309" s="332"/>
      <c r="Z309" s="332"/>
      <c r="AA309" s="332"/>
      <c r="AB309" s="332"/>
      <c r="AC309" s="332"/>
      <c r="AD309" s="332"/>
    </row>
    <row r="310" spans="1:30" ht="14.4" customHeight="1" x14ac:dyDescent="0.25">
      <c r="A310" s="332"/>
      <c r="B310" s="332"/>
      <c r="C310" s="332"/>
      <c r="D310" s="332"/>
      <c r="E310" s="332"/>
      <c r="F310" s="332"/>
      <c r="G310" s="332"/>
      <c r="H310" s="332"/>
      <c r="I310" s="332"/>
      <c r="J310" s="332"/>
      <c r="K310" s="332"/>
      <c r="L310" s="332"/>
      <c r="M310" s="332"/>
      <c r="N310" s="332"/>
      <c r="O310" s="332"/>
      <c r="P310" s="332"/>
      <c r="Q310" s="332"/>
      <c r="R310" s="332"/>
      <c r="S310" s="332"/>
      <c r="T310" s="332"/>
      <c r="U310" s="332"/>
      <c r="V310" s="332"/>
      <c r="W310" s="332"/>
      <c r="X310" s="332"/>
      <c r="Y310" s="332"/>
      <c r="Z310" s="332"/>
      <c r="AA310" s="332"/>
      <c r="AB310" s="332"/>
      <c r="AC310" s="332"/>
      <c r="AD310" s="332"/>
    </row>
    <row r="311" spans="1:30" ht="14.4" customHeight="1" x14ac:dyDescent="0.25">
      <c r="A311" s="332"/>
      <c r="B311" s="332"/>
      <c r="C311" s="332"/>
      <c r="D311" s="332"/>
      <c r="E311" s="332"/>
      <c r="F311" s="332"/>
      <c r="G311" s="332"/>
      <c r="H311" s="332"/>
      <c r="I311" s="332"/>
      <c r="J311" s="332"/>
      <c r="K311" s="332"/>
      <c r="L311" s="332"/>
      <c r="M311" s="332"/>
      <c r="N311" s="332"/>
      <c r="O311" s="332"/>
      <c r="P311" s="332"/>
      <c r="Q311" s="332"/>
      <c r="R311" s="332"/>
      <c r="S311" s="332"/>
      <c r="T311" s="332"/>
      <c r="U311" s="332"/>
      <c r="V311" s="332"/>
      <c r="W311" s="332"/>
      <c r="X311" s="332"/>
      <c r="Y311" s="332"/>
      <c r="Z311" s="332"/>
      <c r="AA311" s="332"/>
      <c r="AB311" s="332"/>
      <c r="AC311" s="332"/>
      <c r="AD311" s="332"/>
    </row>
    <row r="312" spans="1:30" ht="14.4" customHeight="1" x14ac:dyDescent="0.25">
      <c r="A312" s="332"/>
      <c r="B312" s="332"/>
      <c r="C312" s="332"/>
      <c r="D312" s="332"/>
      <c r="E312" s="332"/>
      <c r="F312" s="332"/>
      <c r="G312" s="332"/>
      <c r="H312" s="332"/>
      <c r="I312" s="332"/>
      <c r="J312" s="332"/>
      <c r="K312" s="332"/>
      <c r="L312" s="332"/>
      <c r="M312" s="332"/>
      <c r="N312" s="332"/>
      <c r="O312" s="332"/>
      <c r="P312" s="332"/>
      <c r="Q312" s="332"/>
      <c r="R312" s="332"/>
      <c r="S312" s="332"/>
      <c r="T312" s="332"/>
      <c r="U312" s="332"/>
      <c r="V312" s="332"/>
      <c r="W312" s="332"/>
      <c r="X312" s="332"/>
      <c r="Y312" s="332"/>
      <c r="Z312" s="332"/>
      <c r="AA312" s="332"/>
      <c r="AB312" s="332"/>
      <c r="AC312" s="332"/>
      <c r="AD312" s="332"/>
    </row>
    <row r="313" spans="1:30" ht="14.4" customHeight="1" x14ac:dyDescent="0.25">
      <c r="A313" s="332"/>
      <c r="B313" s="332"/>
      <c r="C313" s="332"/>
      <c r="D313" s="332"/>
      <c r="E313" s="332"/>
      <c r="F313" s="332"/>
      <c r="G313" s="332"/>
      <c r="H313" s="332"/>
      <c r="I313" s="332"/>
      <c r="J313" s="332"/>
      <c r="K313" s="332"/>
      <c r="L313" s="332"/>
      <c r="M313" s="332"/>
      <c r="N313" s="332"/>
      <c r="O313" s="332"/>
      <c r="P313" s="332"/>
      <c r="Q313" s="332"/>
      <c r="R313" s="332"/>
      <c r="S313" s="332"/>
      <c r="T313" s="332"/>
      <c r="U313" s="332"/>
      <c r="V313" s="332"/>
      <c r="W313" s="332"/>
      <c r="X313" s="332"/>
      <c r="Y313" s="332"/>
      <c r="Z313" s="332"/>
      <c r="AA313" s="332"/>
      <c r="AB313" s="332"/>
      <c r="AC313" s="332"/>
      <c r="AD313" s="332"/>
    </row>
    <row r="314" spans="1:30" ht="14.4" customHeight="1" x14ac:dyDescent="0.25">
      <c r="A314" s="332"/>
      <c r="B314" s="332"/>
      <c r="C314" s="332"/>
      <c r="D314" s="332"/>
      <c r="E314" s="332"/>
      <c r="F314" s="332"/>
      <c r="G314" s="332"/>
      <c r="H314" s="332"/>
      <c r="I314" s="332"/>
      <c r="J314" s="332"/>
      <c r="K314" s="332"/>
      <c r="L314" s="332"/>
      <c r="M314" s="332"/>
      <c r="N314" s="332"/>
      <c r="O314" s="332"/>
      <c r="P314" s="332"/>
      <c r="Q314" s="332"/>
      <c r="R314" s="332"/>
      <c r="S314" s="332"/>
      <c r="T314" s="332"/>
      <c r="U314" s="332"/>
      <c r="V314" s="332"/>
      <c r="W314" s="332"/>
      <c r="X314" s="332"/>
      <c r="Y314" s="332"/>
      <c r="Z314" s="332"/>
      <c r="AA314" s="332"/>
      <c r="AB314" s="332"/>
      <c r="AC314" s="332"/>
      <c r="AD314" s="332"/>
    </row>
    <row r="315" spans="1:30" ht="14.4" customHeight="1" x14ac:dyDescent="0.25">
      <c r="A315" s="332"/>
      <c r="B315" s="332"/>
      <c r="C315" s="332"/>
      <c r="D315" s="332"/>
      <c r="E315" s="332"/>
      <c r="F315" s="332"/>
      <c r="G315" s="332"/>
      <c r="H315" s="332"/>
      <c r="I315" s="332"/>
      <c r="J315" s="332"/>
      <c r="K315" s="332"/>
      <c r="L315" s="332"/>
      <c r="M315" s="332"/>
      <c r="N315" s="332"/>
      <c r="O315" s="332"/>
      <c r="P315" s="332"/>
      <c r="Q315" s="332"/>
      <c r="R315" s="332"/>
      <c r="S315" s="332"/>
      <c r="T315" s="332"/>
      <c r="U315" s="332"/>
      <c r="V315" s="332"/>
      <c r="W315" s="332"/>
      <c r="X315" s="332"/>
      <c r="Y315" s="332"/>
      <c r="Z315" s="332"/>
      <c r="AA315" s="332"/>
      <c r="AB315" s="332"/>
      <c r="AC315" s="332"/>
      <c r="AD315" s="332"/>
    </row>
    <row r="316" spans="1:30" ht="14.4" customHeight="1" x14ac:dyDescent="0.25">
      <c r="A316" s="332"/>
      <c r="B316" s="332"/>
      <c r="C316" s="332"/>
      <c r="D316" s="332"/>
      <c r="E316" s="332"/>
      <c r="F316" s="332"/>
      <c r="G316" s="332"/>
      <c r="H316" s="332"/>
      <c r="I316" s="332"/>
      <c r="J316" s="332"/>
      <c r="K316" s="332"/>
      <c r="L316" s="332"/>
      <c r="M316" s="332"/>
      <c r="N316" s="332"/>
      <c r="O316" s="332"/>
      <c r="P316" s="332"/>
      <c r="Q316" s="332"/>
      <c r="R316" s="332"/>
      <c r="S316" s="332"/>
      <c r="T316" s="332"/>
      <c r="U316" s="332"/>
      <c r="V316" s="332"/>
      <c r="W316" s="332"/>
      <c r="X316" s="332"/>
      <c r="Y316" s="332"/>
      <c r="Z316" s="332"/>
      <c r="AA316" s="332"/>
      <c r="AB316" s="332"/>
      <c r="AC316" s="332"/>
      <c r="AD316" s="332"/>
    </row>
    <row r="317" spans="1:30" ht="14.4" customHeight="1" x14ac:dyDescent="0.25">
      <c r="A317" s="332"/>
      <c r="B317" s="332"/>
      <c r="C317" s="332"/>
      <c r="D317" s="332"/>
      <c r="E317" s="332"/>
      <c r="F317" s="332"/>
      <c r="G317" s="332"/>
      <c r="H317" s="332"/>
      <c r="I317" s="332"/>
      <c r="J317" s="332"/>
      <c r="K317" s="332"/>
      <c r="L317" s="332"/>
      <c r="M317" s="332"/>
      <c r="N317" s="332"/>
      <c r="O317" s="332"/>
      <c r="P317" s="332"/>
      <c r="Q317" s="332"/>
      <c r="R317" s="332"/>
      <c r="S317" s="332"/>
      <c r="T317" s="332"/>
      <c r="U317" s="332"/>
      <c r="V317" s="332"/>
      <c r="W317" s="332"/>
      <c r="X317" s="332"/>
      <c r="Y317" s="332"/>
      <c r="Z317" s="332"/>
      <c r="AA317" s="332"/>
      <c r="AB317" s="332"/>
      <c r="AC317" s="332"/>
      <c r="AD317" s="332"/>
    </row>
    <row r="318" spans="1:30" ht="14.4" customHeight="1" x14ac:dyDescent="0.25">
      <c r="A318" s="332"/>
      <c r="B318" s="332"/>
      <c r="C318" s="332"/>
      <c r="D318" s="332"/>
      <c r="E318" s="332"/>
      <c r="F318" s="332"/>
      <c r="G318" s="332"/>
      <c r="H318" s="332"/>
      <c r="I318" s="332"/>
      <c r="J318" s="332"/>
      <c r="K318" s="332"/>
      <c r="L318" s="332"/>
      <c r="M318" s="332"/>
      <c r="N318" s="332"/>
      <c r="O318" s="332"/>
      <c r="P318" s="332"/>
      <c r="Q318" s="332"/>
      <c r="R318" s="332"/>
      <c r="S318" s="332"/>
      <c r="T318" s="332"/>
      <c r="U318" s="332"/>
      <c r="V318" s="332"/>
      <c r="W318" s="332"/>
      <c r="X318" s="332"/>
      <c r="Y318" s="332"/>
      <c r="Z318" s="332"/>
      <c r="AA318" s="332"/>
      <c r="AB318" s="332"/>
      <c r="AC318" s="332"/>
      <c r="AD318" s="332"/>
    </row>
    <row r="319" spans="1:30" ht="14.4" customHeight="1" x14ac:dyDescent="0.25">
      <c r="A319" s="332"/>
      <c r="B319" s="332"/>
      <c r="C319" s="332"/>
      <c r="D319" s="332"/>
      <c r="E319" s="332"/>
      <c r="F319" s="332"/>
      <c r="G319" s="332"/>
      <c r="H319" s="332"/>
      <c r="I319" s="332"/>
      <c r="J319" s="332"/>
      <c r="K319" s="332"/>
      <c r="L319" s="332"/>
      <c r="M319" s="332"/>
      <c r="N319" s="332"/>
      <c r="O319" s="332"/>
      <c r="P319" s="332"/>
      <c r="Q319" s="332"/>
      <c r="R319" s="332"/>
      <c r="S319" s="332"/>
      <c r="T319" s="332"/>
      <c r="U319" s="332"/>
      <c r="V319" s="332"/>
      <c r="W319" s="332"/>
      <c r="X319" s="332"/>
      <c r="Y319" s="332"/>
      <c r="Z319" s="332"/>
      <c r="AA319" s="332"/>
      <c r="AB319" s="332"/>
      <c r="AC319" s="332"/>
      <c r="AD319" s="332"/>
    </row>
    <row r="320" spans="1:30" ht="14.4" customHeight="1" x14ac:dyDescent="0.25">
      <c r="A320" s="332"/>
      <c r="B320" s="332"/>
      <c r="C320" s="332"/>
      <c r="D320" s="332"/>
      <c r="E320" s="332"/>
      <c r="F320" s="332"/>
      <c r="G320" s="332"/>
      <c r="H320" s="332"/>
      <c r="I320" s="332"/>
      <c r="J320" s="332"/>
      <c r="K320" s="332"/>
      <c r="L320" s="332"/>
      <c r="M320" s="332"/>
      <c r="N320" s="332"/>
      <c r="O320" s="332"/>
      <c r="P320" s="332"/>
      <c r="Q320" s="332"/>
      <c r="R320" s="332"/>
      <c r="S320" s="332"/>
      <c r="T320" s="332"/>
      <c r="U320" s="332"/>
      <c r="V320" s="332"/>
      <c r="W320" s="332"/>
      <c r="X320" s="332"/>
      <c r="Y320" s="332"/>
      <c r="Z320" s="332"/>
      <c r="AA320" s="332"/>
      <c r="AB320" s="332"/>
      <c r="AC320" s="332"/>
      <c r="AD320" s="332"/>
    </row>
    <row r="321" spans="1:30" ht="14.4" customHeight="1" x14ac:dyDescent="0.25">
      <c r="A321" s="332"/>
      <c r="B321" s="332"/>
      <c r="C321" s="332"/>
      <c r="D321" s="332"/>
      <c r="E321" s="332"/>
      <c r="F321" s="332"/>
      <c r="G321" s="332"/>
      <c r="H321" s="332"/>
      <c r="I321" s="332"/>
      <c r="J321" s="332"/>
      <c r="K321" s="332"/>
      <c r="L321" s="332"/>
      <c r="M321" s="332"/>
      <c r="N321" s="332"/>
      <c r="O321" s="332"/>
      <c r="P321" s="332"/>
      <c r="Q321" s="332"/>
      <c r="R321" s="332"/>
      <c r="S321" s="332"/>
      <c r="T321" s="332"/>
      <c r="U321" s="332"/>
      <c r="V321" s="332"/>
      <c r="W321" s="332"/>
      <c r="X321" s="332"/>
      <c r="Y321" s="332"/>
      <c r="Z321" s="332"/>
      <c r="AA321" s="332"/>
      <c r="AB321" s="332"/>
      <c r="AC321" s="332"/>
      <c r="AD321" s="332"/>
    </row>
    <row r="322" spans="1:30" ht="14.4" customHeight="1" x14ac:dyDescent="0.25">
      <c r="A322" s="332"/>
      <c r="B322" s="332"/>
      <c r="C322" s="332"/>
      <c r="D322" s="332"/>
      <c r="E322" s="332"/>
      <c r="F322" s="332"/>
      <c r="G322" s="332"/>
      <c r="H322" s="332"/>
      <c r="I322" s="332"/>
      <c r="J322" s="332"/>
      <c r="K322" s="332"/>
      <c r="L322" s="332"/>
      <c r="M322" s="332"/>
      <c r="N322" s="332"/>
      <c r="O322" s="332"/>
      <c r="P322" s="332"/>
      <c r="Q322" s="332"/>
      <c r="R322" s="332"/>
      <c r="S322" s="332"/>
      <c r="T322" s="332"/>
      <c r="U322" s="332"/>
      <c r="V322" s="332"/>
      <c r="W322" s="332"/>
      <c r="X322" s="332"/>
      <c r="Y322" s="332"/>
      <c r="Z322" s="332"/>
      <c r="AA322" s="332"/>
      <c r="AB322" s="332"/>
      <c r="AC322" s="332"/>
      <c r="AD322" s="332"/>
    </row>
    <row r="323" spans="1:30" ht="14.4" customHeight="1" x14ac:dyDescent="0.25">
      <c r="A323" s="332"/>
      <c r="B323" s="332"/>
      <c r="C323" s="332"/>
      <c r="D323" s="332"/>
      <c r="E323" s="332"/>
      <c r="F323" s="332"/>
      <c r="G323" s="332"/>
      <c r="H323" s="332"/>
      <c r="I323" s="332"/>
      <c r="J323" s="332"/>
      <c r="K323" s="332"/>
      <c r="L323" s="332"/>
      <c r="M323" s="332"/>
      <c r="N323" s="332"/>
      <c r="O323" s="332"/>
      <c r="P323" s="332"/>
      <c r="Q323" s="332"/>
      <c r="R323" s="332"/>
      <c r="S323" s="332"/>
      <c r="T323" s="332"/>
      <c r="U323" s="332"/>
      <c r="V323" s="332"/>
      <c r="W323" s="332"/>
      <c r="X323" s="332"/>
      <c r="Y323" s="332"/>
      <c r="Z323" s="332"/>
      <c r="AA323" s="332"/>
      <c r="AB323" s="332"/>
      <c r="AC323" s="332"/>
      <c r="AD323" s="332"/>
    </row>
    <row r="324" spans="1:30" ht="14.4" customHeight="1" x14ac:dyDescent="0.25">
      <c r="A324" s="332"/>
      <c r="B324" s="332"/>
      <c r="C324" s="332"/>
      <c r="D324" s="332"/>
      <c r="E324" s="332"/>
      <c r="F324" s="332"/>
      <c r="G324" s="332"/>
      <c r="H324" s="332"/>
      <c r="I324" s="332"/>
      <c r="J324" s="332"/>
      <c r="K324" s="332"/>
      <c r="L324" s="332"/>
      <c r="M324" s="332"/>
      <c r="N324" s="332"/>
      <c r="O324" s="332"/>
      <c r="P324" s="332"/>
      <c r="Q324" s="332"/>
      <c r="R324" s="332"/>
      <c r="S324" s="332"/>
      <c r="T324" s="332"/>
      <c r="U324" s="332"/>
      <c r="V324" s="332"/>
      <c r="W324" s="332"/>
      <c r="X324" s="332"/>
      <c r="Y324" s="332"/>
      <c r="Z324" s="332"/>
      <c r="AA324" s="332"/>
      <c r="AB324" s="332"/>
      <c r="AC324" s="332"/>
      <c r="AD324" s="332"/>
    </row>
    <row r="325" spans="1:30" ht="14.4" customHeight="1" x14ac:dyDescent="0.25">
      <c r="A325" s="332"/>
      <c r="B325" s="332"/>
      <c r="C325" s="332"/>
      <c r="D325" s="332"/>
      <c r="E325" s="332"/>
      <c r="F325" s="332"/>
      <c r="G325" s="332"/>
      <c r="H325" s="332"/>
      <c r="I325" s="332"/>
      <c r="J325" s="332"/>
      <c r="K325" s="332"/>
      <c r="L325" s="332"/>
      <c r="M325" s="332"/>
      <c r="N325" s="332"/>
      <c r="O325" s="332"/>
      <c r="P325" s="332"/>
      <c r="Q325" s="332"/>
      <c r="R325" s="332"/>
      <c r="S325" s="332"/>
      <c r="T325" s="332"/>
      <c r="U325" s="332"/>
      <c r="V325" s="332"/>
      <c r="W325" s="332"/>
      <c r="X325" s="332"/>
      <c r="Y325" s="332"/>
      <c r="Z325" s="332"/>
      <c r="AA325" s="332"/>
      <c r="AB325" s="332"/>
      <c r="AC325" s="332"/>
      <c r="AD325" s="332"/>
    </row>
    <row r="326" spans="1:30" ht="14.4" customHeight="1" x14ac:dyDescent="0.25">
      <c r="A326" s="332"/>
      <c r="B326" s="332"/>
      <c r="C326" s="332"/>
      <c r="D326" s="332"/>
      <c r="E326" s="332"/>
      <c r="F326" s="332"/>
      <c r="G326" s="332"/>
      <c r="H326" s="332"/>
      <c r="I326" s="332"/>
      <c r="J326" s="332"/>
      <c r="K326" s="332"/>
      <c r="L326" s="332"/>
      <c r="M326" s="332"/>
      <c r="N326" s="332"/>
      <c r="O326" s="332"/>
      <c r="P326" s="332"/>
      <c r="Q326" s="332"/>
      <c r="R326" s="332"/>
      <c r="S326" s="332"/>
      <c r="T326" s="332"/>
      <c r="U326" s="332"/>
      <c r="V326" s="332"/>
      <c r="W326" s="332"/>
      <c r="X326" s="332"/>
      <c r="Y326" s="332"/>
      <c r="Z326" s="332"/>
      <c r="AA326" s="332"/>
      <c r="AB326" s="332"/>
      <c r="AC326" s="332"/>
      <c r="AD326" s="332"/>
    </row>
    <row r="327" spans="1:30" ht="14.4" customHeight="1" x14ac:dyDescent="0.25">
      <c r="A327" s="332"/>
      <c r="B327" s="332"/>
      <c r="C327" s="332"/>
      <c r="D327" s="332"/>
      <c r="E327" s="332"/>
      <c r="F327" s="332"/>
      <c r="G327" s="332"/>
      <c r="H327" s="332"/>
      <c r="I327" s="332"/>
      <c r="J327" s="332"/>
      <c r="K327" s="332"/>
      <c r="L327" s="332"/>
      <c r="M327" s="332"/>
      <c r="N327" s="332"/>
      <c r="O327" s="332"/>
      <c r="P327" s="332"/>
      <c r="Q327" s="332"/>
      <c r="R327" s="332"/>
      <c r="S327" s="332"/>
      <c r="T327" s="332"/>
      <c r="U327" s="332"/>
      <c r="V327" s="332"/>
      <c r="W327" s="332"/>
      <c r="X327" s="332"/>
      <c r="Y327" s="332"/>
      <c r="Z327" s="332"/>
      <c r="AA327" s="332"/>
      <c r="AB327" s="332"/>
      <c r="AC327" s="332"/>
      <c r="AD327" s="332"/>
    </row>
    <row r="328" spans="1:30" ht="14.4" customHeight="1" x14ac:dyDescent="0.25">
      <c r="A328" s="332"/>
      <c r="B328" s="332"/>
      <c r="C328" s="332"/>
      <c r="D328" s="332"/>
      <c r="E328" s="332"/>
      <c r="F328" s="332"/>
      <c r="G328" s="332"/>
      <c r="H328" s="332"/>
      <c r="I328" s="332"/>
      <c r="J328" s="332"/>
      <c r="K328" s="332"/>
      <c r="L328" s="332"/>
      <c r="M328" s="332"/>
      <c r="N328" s="332"/>
      <c r="O328" s="332"/>
      <c r="P328" s="332"/>
      <c r="Q328" s="332"/>
      <c r="R328" s="332"/>
      <c r="S328" s="332"/>
      <c r="T328" s="332"/>
      <c r="U328" s="332"/>
      <c r="V328" s="332"/>
      <c r="W328" s="332"/>
      <c r="X328" s="332"/>
      <c r="Y328" s="332"/>
      <c r="Z328" s="332"/>
      <c r="AA328" s="332"/>
      <c r="AB328" s="332"/>
      <c r="AC328" s="332"/>
      <c r="AD328" s="332"/>
    </row>
    <row r="329" spans="1:30" ht="14.4" customHeight="1" x14ac:dyDescent="0.25">
      <c r="A329" s="332"/>
      <c r="B329" s="332"/>
      <c r="C329" s="332"/>
      <c r="D329" s="332"/>
      <c r="E329" s="332"/>
      <c r="F329" s="332"/>
      <c r="G329" s="332"/>
      <c r="H329" s="332"/>
      <c r="I329" s="332"/>
      <c r="J329" s="332"/>
      <c r="K329" s="332"/>
      <c r="L329" s="332"/>
      <c r="M329" s="332"/>
      <c r="N329" s="332"/>
      <c r="O329" s="332"/>
      <c r="P329" s="332"/>
      <c r="Q329" s="332"/>
      <c r="R329" s="332"/>
      <c r="S329" s="332"/>
      <c r="T329" s="332"/>
      <c r="U329" s="332"/>
      <c r="V329" s="332"/>
      <c r="W329" s="332"/>
      <c r="X329" s="332"/>
      <c r="Y329" s="332"/>
      <c r="Z329" s="332"/>
      <c r="AA329" s="332"/>
      <c r="AB329" s="332"/>
      <c r="AC329" s="332"/>
      <c r="AD329" s="332"/>
    </row>
    <row r="330" spans="1:30" ht="14.4" customHeight="1" x14ac:dyDescent="0.25">
      <c r="A330" s="332"/>
      <c r="B330" s="332"/>
      <c r="C330" s="332"/>
      <c r="D330" s="332"/>
      <c r="E330" s="332"/>
      <c r="F330" s="332"/>
      <c r="G330" s="332"/>
      <c r="H330" s="332"/>
      <c r="I330" s="332"/>
      <c r="J330" s="332"/>
      <c r="K330" s="332"/>
      <c r="L330" s="332"/>
      <c r="M330" s="332"/>
      <c r="N330" s="332"/>
      <c r="O330" s="332"/>
      <c r="P330" s="332"/>
      <c r="Q330" s="332"/>
      <c r="R330" s="332"/>
      <c r="S330" s="332"/>
      <c r="T330" s="332"/>
      <c r="U330" s="332"/>
      <c r="V330" s="332"/>
      <c r="W330" s="332"/>
      <c r="X330" s="332"/>
      <c r="Y330" s="332"/>
      <c r="Z330" s="332"/>
      <c r="AA330" s="332"/>
      <c r="AB330" s="332"/>
      <c r="AC330" s="332"/>
      <c r="AD330" s="332"/>
    </row>
    <row r="331" spans="1:30" ht="14.4" customHeight="1" x14ac:dyDescent="0.25">
      <c r="A331" s="332"/>
      <c r="B331" s="332"/>
      <c r="C331" s="332"/>
      <c r="D331" s="332"/>
      <c r="E331" s="332"/>
      <c r="F331" s="332"/>
      <c r="G331" s="332"/>
      <c r="H331" s="332"/>
      <c r="I331" s="332"/>
      <c r="J331" s="332"/>
      <c r="K331" s="332"/>
      <c r="L331" s="332"/>
      <c r="M331" s="332"/>
      <c r="N331" s="332"/>
      <c r="O331" s="332"/>
      <c r="P331" s="332"/>
      <c r="Q331" s="332"/>
      <c r="R331" s="332"/>
      <c r="S331" s="332"/>
      <c r="T331" s="332"/>
      <c r="U331" s="332"/>
      <c r="V331" s="332"/>
      <c r="W331" s="332"/>
      <c r="X331" s="332"/>
      <c r="Y331" s="332"/>
      <c r="Z331" s="332"/>
      <c r="AA331" s="332"/>
      <c r="AB331" s="332"/>
      <c r="AC331" s="332"/>
      <c r="AD331" s="332"/>
    </row>
    <row r="332" spans="1:30" ht="14.4" customHeight="1" x14ac:dyDescent="0.25">
      <c r="A332" s="332"/>
      <c r="B332" s="332"/>
      <c r="C332" s="332"/>
      <c r="D332" s="332"/>
      <c r="E332" s="332"/>
      <c r="F332" s="332"/>
      <c r="G332" s="332"/>
      <c r="H332" s="332"/>
      <c r="I332" s="332"/>
      <c r="J332" s="332"/>
      <c r="K332" s="332"/>
      <c r="L332" s="332"/>
      <c r="M332" s="332"/>
      <c r="N332" s="332"/>
      <c r="O332" s="332"/>
      <c r="P332" s="332"/>
      <c r="Q332" s="332"/>
      <c r="R332" s="332"/>
      <c r="S332" s="332"/>
      <c r="T332" s="332"/>
      <c r="U332" s="332"/>
      <c r="V332" s="332"/>
      <c r="W332" s="332"/>
      <c r="X332" s="332"/>
      <c r="Y332" s="332"/>
      <c r="Z332" s="332"/>
      <c r="AA332" s="332"/>
      <c r="AB332" s="332"/>
      <c r="AC332" s="332"/>
      <c r="AD332" s="332"/>
    </row>
    <row r="333" spans="1:30" ht="14.4" customHeight="1" x14ac:dyDescent="0.25">
      <c r="A333" s="332"/>
      <c r="B333" s="332"/>
      <c r="C333" s="332"/>
      <c r="D333" s="332"/>
      <c r="E333" s="332"/>
      <c r="F333" s="332"/>
      <c r="G333" s="332"/>
      <c r="H333" s="332"/>
      <c r="I333" s="332"/>
      <c r="J333" s="332"/>
      <c r="K333" s="332"/>
      <c r="L333" s="332"/>
      <c r="M333" s="332"/>
      <c r="N333" s="332"/>
      <c r="O333" s="332"/>
      <c r="P333" s="332"/>
      <c r="Q333" s="332"/>
      <c r="R333" s="332"/>
      <c r="S333" s="332"/>
      <c r="T333" s="332"/>
      <c r="U333" s="332"/>
      <c r="V333" s="332"/>
      <c r="W333" s="332"/>
      <c r="X333" s="332"/>
      <c r="Y333" s="332"/>
      <c r="Z333" s="332"/>
      <c r="AA333" s="332"/>
      <c r="AB333" s="332"/>
      <c r="AC333" s="332"/>
      <c r="AD333" s="332"/>
    </row>
    <row r="334" spans="1:30" ht="14.4" customHeight="1" x14ac:dyDescent="0.25">
      <c r="A334" s="332"/>
      <c r="B334" s="332"/>
      <c r="C334" s="332"/>
      <c r="D334" s="332"/>
      <c r="E334" s="332"/>
      <c r="F334" s="332"/>
      <c r="G334" s="332"/>
      <c r="H334" s="332"/>
      <c r="I334" s="332"/>
      <c r="J334" s="332"/>
      <c r="K334" s="332"/>
      <c r="L334" s="332"/>
      <c r="M334" s="332"/>
      <c r="N334" s="332"/>
      <c r="O334" s="332"/>
      <c r="P334" s="332"/>
      <c r="Q334" s="332"/>
      <c r="R334" s="332"/>
      <c r="S334" s="332"/>
      <c r="T334" s="332"/>
      <c r="U334" s="332"/>
      <c r="V334" s="332"/>
      <c r="W334" s="332"/>
      <c r="X334" s="332"/>
      <c r="Y334" s="332"/>
      <c r="Z334" s="332"/>
      <c r="AA334" s="332"/>
      <c r="AB334" s="332"/>
      <c r="AC334" s="332"/>
      <c r="AD334" s="332"/>
    </row>
    <row r="335" spans="1:30" ht="14.4" customHeight="1" x14ac:dyDescent="0.25">
      <c r="A335" s="332"/>
      <c r="B335" s="332"/>
      <c r="C335" s="332"/>
      <c r="D335" s="332"/>
      <c r="E335" s="332"/>
      <c r="F335" s="332"/>
      <c r="G335" s="332"/>
      <c r="H335" s="332"/>
      <c r="I335" s="332"/>
      <c r="J335" s="332"/>
      <c r="K335" s="332"/>
      <c r="L335" s="332"/>
      <c r="M335" s="332"/>
      <c r="N335" s="332"/>
      <c r="O335" s="332"/>
      <c r="P335" s="332"/>
      <c r="Q335" s="332"/>
      <c r="R335" s="332"/>
      <c r="S335" s="332"/>
      <c r="T335" s="332"/>
      <c r="U335" s="332"/>
      <c r="V335" s="332"/>
      <c r="W335" s="332"/>
      <c r="X335" s="332"/>
      <c r="Y335" s="332"/>
      <c r="Z335" s="332"/>
      <c r="AA335" s="332"/>
      <c r="AB335" s="332"/>
      <c r="AC335" s="332"/>
      <c r="AD335" s="332"/>
    </row>
    <row r="336" spans="1:30" ht="14.4" customHeight="1" x14ac:dyDescent="0.25">
      <c r="A336" s="332"/>
      <c r="B336" s="332"/>
      <c r="C336" s="332"/>
      <c r="D336" s="332"/>
      <c r="E336" s="332"/>
      <c r="F336" s="332"/>
      <c r="G336" s="332"/>
      <c r="H336" s="332"/>
      <c r="I336" s="332"/>
      <c r="J336" s="332"/>
      <c r="K336" s="332"/>
      <c r="L336" s="332"/>
      <c r="M336" s="332"/>
      <c r="N336" s="332"/>
      <c r="O336" s="332"/>
      <c r="P336" s="332"/>
      <c r="Q336" s="332"/>
      <c r="R336" s="332"/>
      <c r="S336" s="332"/>
      <c r="T336" s="332"/>
      <c r="U336" s="332"/>
      <c r="V336" s="332"/>
      <c r="W336" s="332"/>
      <c r="X336" s="332"/>
      <c r="Y336" s="332"/>
      <c r="Z336" s="332"/>
      <c r="AA336" s="332"/>
      <c r="AB336" s="332"/>
      <c r="AC336" s="332"/>
      <c r="AD336" s="332"/>
    </row>
    <row r="337" spans="1:30" ht="14.4" customHeight="1" x14ac:dyDescent="0.25">
      <c r="A337" s="332"/>
      <c r="B337" s="332"/>
      <c r="C337" s="332"/>
      <c r="D337" s="332"/>
      <c r="E337" s="332"/>
      <c r="F337" s="332"/>
      <c r="G337" s="332"/>
      <c r="H337" s="332"/>
      <c r="I337" s="332"/>
      <c r="J337" s="332"/>
      <c r="K337" s="332"/>
      <c r="L337" s="332"/>
      <c r="M337" s="332"/>
      <c r="N337" s="332"/>
      <c r="O337" s="332"/>
      <c r="P337" s="332"/>
      <c r="Q337" s="332"/>
      <c r="R337" s="332"/>
      <c r="S337" s="332"/>
      <c r="T337" s="332"/>
      <c r="U337" s="332"/>
      <c r="V337" s="332"/>
      <c r="W337" s="332"/>
      <c r="X337" s="332"/>
      <c r="Y337" s="332"/>
      <c r="Z337" s="332"/>
      <c r="AA337" s="332"/>
      <c r="AB337" s="332"/>
      <c r="AC337" s="332"/>
      <c r="AD337" s="332"/>
    </row>
    <row r="338" spans="1:30" ht="14.4" customHeight="1" x14ac:dyDescent="0.25">
      <c r="A338" s="332"/>
      <c r="B338" s="332"/>
      <c r="C338" s="332"/>
      <c r="D338" s="332"/>
      <c r="E338" s="332"/>
      <c r="F338" s="332"/>
      <c r="G338" s="332"/>
      <c r="H338" s="332"/>
      <c r="I338" s="332"/>
      <c r="J338" s="332"/>
      <c r="K338" s="332"/>
      <c r="L338" s="332"/>
      <c r="M338" s="332"/>
      <c r="N338" s="332"/>
      <c r="O338" s="332"/>
      <c r="P338" s="332"/>
      <c r="Q338" s="332"/>
      <c r="R338" s="332"/>
      <c r="S338" s="332"/>
      <c r="T338" s="332"/>
      <c r="U338" s="332"/>
      <c r="V338" s="332"/>
      <c r="W338" s="332"/>
      <c r="X338" s="332"/>
      <c r="Y338" s="332"/>
      <c r="Z338" s="332"/>
      <c r="AA338" s="332"/>
      <c r="AB338" s="332"/>
      <c r="AC338" s="332"/>
      <c r="AD338" s="332"/>
    </row>
    <row r="339" spans="1:30" ht="14.4" customHeight="1" x14ac:dyDescent="0.25">
      <c r="A339" s="332"/>
      <c r="B339" s="332"/>
      <c r="C339" s="332"/>
      <c r="D339" s="332"/>
      <c r="E339" s="332"/>
      <c r="F339" s="332"/>
      <c r="G339" s="332"/>
      <c r="H339" s="332"/>
      <c r="I339" s="332"/>
      <c r="J339" s="332"/>
      <c r="K339" s="332"/>
      <c r="L339" s="332"/>
      <c r="M339" s="332"/>
      <c r="N339" s="332"/>
      <c r="O339" s="332"/>
      <c r="P339" s="332"/>
      <c r="Q339" s="332"/>
      <c r="R339" s="332"/>
      <c r="S339" s="332"/>
      <c r="T339" s="332"/>
      <c r="U339" s="332"/>
      <c r="V339" s="332"/>
      <c r="W339" s="332"/>
      <c r="X339" s="332"/>
      <c r="Y339" s="332"/>
      <c r="Z339" s="332"/>
      <c r="AA339" s="332"/>
      <c r="AB339" s="332"/>
      <c r="AC339" s="332"/>
      <c r="AD339" s="332"/>
    </row>
    <row r="340" spans="1:30" ht="14.4" customHeight="1" x14ac:dyDescent="0.25">
      <c r="A340" s="332"/>
      <c r="B340" s="332"/>
      <c r="C340" s="332"/>
      <c r="D340" s="332"/>
      <c r="E340" s="332"/>
      <c r="F340" s="332"/>
      <c r="G340" s="332"/>
      <c r="H340" s="332"/>
      <c r="I340" s="332"/>
      <c r="J340" s="332"/>
      <c r="K340" s="332"/>
      <c r="L340" s="332"/>
      <c r="M340" s="332"/>
      <c r="N340" s="332"/>
      <c r="O340" s="332"/>
      <c r="P340" s="332"/>
      <c r="Q340" s="332"/>
      <c r="R340" s="332"/>
      <c r="S340" s="332"/>
      <c r="T340" s="332"/>
      <c r="U340" s="332"/>
      <c r="V340" s="332"/>
      <c r="W340" s="332"/>
      <c r="X340" s="332"/>
      <c r="Y340" s="332"/>
      <c r="Z340" s="332"/>
      <c r="AA340" s="332"/>
      <c r="AB340" s="332"/>
      <c r="AC340" s="332"/>
      <c r="AD340" s="332"/>
    </row>
    <row r="341" spans="1:30" ht="14.4" customHeight="1" x14ac:dyDescent="0.25">
      <c r="A341" s="332"/>
      <c r="B341" s="332"/>
      <c r="C341" s="332"/>
      <c r="D341" s="332"/>
      <c r="E341" s="332"/>
      <c r="F341" s="332"/>
      <c r="G341" s="332"/>
      <c r="H341" s="332"/>
      <c r="I341" s="332"/>
      <c r="J341" s="332"/>
      <c r="K341" s="332"/>
      <c r="L341" s="332"/>
      <c r="M341" s="332"/>
      <c r="N341" s="332"/>
      <c r="O341" s="332"/>
      <c r="P341" s="332"/>
      <c r="Q341" s="332"/>
      <c r="R341" s="332"/>
      <c r="S341" s="332"/>
      <c r="T341" s="332"/>
      <c r="U341" s="332"/>
      <c r="V341" s="332"/>
      <c r="W341" s="332"/>
      <c r="X341" s="332"/>
      <c r="Y341" s="332"/>
      <c r="Z341" s="332"/>
      <c r="AA341" s="332"/>
      <c r="AB341" s="332"/>
      <c r="AC341" s="332"/>
      <c r="AD341" s="332"/>
    </row>
    <row r="342" spans="1:30" ht="14.4" customHeight="1" x14ac:dyDescent="0.25">
      <c r="A342" s="332"/>
      <c r="B342" s="332"/>
      <c r="C342" s="332"/>
      <c r="D342" s="332"/>
      <c r="E342" s="332"/>
      <c r="F342" s="332"/>
      <c r="G342" s="332"/>
      <c r="H342" s="332"/>
      <c r="I342" s="332"/>
      <c r="J342" s="332"/>
      <c r="K342" s="332"/>
      <c r="L342" s="332"/>
      <c r="M342" s="332"/>
      <c r="N342" s="332"/>
      <c r="O342" s="332"/>
      <c r="P342" s="332"/>
      <c r="Q342" s="332"/>
      <c r="R342" s="332"/>
      <c r="S342" s="332"/>
      <c r="T342" s="332"/>
      <c r="U342" s="332"/>
      <c r="V342" s="332"/>
      <c r="W342" s="332"/>
      <c r="X342" s="332"/>
      <c r="Y342" s="332"/>
      <c r="Z342" s="332"/>
      <c r="AA342" s="332"/>
      <c r="AB342" s="332"/>
      <c r="AC342" s="332"/>
      <c r="AD342" s="332"/>
    </row>
    <row r="343" spans="1:30" ht="14.4" customHeight="1" x14ac:dyDescent="0.25">
      <c r="A343" s="332"/>
      <c r="B343" s="332"/>
      <c r="C343" s="332"/>
      <c r="D343" s="332"/>
      <c r="E343" s="332"/>
      <c r="F343" s="332"/>
      <c r="G343" s="332"/>
      <c r="H343" s="332"/>
      <c r="I343" s="332"/>
      <c r="J343" s="332"/>
      <c r="K343" s="332"/>
      <c r="L343" s="332"/>
      <c r="M343" s="332"/>
      <c r="N343" s="332"/>
      <c r="O343" s="332"/>
      <c r="P343" s="332"/>
      <c r="Q343" s="332"/>
      <c r="R343" s="332"/>
      <c r="S343" s="332"/>
      <c r="T343" s="332"/>
      <c r="U343" s="332"/>
      <c r="V343" s="332"/>
      <c r="W343" s="332"/>
      <c r="X343" s="332"/>
      <c r="Y343" s="332"/>
      <c r="Z343" s="332"/>
      <c r="AA343" s="332"/>
      <c r="AB343" s="332"/>
      <c r="AC343" s="332"/>
      <c r="AD343" s="332"/>
    </row>
    <row r="344" spans="1:30" ht="14.4" customHeight="1" x14ac:dyDescent="0.25">
      <c r="A344" s="332"/>
      <c r="B344" s="332"/>
      <c r="C344" s="332"/>
      <c r="D344" s="332"/>
      <c r="E344" s="332"/>
      <c r="F344" s="332"/>
      <c r="G344" s="332"/>
      <c r="H344" s="332"/>
      <c r="I344" s="332"/>
      <c r="J344" s="332"/>
      <c r="K344" s="332"/>
      <c r="L344" s="332"/>
      <c r="M344" s="332"/>
      <c r="N344" s="332"/>
      <c r="O344" s="332"/>
      <c r="P344" s="332"/>
      <c r="Q344" s="332"/>
      <c r="R344" s="332"/>
      <c r="S344" s="332"/>
      <c r="T344" s="332"/>
      <c r="U344" s="332"/>
      <c r="V344" s="332"/>
      <c r="W344" s="332"/>
      <c r="X344" s="332"/>
      <c r="Y344" s="332"/>
      <c r="Z344" s="332"/>
      <c r="AA344" s="332"/>
      <c r="AB344" s="332"/>
      <c r="AC344" s="332"/>
      <c r="AD344" s="332"/>
    </row>
    <row r="345" spans="1:30" ht="14.4" customHeight="1" x14ac:dyDescent="0.25">
      <c r="A345" s="332"/>
      <c r="B345" s="332"/>
      <c r="C345" s="332"/>
      <c r="D345" s="332"/>
      <c r="E345" s="332"/>
      <c r="F345" s="332"/>
      <c r="G345" s="332"/>
      <c r="H345" s="332"/>
      <c r="I345" s="332"/>
      <c r="J345" s="332"/>
      <c r="K345" s="332"/>
      <c r="L345" s="332"/>
      <c r="M345" s="332"/>
      <c r="N345" s="332"/>
      <c r="O345" s="332"/>
      <c r="P345" s="332"/>
      <c r="Q345" s="332"/>
      <c r="R345" s="332"/>
      <c r="S345" s="332"/>
      <c r="T345" s="332"/>
      <c r="U345" s="332"/>
      <c r="V345" s="332"/>
      <c r="W345" s="332"/>
      <c r="X345" s="332"/>
      <c r="Y345" s="332"/>
      <c r="Z345" s="332"/>
      <c r="AA345" s="332"/>
      <c r="AB345" s="332"/>
      <c r="AC345" s="332"/>
      <c r="AD345" s="332"/>
    </row>
    <row r="346" spans="1:30" ht="14.4" customHeight="1" x14ac:dyDescent="0.25">
      <c r="A346" s="332"/>
      <c r="B346" s="332"/>
      <c r="C346" s="332"/>
      <c r="D346" s="332"/>
      <c r="E346" s="332"/>
      <c r="F346" s="332"/>
      <c r="G346" s="332"/>
      <c r="H346" s="332"/>
      <c r="I346" s="332"/>
      <c r="J346" s="332"/>
      <c r="K346" s="332"/>
      <c r="L346" s="332"/>
      <c r="M346" s="332"/>
      <c r="N346" s="332"/>
      <c r="O346" s="332"/>
      <c r="P346" s="332"/>
      <c r="Q346" s="332"/>
      <c r="R346" s="332"/>
      <c r="S346" s="332"/>
      <c r="T346" s="332"/>
      <c r="U346" s="332"/>
      <c r="V346" s="332"/>
      <c r="W346" s="332"/>
      <c r="X346" s="332"/>
      <c r="Y346" s="332"/>
      <c r="Z346" s="332"/>
      <c r="AA346" s="332"/>
      <c r="AB346" s="332"/>
      <c r="AC346" s="332"/>
      <c r="AD346" s="332"/>
    </row>
    <row r="347" spans="1:30" ht="14.4" customHeight="1" x14ac:dyDescent="0.25">
      <c r="A347" s="332"/>
      <c r="B347" s="332"/>
      <c r="C347" s="332"/>
      <c r="D347" s="332"/>
      <c r="E347" s="332"/>
      <c r="F347" s="332"/>
      <c r="G347" s="332"/>
      <c r="H347" s="332"/>
      <c r="I347" s="332"/>
      <c r="J347" s="332"/>
      <c r="K347" s="332"/>
      <c r="L347" s="332"/>
      <c r="M347" s="332"/>
      <c r="N347" s="332"/>
      <c r="O347" s="332"/>
      <c r="P347" s="332"/>
      <c r="Q347" s="332"/>
      <c r="R347" s="332"/>
      <c r="S347" s="332"/>
      <c r="T347" s="332"/>
      <c r="U347" s="332"/>
      <c r="V347" s="332"/>
      <c r="W347" s="332"/>
      <c r="X347" s="332"/>
      <c r="Y347" s="332"/>
      <c r="Z347" s="332"/>
      <c r="AA347" s="332"/>
      <c r="AB347" s="332"/>
      <c r="AC347" s="332"/>
      <c r="AD347" s="332"/>
    </row>
    <row r="348" spans="1:30" ht="14.4" customHeight="1" x14ac:dyDescent="0.25">
      <c r="A348" s="332"/>
      <c r="B348" s="332"/>
      <c r="C348" s="332"/>
      <c r="D348" s="332"/>
      <c r="E348" s="332"/>
      <c r="F348" s="332"/>
      <c r="G348" s="332"/>
      <c r="H348" s="332"/>
      <c r="I348" s="332"/>
      <c r="J348" s="332"/>
      <c r="K348" s="332"/>
      <c r="L348" s="332"/>
      <c r="M348" s="332"/>
      <c r="N348" s="332"/>
      <c r="O348" s="332"/>
      <c r="P348" s="332"/>
      <c r="Q348" s="332"/>
      <c r="R348" s="332"/>
      <c r="S348" s="332"/>
      <c r="T348" s="332"/>
      <c r="U348" s="332"/>
      <c r="V348" s="332"/>
      <c r="W348" s="332"/>
      <c r="X348" s="332"/>
      <c r="Y348" s="332"/>
      <c r="Z348" s="332"/>
      <c r="AA348" s="332"/>
      <c r="AB348" s="332"/>
      <c r="AC348" s="332"/>
      <c r="AD348" s="332"/>
    </row>
    <row r="349" spans="1:30" ht="14.4" customHeight="1" x14ac:dyDescent="0.25">
      <c r="A349" s="332"/>
      <c r="B349" s="332"/>
      <c r="C349" s="332"/>
      <c r="D349" s="332"/>
      <c r="E349" s="332"/>
      <c r="F349" s="332"/>
      <c r="G349" s="332"/>
      <c r="H349" s="332"/>
      <c r="I349" s="332"/>
      <c r="J349" s="332"/>
      <c r="K349" s="332"/>
      <c r="L349" s="332"/>
      <c r="M349" s="332"/>
      <c r="N349" s="332"/>
      <c r="O349" s="332"/>
      <c r="P349" s="332"/>
      <c r="Q349" s="332"/>
      <c r="R349" s="332"/>
      <c r="S349" s="332"/>
      <c r="T349" s="332"/>
      <c r="U349" s="332"/>
      <c r="V349" s="332"/>
      <c r="W349" s="332"/>
      <c r="X349" s="332"/>
      <c r="Y349" s="332"/>
      <c r="Z349" s="332"/>
      <c r="AA349" s="332"/>
      <c r="AB349" s="332"/>
      <c r="AC349" s="332"/>
      <c r="AD349" s="332"/>
    </row>
    <row r="350" spans="1:30" ht="14.4" customHeight="1" x14ac:dyDescent="0.25">
      <c r="A350" s="332"/>
      <c r="B350" s="332"/>
      <c r="C350" s="332"/>
      <c r="D350" s="332"/>
      <c r="E350" s="332"/>
      <c r="F350" s="332"/>
      <c r="G350" s="332"/>
      <c r="H350" s="332"/>
      <c r="I350" s="332"/>
      <c r="J350" s="332"/>
      <c r="K350" s="332"/>
      <c r="L350" s="332"/>
      <c r="M350" s="332"/>
      <c r="N350" s="332"/>
      <c r="O350" s="332"/>
      <c r="P350" s="332"/>
      <c r="Q350" s="332"/>
      <c r="R350" s="332"/>
      <c r="S350" s="332"/>
      <c r="T350" s="332"/>
      <c r="U350" s="332"/>
      <c r="V350" s="332"/>
      <c r="W350" s="332"/>
      <c r="X350" s="332"/>
      <c r="Y350" s="332"/>
      <c r="Z350" s="332"/>
      <c r="AA350" s="332"/>
      <c r="AB350" s="332"/>
      <c r="AC350" s="332"/>
      <c r="AD350" s="332"/>
    </row>
    <row r="351" spans="1:30" ht="14.4" customHeight="1" x14ac:dyDescent="0.25">
      <c r="A351" s="332"/>
      <c r="B351" s="332"/>
      <c r="C351" s="332"/>
      <c r="D351" s="332"/>
      <c r="E351" s="332"/>
      <c r="F351" s="332"/>
      <c r="G351" s="332"/>
      <c r="H351" s="332"/>
      <c r="I351" s="332"/>
      <c r="J351" s="332"/>
      <c r="K351" s="332"/>
      <c r="L351" s="332"/>
      <c r="M351" s="332"/>
      <c r="N351" s="332"/>
      <c r="O351" s="332"/>
      <c r="P351" s="332"/>
      <c r="Q351" s="332"/>
      <c r="R351" s="332"/>
      <c r="S351" s="332"/>
      <c r="T351" s="332"/>
      <c r="U351" s="332"/>
      <c r="V351" s="332"/>
      <c r="W351" s="332"/>
      <c r="X351" s="332"/>
      <c r="Y351" s="332"/>
      <c r="Z351" s="332"/>
      <c r="AA351" s="332"/>
      <c r="AB351" s="332"/>
      <c r="AC351" s="332"/>
      <c r="AD351" s="332"/>
    </row>
    <row r="352" spans="1:30" ht="14.4" customHeight="1" x14ac:dyDescent="0.25">
      <c r="A352" s="332"/>
      <c r="B352" s="332"/>
      <c r="C352" s="332"/>
      <c r="D352" s="332"/>
      <c r="E352" s="332"/>
      <c r="F352" s="332"/>
      <c r="G352" s="332"/>
      <c r="H352" s="332"/>
      <c r="I352" s="332"/>
      <c r="J352" s="332"/>
      <c r="K352" s="332"/>
      <c r="L352" s="332"/>
      <c r="M352" s="332"/>
      <c r="N352" s="332"/>
      <c r="O352" s="332"/>
      <c r="P352" s="332"/>
      <c r="Q352" s="332"/>
      <c r="R352" s="332"/>
      <c r="S352" s="332"/>
      <c r="T352" s="332"/>
      <c r="U352" s="332"/>
      <c r="V352" s="332"/>
      <c r="W352" s="332"/>
      <c r="X352" s="332"/>
      <c r="Y352" s="332"/>
      <c r="Z352" s="332"/>
      <c r="AA352" s="332"/>
      <c r="AB352" s="332"/>
      <c r="AC352" s="332"/>
      <c r="AD352" s="332"/>
    </row>
    <row r="353" spans="1:30" ht="14.4" customHeight="1" x14ac:dyDescent="0.25">
      <c r="A353" s="332"/>
      <c r="B353" s="332"/>
      <c r="C353" s="332"/>
      <c r="D353" s="332"/>
      <c r="E353" s="332"/>
      <c r="F353" s="332"/>
      <c r="G353" s="332"/>
      <c r="H353" s="332"/>
      <c r="I353" s="332"/>
      <c r="J353" s="332"/>
      <c r="K353" s="332"/>
      <c r="L353" s="332"/>
      <c r="M353" s="332"/>
      <c r="N353" s="332"/>
      <c r="O353" s="332"/>
      <c r="P353" s="332"/>
      <c r="Q353" s="332"/>
      <c r="R353" s="332"/>
      <c r="S353" s="332"/>
      <c r="T353" s="332"/>
      <c r="U353" s="332"/>
      <c r="V353" s="332"/>
      <c r="W353" s="332"/>
      <c r="X353" s="332"/>
      <c r="Y353" s="332"/>
      <c r="Z353" s="332"/>
      <c r="AA353" s="332"/>
      <c r="AB353" s="332"/>
      <c r="AC353" s="332"/>
      <c r="AD353" s="332"/>
    </row>
    <row r="354" spans="1:30" ht="14.4" customHeight="1" x14ac:dyDescent="0.25">
      <c r="A354" s="332"/>
      <c r="B354" s="332"/>
      <c r="C354" s="332"/>
      <c r="D354" s="332"/>
      <c r="E354" s="332"/>
      <c r="F354" s="332"/>
      <c r="G354" s="332"/>
      <c r="H354" s="332"/>
      <c r="I354" s="332"/>
      <c r="J354" s="332"/>
      <c r="K354" s="332"/>
      <c r="L354" s="332"/>
      <c r="M354" s="332"/>
      <c r="N354" s="332"/>
      <c r="O354" s="332"/>
      <c r="P354" s="332"/>
      <c r="Q354" s="332"/>
      <c r="R354" s="332"/>
      <c r="S354" s="332"/>
      <c r="T354" s="332"/>
      <c r="U354" s="332"/>
      <c r="V354" s="332"/>
      <c r="W354" s="332"/>
      <c r="X354" s="332"/>
      <c r="Y354" s="332"/>
      <c r="Z354" s="332"/>
      <c r="AA354" s="332"/>
      <c r="AB354" s="332"/>
      <c r="AC354" s="332"/>
      <c r="AD354" s="332"/>
    </row>
    <row r="355" spans="1:30" ht="14.4" customHeight="1" x14ac:dyDescent="0.25">
      <c r="A355" s="332"/>
      <c r="B355" s="332"/>
      <c r="C355" s="332"/>
      <c r="D355" s="332"/>
      <c r="E355" s="332"/>
      <c r="F355" s="332"/>
      <c r="G355" s="332"/>
      <c r="H355" s="332"/>
      <c r="I355" s="332"/>
      <c r="J355" s="332"/>
      <c r="K355" s="332"/>
      <c r="L355" s="332"/>
      <c r="M355" s="332"/>
      <c r="N355" s="332"/>
      <c r="O355" s="332"/>
      <c r="P355" s="332"/>
      <c r="Q355" s="332"/>
      <c r="R355" s="332"/>
      <c r="S355" s="332"/>
      <c r="T355" s="332"/>
      <c r="U355" s="332"/>
      <c r="V355" s="332"/>
      <c r="W355" s="332"/>
      <c r="X355" s="332"/>
      <c r="Y355" s="332"/>
      <c r="Z355" s="332"/>
      <c r="AA355" s="332"/>
      <c r="AB355" s="332"/>
      <c r="AC355" s="332"/>
      <c r="AD355" s="332"/>
    </row>
    <row r="356" spans="1:30" ht="14.4" customHeight="1" x14ac:dyDescent="0.25">
      <c r="A356" s="332"/>
      <c r="B356" s="332"/>
      <c r="C356" s="332"/>
      <c r="D356" s="332"/>
      <c r="E356" s="332"/>
      <c r="F356" s="332"/>
      <c r="G356" s="332"/>
      <c r="H356" s="332"/>
      <c r="I356" s="332"/>
      <c r="J356" s="332"/>
      <c r="K356" s="332"/>
      <c r="L356" s="332"/>
      <c r="M356" s="332"/>
      <c r="N356" s="332"/>
      <c r="O356" s="332"/>
      <c r="P356" s="332"/>
      <c r="Q356" s="332"/>
      <c r="R356" s="332"/>
      <c r="S356" s="332"/>
      <c r="T356" s="332"/>
      <c r="U356" s="332"/>
      <c r="V356" s="332"/>
      <c r="W356" s="332"/>
      <c r="X356" s="332"/>
      <c r="Y356" s="332"/>
      <c r="Z356" s="332"/>
      <c r="AA356" s="332"/>
      <c r="AB356" s="332"/>
      <c r="AC356" s="332"/>
      <c r="AD356" s="332"/>
    </row>
    <row r="357" spans="1:30" ht="14.4" customHeight="1" x14ac:dyDescent="0.25">
      <c r="A357" s="332"/>
      <c r="B357" s="332"/>
      <c r="C357" s="332"/>
      <c r="D357" s="332"/>
      <c r="E357" s="332"/>
      <c r="F357" s="332"/>
      <c r="G357" s="332"/>
      <c r="H357" s="332"/>
      <c r="I357" s="332"/>
      <c r="J357" s="332"/>
      <c r="K357" s="332"/>
      <c r="L357" s="332"/>
      <c r="M357" s="332"/>
      <c r="N357" s="332"/>
      <c r="O357" s="332"/>
      <c r="P357" s="332"/>
      <c r="Q357" s="332"/>
      <c r="R357" s="332"/>
      <c r="S357" s="332"/>
      <c r="T357" s="332"/>
      <c r="U357" s="332"/>
      <c r="V357" s="332"/>
      <c r="W357" s="332"/>
      <c r="X357" s="332"/>
      <c r="Y357" s="332"/>
      <c r="Z357" s="332"/>
      <c r="AA357" s="332"/>
      <c r="AB357" s="332"/>
      <c r="AC357" s="332"/>
      <c r="AD357" s="332"/>
    </row>
    <row r="358" spans="1:30" ht="14.4" customHeight="1" x14ac:dyDescent="0.25">
      <c r="A358" s="332"/>
      <c r="B358" s="332"/>
      <c r="C358" s="332"/>
      <c r="D358" s="332"/>
      <c r="E358" s="332"/>
      <c r="F358" s="332"/>
      <c r="G358" s="332"/>
      <c r="H358" s="332"/>
      <c r="I358" s="332"/>
      <c r="J358" s="332"/>
      <c r="K358" s="332"/>
      <c r="L358" s="332"/>
      <c r="M358" s="332"/>
      <c r="N358" s="332"/>
      <c r="O358" s="332"/>
      <c r="P358" s="332"/>
      <c r="Q358" s="332"/>
      <c r="R358" s="332"/>
      <c r="S358" s="332"/>
      <c r="T358" s="332"/>
      <c r="U358" s="332"/>
      <c r="V358" s="332"/>
      <c r="W358" s="332"/>
      <c r="X358" s="332"/>
      <c r="Y358" s="332"/>
      <c r="Z358" s="332"/>
      <c r="AA358" s="332"/>
      <c r="AB358" s="332"/>
      <c r="AC358" s="332"/>
      <c r="AD358" s="332"/>
    </row>
    <row r="359" spans="1:30" ht="14.4" customHeight="1" x14ac:dyDescent="0.25">
      <c r="A359" s="332"/>
      <c r="B359" s="332"/>
      <c r="C359" s="332"/>
      <c r="D359" s="332"/>
      <c r="E359" s="332"/>
      <c r="F359" s="332"/>
      <c r="G359" s="332"/>
      <c r="H359" s="332"/>
      <c r="I359" s="332"/>
      <c r="J359" s="332"/>
      <c r="K359" s="332"/>
      <c r="L359" s="332"/>
      <c r="M359" s="332"/>
      <c r="N359" s="332"/>
      <c r="O359" s="332"/>
      <c r="P359" s="332"/>
      <c r="Q359" s="332"/>
      <c r="R359" s="332"/>
      <c r="S359" s="332"/>
      <c r="T359" s="332"/>
      <c r="U359" s="332"/>
      <c r="V359" s="332"/>
      <c r="W359" s="332"/>
      <c r="X359" s="332"/>
      <c r="Y359" s="332"/>
      <c r="Z359" s="332"/>
      <c r="AA359" s="332"/>
      <c r="AB359" s="332"/>
      <c r="AC359" s="332"/>
      <c r="AD359" s="332"/>
    </row>
    <row r="360" spans="1:30" ht="14.4" customHeight="1" x14ac:dyDescent="0.25">
      <c r="A360" s="332"/>
      <c r="B360" s="332"/>
      <c r="C360" s="332"/>
      <c r="D360" s="332"/>
      <c r="E360" s="332"/>
      <c r="F360" s="332"/>
      <c r="G360" s="332"/>
      <c r="H360" s="332"/>
      <c r="I360" s="332"/>
      <c r="J360" s="332"/>
      <c r="K360" s="332"/>
      <c r="L360" s="332"/>
      <c r="M360" s="332"/>
      <c r="N360" s="332"/>
      <c r="O360" s="332"/>
      <c r="P360" s="332"/>
      <c r="Q360" s="332"/>
      <c r="R360" s="332"/>
      <c r="S360" s="332"/>
      <c r="T360" s="332"/>
      <c r="U360" s="332"/>
      <c r="V360" s="332"/>
      <c r="W360" s="332"/>
      <c r="X360" s="332"/>
      <c r="Y360" s="332"/>
      <c r="Z360" s="332"/>
      <c r="AA360" s="332"/>
      <c r="AB360" s="332"/>
      <c r="AC360" s="332"/>
      <c r="AD360" s="332"/>
    </row>
    <row r="361" spans="1:30" ht="14.4" customHeight="1" x14ac:dyDescent="0.25">
      <c r="A361" s="332"/>
      <c r="B361" s="332"/>
      <c r="C361" s="332"/>
      <c r="D361" s="332"/>
      <c r="E361" s="332"/>
      <c r="F361" s="332"/>
      <c r="G361" s="332"/>
      <c r="H361" s="332"/>
      <c r="I361" s="332"/>
      <c r="J361" s="332"/>
      <c r="K361" s="332"/>
      <c r="L361" s="332"/>
      <c r="M361" s="332"/>
      <c r="N361" s="332"/>
      <c r="O361" s="332"/>
      <c r="P361" s="332"/>
      <c r="Q361" s="332"/>
      <c r="R361" s="332"/>
      <c r="S361" s="332"/>
      <c r="T361" s="332"/>
      <c r="U361" s="332"/>
      <c r="V361" s="332"/>
      <c r="W361" s="332"/>
      <c r="X361" s="332"/>
      <c r="Y361" s="332"/>
      <c r="Z361" s="332"/>
      <c r="AA361" s="332"/>
      <c r="AB361" s="332"/>
      <c r="AC361" s="332"/>
      <c r="AD361" s="332"/>
    </row>
    <row r="362" spans="1:30" ht="14.4" customHeight="1" x14ac:dyDescent="0.25">
      <c r="A362" s="332"/>
      <c r="B362" s="332"/>
      <c r="C362" s="332"/>
      <c r="D362" s="332"/>
      <c r="E362" s="332"/>
      <c r="F362" s="332"/>
      <c r="G362" s="332"/>
      <c r="H362" s="332"/>
      <c r="I362" s="332"/>
      <c r="J362" s="332"/>
      <c r="K362" s="332"/>
      <c r="L362" s="332"/>
      <c r="M362" s="332"/>
      <c r="N362" s="332"/>
      <c r="O362" s="332"/>
      <c r="P362" s="332"/>
      <c r="Q362" s="332"/>
      <c r="R362" s="332"/>
      <c r="S362" s="332"/>
      <c r="T362" s="332"/>
      <c r="U362" s="332"/>
      <c r="V362" s="332"/>
      <c r="W362" s="332"/>
      <c r="X362" s="332"/>
      <c r="Y362" s="332"/>
      <c r="Z362" s="332"/>
      <c r="AA362" s="332"/>
      <c r="AB362" s="332"/>
      <c r="AC362" s="332"/>
      <c r="AD362" s="332"/>
    </row>
    <row r="363" spans="1:30" ht="14.4" customHeight="1" x14ac:dyDescent="0.25">
      <c r="A363" s="332"/>
      <c r="B363" s="332"/>
      <c r="C363" s="332"/>
      <c r="D363" s="332"/>
      <c r="E363" s="332"/>
      <c r="F363" s="332"/>
      <c r="G363" s="332"/>
      <c r="H363" s="332"/>
      <c r="I363" s="332"/>
      <c r="J363" s="332"/>
      <c r="K363" s="332"/>
      <c r="L363" s="332"/>
      <c r="M363" s="332"/>
      <c r="N363" s="332"/>
      <c r="O363" s="332"/>
      <c r="P363" s="332"/>
      <c r="Q363" s="332"/>
      <c r="R363" s="332"/>
      <c r="S363" s="332"/>
      <c r="T363" s="332"/>
      <c r="U363" s="332"/>
      <c r="V363" s="332"/>
      <c r="W363" s="332"/>
      <c r="X363" s="332"/>
      <c r="Y363" s="332"/>
      <c r="Z363" s="332"/>
      <c r="AA363" s="332"/>
      <c r="AB363" s="332"/>
      <c r="AC363" s="332"/>
      <c r="AD363" s="332"/>
    </row>
    <row r="364" spans="1:30" ht="14.4" customHeight="1" x14ac:dyDescent="0.25">
      <c r="A364" s="332"/>
      <c r="B364" s="332"/>
      <c r="C364" s="332"/>
      <c r="D364" s="332"/>
      <c r="E364" s="332"/>
      <c r="F364" s="332"/>
      <c r="G364" s="332"/>
      <c r="H364" s="332"/>
      <c r="I364" s="332"/>
      <c r="J364" s="332"/>
      <c r="K364" s="332"/>
      <c r="L364" s="332"/>
      <c r="M364" s="332"/>
      <c r="N364" s="332"/>
      <c r="O364" s="332"/>
      <c r="P364" s="332"/>
      <c r="Q364" s="332"/>
      <c r="R364" s="332"/>
      <c r="S364" s="332"/>
      <c r="T364" s="332"/>
      <c r="U364" s="332"/>
      <c r="V364" s="332"/>
      <c r="W364" s="332"/>
      <c r="X364" s="332"/>
      <c r="Y364" s="332"/>
      <c r="Z364" s="332"/>
      <c r="AA364" s="332"/>
      <c r="AB364" s="332"/>
      <c r="AC364" s="332"/>
      <c r="AD364" s="332"/>
    </row>
    <row r="365" spans="1:30" ht="14.4" customHeight="1" x14ac:dyDescent="0.25">
      <c r="A365" s="332"/>
      <c r="B365" s="332"/>
      <c r="C365" s="332"/>
      <c r="D365" s="332"/>
      <c r="E365" s="332"/>
      <c r="F365" s="332"/>
      <c r="G365" s="332"/>
      <c r="H365" s="332"/>
      <c r="I365" s="332"/>
      <c r="J365" s="332"/>
      <c r="K365" s="332"/>
      <c r="L365" s="332"/>
      <c r="M365" s="332"/>
      <c r="N365" s="332"/>
      <c r="O365" s="332"/>
      <c r="P365" s="332"/>
      <c r="Q365" s="332"/>
      <c r="R365" s="332"/>
      <c r="S365" s="332"/>
      <c r="T365" s="332"/>
      <c r="U365" s="332"/>
      <c r="V365" s="332"/>
      <c r="W365" s="332"/>
      <c r="X365" s="332"/>
      <c r="Y365" s="332"/>
      <c r="Z365" s="332"/>
      <c r="AA365" s="332"/>
      <c r="AB365" s="332"/>
      <c r="AC365" s="332"/>
      <c r="AD365" s="332"/>
    </row>
    <row r="366" spans="1:30" ht="14.4" customHeight="1" x14ac:dyDescent="0.25">
      <c r="A366" s="332"/>
      <c r="B366" s="332"/>
      <c r="C366" s="332"/>
      <c r="D366" s="332"/>
      <c r="E366" s="332"/>
      <c r="F366" s="332"/>
      <c r="G366" s="332"/>
      <c r="H366" s="332"/>
      <c r="I366" s="332"/>
      <c r="J366" s="332"/>
      <c r="K366" s="332"/>
      <c r="L366" s="332"/>
      <c r="M366" s="332"/>
      <c r="N366" s="332"/>
      <c r="O366" s="332"/>
      <c r="P366" s="332"/>
      <c r="Q366" s="332"/>
      <c r="R366" s="332"/>
      <c r="S366" s="332"/>
      <c r="T366" s="332"/>
      <c r="U366" s="332"/>
      <c r="V366" s="332"/>
      <c r="W366" s="332"/>
      <c r="X366" s="332"/>
      <c r="Y366" s="332"/>
      <c r="Z366" s="332"/>
      <c r="AA366" s="332"/>
      <c r="AB366" s="332"/>
      <c r="AC366" s="332"/>
      <c r="AD366" s="332"/>
    </row>
    <row r="367" spans="1:30" ht="14.4" customHeight="1" x14ac:dyDescent="0.25">
      <c r="A367" s="332"/>
      <c r="B367" s="332"/>
      <c r="C367" s="332"/>
      <c r="D367" s="332"/>
      <c r="E367" s="332"/>
      <c r="F367" s="332"/>
      <c r="G367" s="332"/>
      <c r="H367" s="332"/>
      <c r="I367" s="332"/>
      <c r="J367" s="332"/>
      <c r="K367" s="332"/>
      <c r="L367" s="332"/>
      <c r="M367" s="332"/>
      <c r="N367" s="332"/>
      <c r="O367" s="332"/>
      <c r="P367" s="332"/>
      <c r="Q367" s="332"/>
      <c r="R367" s="332"/>
      <c r="S367" s="332"/>
      <c r="T367" s="332"/>
      <c r="U367" s="332"/>
      <c r="V367" s="332"/>
      <c r="W367" s="332"/>
      <c r="X367" s="332"/>
      <c r="Y367" s="332"/>
      <c r="Z367" s="332"/>
      <c r="AA367" s="332"/>
      <c r="AB367" s="332"/>
      <c r="AC367" s="332"/>
      <c r="AD367" s="332"/>
    </row>
    <row r="368" spans="1:30" ht="14.4" customHeight="1" x14ac:dyDescent="0.25">
      <c r="A368" s="332"/>
      <c r="B368" s="332"/>
      <c r="C368" s="332"/>
      <c r="D368" s="332"/>
      <c r="E368" s="332"/>
      <c r="F368" s="332"/>
      <c r="G368" s="332"/>
      <c r="H368" s="332"/>
      <c r="I368" s="332"/>
      <c r="J368" s="332"/>
      <c r="K368" s="332"/>
      <c r="L368" s="332"/>
      <c r="M368" s="332"/>
      <c r="N368" s="332"/>
      <c r="O368" s="332"/>
      <c r="P368" s="332"/>
      <c r="Q368" s="332"/>
      <c r="R368" s="332"/>
      <c r="S368" s="332"/>
      <c r="T368" s="332"/>
      <c r="U368" s="332"/>
      <c r="V368" s="332"/>
      <c r="W368" s="332"/>
      <c r="X368" s="332"/>
      <c r="Y368" s="332"/>
      <c r="Z368" s="332"/>
      <c r="AA368" s="332"/>
      <c r="AB368" s="332"/>
      <c r="AC368" s="332"/>
      <c r="AD368" s="332"/>
    </row>
    <row r="369" spans="1:30" ht="14.4" customHeight="1" x14ac:dyDescent="0.25">
      <c r="A369" s="332"/>
      <c r="B369" s="332"/>
      <c r="C369" s="332"/>
      <c r="D369" s="332"/>
      <c r="E369" s="332"/>
      <c r="F369" s="332"/>
      <c r="G369" s="332"/>
      <c r="H369" s="332"/>
      <c r="I369" s="332"/>
      <c r="J369" s="332"/>
      <c r="K369" s="332"/>
      <c r="L369" s="332"/>
      <c r="M369" s="332"/>
      <c r="N369" s="332"/>
      <c r="O369" s="332"/>
      <c r="P369" s="332"/>
      <c r="Q369" s="332"/>
      <c r="R369" s="332"/>
      <c r="S369" s="332"/>
      <c r="T369" s="332"/>
      <c r="U369" s="332"/>
      <c r="V369" s="332"/>
      <c r="W369" s="332"/>
      <c r="X369" s="332"/>
      <c r="Y369" s="332"/>
      <c r="Z369" s="332"/>
      <c r="AA369" s="332"/>
      <c r="AB369" s="332"/>
      <c r="AC369" s="332"/>
      <c r="AD369" s="332"/>
    </row>
    <row r="370" spans="1:30" ht="14.4" customHeight="1" x14ac:dyDescent="0.25">
      <c r="A370" s="332"/>
      <c r="B370" s="332"/>
      <c r="C370" s="332"/>
      <c r="D370" s="332"/>
      <c r="E370" s="332"/>
      <c r="F370" s="332"/>
      <c r="G370" s="332"/>
      <c r="H370" s="332"/>
      <c r="I370" s="332"/>
      <c r="J370" s="332"/>
      <c r="K370" s="332"/>
      <c r="L370" s="332"/>
      <c r="M370" s="332"/>
      <c r="N370" s="332"/>
      <c r="O370" s="332"/>
      <c r="P370" s="332"/>
      <c r="Q370" s="332"/>
      <c r="R370" s="332"/>
      <c r="S370" s="332"/>
      <c r="T370" s="332"/>
      <c r="U370" s="332"/>
      <c r="V370" s="332"/>
      <c r="W370" s="332"/>
      <c r="X370" s="332"/>
      <c r="Y370" s="332"/>
      <c r="Z370" s="332"/>
      <c r="AA370" s="332"/>
      <c r="AB370" s="332"/>
      <c r="AC370" s="332"/>
      <c r="AD370" s="332"/>
    </row>
    <row r="371" spans="1:30" ht="14.4" customHeight="1" x14ac:dyDescent="0.25">
      <c r="A371" s="332"/>
      <c r="B371" s="332"/>
      <c r="C371" s="332"/>
      <c r="D371" s="332"/>
      <c r="E371" s="332"/>
      <c r="F371" s="332"/>
      <c r="G371" s="332"/>
      <c r="H371" s="332"/>
      <c r="I371" s="332"/>
      <c r="J371" s="332"/>
      <c r="K371" s="332"/>
      <c r="L371" s="332"/>
      <c r="M371" s="332"/>
      <c r="N371" s="332"/>
      <c r="O371" s="332"/>
      <c r="P371" s="332"/>
      <c r="Q371" s="332"/>
      <c r="R371" s="332"/>
      <c r="S371" s="332"/>
      <c r="T371" s="332"/>
      <c r="U371" s="332"/>
      <c r="V371" s="332"/>
      <c r="W371" s="332"/>
      <c r="X371" s="332"/>
      <c r="Y371" s="332"/>
      <c r="Z371" s="332"/>
      <c r="AA371" s="332"/>
      <c r="AB371" s="332"/>
      <c r="AC371" s="332"/>
      <c r="AD371" s="332"/>
    </row>
    <row r="372" spans="1:30" ht="14.4" customHeight="1" x14ac:dyDescent="0.25">
      <c r="A372" s="332"/>
      <c r="B372" s="332"/>
      <c r="C372" s="332"/>
      <c r="D372" s="332"/>
      <c r="E372" s="332"/>
      <c r="F372" s="332"/>
      <c r="G372" s="332"/>
      <c r="H372" s="332"/>
      <c r="I372" s="332"/>
      <c r="J372" s="332"/>
      <c r="K372" s="332"/>
      <c r="L372" s="332"/>
      <c r="M372" s="332"/>
      <c r="N372" s="332"/>
      <c r="O372" s="332"/>
      <c r="P372" s="332"/>
      <c r="Q372" s="332"/>
      <c r="R372" s="332"/>
      <c r="S372" s="332"/>
      <c r="T372" s="332"/>
      <c r="U372" s="332"/>
      <c r="V372" s="332"/>
      <c r="W372" s="332"/>
      <c r="X372" s="332"/>
      <c r="Y372" s="332"/>
      <c r="Z372" s="332"/>
      <c r="AA372" s="332"/>
      <c r="AB372" s="332"/>
      <c r="AC372" s="332"/>
      <c r="AD372" s="332"/>
    </row>
    <row r="373" spans="1:30" ht="14.4" customHeight="1" x14ac:dyDescent="0.25">
      <c r="A373" s="332"/>
      <c r="B373" s="332"/>
      <c r="C373" s="332"/>
      <c r="D373" s="332"/>
      <c r="E373" s="332"/>
      <c r="F373" s="332"/>
      <c r="G373" s="332"/>
      <c r="H373" s="332"/>
      <c r="I373" s="332"/>
      <c r="J373" s="332"/>
      <c r="K373" s="332"/>
      <c r="L373" s="332"/>
      <c r="M373" s="332"/>
      <c r="N373" s="332"/>
      <c r="O373" s="332"/>
      <c r="P373" s="332"/>
      <c r="Q373" s="332"/>
      <c r="R373" s="332"/>
      <c r="S373" s="332"/>
      <c r="T373" s="332"/>
      <c r="U373" s="332"/>
      <c r="V373" s="332"/>
      <c r="W373" s="332"/>
      <c r="X373" s="332"/>
      <c r="Y373" s="332"/>
      <c r="Z373" s="332"/>
      <c r="AA373" s="332"/>
      <c r="AB373" s="332"/>
      <c r="AC373" s="332"/>
      <c r="AD373" s="332"/>
    </row>
    <row r="374" spans="1:30" ht="14.4" customHeight="1" x14ac:dyDescent="0.25">
      <c r="A374" s="332"/>
      <c r="B374" s="332"/>
      <c r="C374" s="332"/>
      <c r="D374" s="332"/>
      <c r="E374" s="332"/>
      <c r="F374" s="332"/>
      <c r="G374" s="332"/>
      <c r="H374" s="332"/>
      <c r="I374" s="332"/>
      <c r="J374" s="332"/>
      <c r="K374" s="332"/>
      <c r="L374" s="332"/>
      <c r="M374" s="332"/>
      <c r="N374" s="332"/>
      <c r="O374" s="332"/>
      <c r="P374" s="332"/>
      <c r="Q374" s="332"/>
      <c r="R374" s="332"/>
      <c r="S374" s="332"/>
      <c r="T374" s="332"/>
      <c r="U374" s="332"/>
      <c r="V374" s="332"/>
      <c r="W374" s="332"/>
      <c r="X374" s="332"/>
      <c r="Y374" s="332"/>
      <c r="Z374" s="332"/>
      <c r="AA374" s="332"/>
      <c r="AB374" s="332"/>
      <c r="AC374" s="332"/>
      <c r="AD374" s="332"/>
    </row>
    <row r="375" spans="1:30" ht="14.4" customHeight="1" x14ac:dyDescent="0.25">
      <c r="A375" s="332"/>
      <c r="B375" s="332"/>
      <c r="C375" s="332"/>
      <c r="D375" s="332"/>
      <c r="E375" s="332"/>
      <c r="F375" s="332"/>
      <c r="G375" s="332"/>
      <c r="H375" s="332"/>
      <c r="I375" s="332"/>
      <c r="J375" s="332"/>
      <c r="K375" s="332"/>
      <c r="L375" s="332"/>
      <c r="M375" s="332"/>
      <c r="N375" s="332"/>
      <c r="O375" s="332"/>
      <c r="P375" s="332"/>
      <c r="Q375" s="332"/>
      <c r="R375" s="332"/>
      <c r="S375" s="332"/>
      <c r="T375" s="332"/>
      <c r="U375" s="332"/>
      <c r="V375" s="332"/>
      <c r="W375" s="332"/>
      <c r="X375" s="332"/>
      <c r="Y375" s="332"/>
      <c r="Z375" s="332"/>
      <c r="AA375" s="332"/>
      <c r="AB375" s="332"/>
      <c r="AC375" s="332"/>
      <c r="AD375" s="332"/>
    </row>
    <row r="376" spans="1:30" ht="14.4" customHeight="1" x14ac:dyDescent="0.25">
      <c r="A376" s="332"/>
      <c r="B376" s="332"/>
      <c r="C376" s="332"/>
      <c r="D376" s="332"/>
      <c r="E376" s="332"/>
      <c r="F376" s="332"/>
      <c r="G376" s="332"/>
      <c r="H376" s="332"/>
      <c r="I376" s="332"/>
      <c r="J376" s="332"/>
      <c r="K376" s="332"/>
      <c r="L376" s="332"/>
      <c r="M376" s="332"/>
      <c r="N376" s="332"/>
      <c r="O376" s="332"/>
      <c r="P376" s="332"/>
      <c r="Q376" s="332"/>
      <c r="R376" s="332"/>
      <c r="S376" s="332"/>
      <c r="T376" s="332"/>
      <c r="U376" s="332"/>
      <c r="V376" s="332"/>
      <c r="W376" s="332"/>
      <c r="X376" s="332"/>
      <c r="Y376" s="332"/>
      <c r="Z376" s="332"/>
      <c r="AA376" s="332"/>
      <c r="AB376" s="332"/>
      <c r="AC376" s="332"/>
      <c r="AD376" s="332"/>
    </row>
    <row r="377" spans="1:30" ht="14.4" customHeight="1" x14ac:dyDescent="0.25">
      <c r="A377" s="332"/>
      <c r="B377" s="332"/>
      <c r="C377" s="332"/>
      <c r="D377" s="332"/>
      <c r="E377" s="332"/>
      <c r="F377" s="332"/>
      <c r="G377" s="332"/>
      <c r="H377" s="332"/>
      <c r="I377" s="332"/>
      <c r="J377" s="332"/>
      <c r="K377" s="332"/>
      <c r="L377" s="332"/>
      <c r="M377" s="332"/>
      <c r="N377" s="332"/>
      <c r="O377" s="332"/>
      <c r="P377" s="332"/>
      <c r="Q377" s="332"/>
      <c r="R377" s="332"/>
      <c r="S377" s="332"/>
      <c r="T377" s="332"/>
      <c r="U377" s="332"/>
      <c r="V377" s="332"/>
      <c r="W377" s="332"/>
      <c r="X377" s="332"/>
      <c r="Y377" s="332"/>
      <c r="Z377" s="332"/>
      <c r="AA377" s="332"/>
      <c r="AB377" s="332"/>
      <c r="AC377" s="332"/>
      <c r="AD377" s="332"/>
    </row>
    <row r="378" spans="1:30" ht="14.4" customHeight="1" x14ac:dyDescent="0.25">
      <c r="A378" s="332"/>
      <c r="B378" s="332"/>
      <c r="C378" s="332"/>
      <c r="D378" s="332"/>
      <c r="E378" s="332"/>
      <c r="F378" s="332"/>
      <c r="G378" s="332"/>
      <c r="H378" s="332"/>
      <c r="I378" s="332"/>
      <c r="J378" s="332"/>
      <c r="K378" s="332"/>
      <c r="L378" s="332"/>
      <c r="M378" s="332"/>
      <c r="N378" s="332"/>
      <c r="O378" s="332"/>
      <c r="P378" s="332"/>
      <c r="Q378" s="332"/>
      <c r="R378" s="332"/>
      <c r="S378" s="332"/>
      <c r="T378" s="332"/>
      <c r="U378" s="332"/>
      <c r="V378" s="332"/>
      <c r="W378" s="332"/>
      <c r="X378" s="332"/>
      <c r="Y378" s="332"/>
      <c r="Z378" s="332"/>
      <c r="AA378" s="332"/>
      <c r="AB378" s="332"/>
      <c r="AC378" s="332"/>
      <c r="AD378" s="332"/>
    </row>
    <row r="379" spans="1:30" ht="14.4" customHeight="1" x14ac:dyDescent="0.25">
      <c r="A379" s="332"/>
      <c r="B379" s="332"/>
      <c r="C379" s="332"/>
      <c r="D379" s="332"/>
      <c r="E379" s="332"/>
      <c r="F379" s="332"/>
      <c r="G379" s="332"/>
      <c r="H379" s="332"/>
      <c r="I379" s="332"/>
      <c r="J379" s="332"/>
      <c r="K379" s="332"/>
      <c r="L379" s="332"/>
      <c r="M379" s="332"/>
      <c r="N379" s="332"/>
      <c r="O379" s="332"/>
      <c r="P379" s="332"/>
      <c r="Q379" s="332"/>
      <c r="R379" s="332"/>
      <c r="S379" s="332"/>
      <c r="T379" s="332"/>
      <c r="U379" s="332"/>
      <c r="V379" s="332"/>
      <c r="W379" s="332"/>
      <c r="X379" s="332"/>
      <c r="Y379" s="332"/>
      <c r="Z379" s="332"/>
      <c r="AA379" s="332"/>
      <c r="AB379" s="332"/>
      <c r="AC379" s="332"/>
      <c r="AD379" s="332"/>
    </row>
    <row r="380" spans="1:30" ht="14.4" customHeight="1" x14ac:dyDescent="0.25">
      <c r="A380" s="332"/>
      <c r="B380" s="332"/>
      <c r="C380" s="332"/>
      <c r="D380" s="332"/>
      <c r="E380" s="332"/>
      <c r="F380" s="332"/>
      <c r="G380" s="332"/>
      <c r="H380" s="332"/>
      <c r="I380" s="332"/>
      <c r="J380" s="332"/>
      <c r="K380" s="332"/>
      <c r="L380" s="332"/>
      <c r="M380" s="332"/>
      <c r="N380" s="332"/>
      <c r="O380" s="332"/>
      <c r="P380" s="332"/>
      <c r="Q380" s="332"/>
      <c r="R380" s="332"/>
      <c r="S380" s="332"/>
      <c r="T380" s="332"/>
      <c r="U380" s="332"/>
      <c r="V380" s="332"/>
      <c r="W380" s="332"/>
      <c r="X380" s="332"/>
      <c r="Y380" s="332"/>
      <c r="Z380" s="332"/>
      <c r="AA380" s="332"/>
      <c r="AB380" s="332"/>
      <c r="AC380" s="332"/>
      <c r="AD380" s="332"/>
    </row>
    <row r="381" spans="1:30" ht="14.4" customHeight="1" x14ac:dyDescent="0.25">
      <c r="A381" s="332"/>
      <c r="B381" s="332"/>
      <c r="C381" s="332"/>
      <c r="D381" s="332"/>
      <c r="E381" s="332"/>
      <c r="F381" s="332"/>
      <c r="G381" s="332"/>
      <c r="H381" s="332"/>
      <c r="I381" s="332"/>
      <c r="J381" s="332"/>
      <c r="K381" s="332"/>
      <c r="L381" s="332"/>
      <c r="M381" s="332"/>
      <c r="N381" s="332"/>
      <c r="O381" s="332"/>
      <c r="P381" s="332"/>
      <c r="Q381" s="332"/>
      <c r="R381" s="332"/>
      <c r="S381" s="332"/>
      <c r="T381" s="332"/>
      <c r="U381" s="332"/>
      <c r="V381" s="332"/>
      <c r="W381" s="332"/>
      <c r="X381" s="332"/>
      <c r="Y381" s="332"/>
      <c r="Z381" s="332"/>
      <c r="AA381" s="332"/>
      <c r="AB381" s="332"/>
      <c r="AC381" s="332"/>
      <c r="AD381" s="332"/>
    </row>
    <row r="382" spans="1:30" ht="14.4" customHeight="1" x14ac:dyDescent="0.25">
      <c r="A382" s="332"/>
      <c r="B382" s="332"/>
      <c r="C382" s="332"/>
      <c r="D382" s="332"/>
      <c r="E382" s="332"/>
      <c r="F382" s="332"/>
      <c r="G382" s="332"/>
      <c r="H382" s="332"/>
      <c r="I382" s="332"/>
      <c r="J382" s="332"/>
      <c r="K382" s="332"/>
      <c r="L382" s="332"/>
      <c r="M382" s="332"/>
      <c r="N382" s="332"/>
      <c r="O382" s="332"/>
      <c r="P382" s="332"/>
      <c r="Q382" s="332"/>
      <c r="R382" s="332"/>
      <c r="S382" s="332"/>
      <c r="T382" s="332"/>
      <c r="U382" s="332"/>
      <c r="V382" s="332"/>
      <c r="W382" s="332"/>
      <c r="X382" s="332"/>
      <c r="Y382" s="332"/>
      <c r="Z382" s="332"/>
      <c r="AA382" s="332"/>
      <c r="AB382" s="332"/>
      <c r="AC382" s="332"/>
      <c r="AD382" s="332"/>
    </row>
    <row r="383" spans="1:30" ht="14.4" customHeight="1" x14ac:dyDescent="0.25">
      <c r="A383" s="332"/>
      <c r="B383" s="332"/>
      <c r="C383" s="332"/>
      <c r="D383" s="332"/>
      <c r="E383" s="332"/>
      <c r="F383" s="332"/>
      <c r="G383" s="332"/>
      <c r="H383" s="332"/>
      <c r="I383" s="332"/>
      <c r="J383" s="332"/>
      <c r="K383" s="332"/>
      <c r="L383" s="332"/>
      <c r="M383" s="332"/>
      <c r="N383" s="332"/>
      <c r="O383" s="332"/>
      <c r="P383" s="332"/>
      <c r="Q383" s="332"/>
      <c r="R383" s="332"/>
      <c r="S383" s="332"/>
      <c r="T383" s="332"/>
      <c r="U383" s="332"/>
      <c r="V383" s="332"/>
      <c r="W383" s="332"/>
      <c r="X383" s="332"/>
      <c r="Y383" s="332"/>
      <c r="Z383" s="332"/>
      <c r="AA383" s="332"/>
      <c r="AB383" s="332"/>
      <c r="AC383" s="332"/>
      <c r="AD383" s="332"/>
    </row>
    <row r="384" spans="1:30" ht="14.4" customHeight="1" x14ac:dyDescent="0.25">
      <c r="A384" s="332"/>
      <c r="B384" s="332"/>
      <c r="C384" s="332"/>
      <c r="D384" s="332"/>
      <c r="E384" s="332"/>
      <c r="F384" s="332"/>
      <c r="G384" s="332"/>
      <c r="H384" s="332"/>
      <c r="I384" s="332"/>
      <c r="J384" s="332"/>
      <c r="K384" s="332"/>
      <c r="L384" s="332"/>
      <c r="M384" s="332"/>
      <c r="N384" s="332"/>
      <c r="O384" s="332"/>
      <c r="P384" s="332"/>
      <c r="Q384" s="332"/>
      <c r="R384" s="332"/>
      <c r="S384" s="332"/>
      <c r="T384" s="332"/>
      <c r="U384" s="332"/>
      <c r="V384" s="332"/>
      <c r="W384" s="332"/>
      <c r="X384" s="332"/>
      <c r="Y384" s="332"/>
      <c r="Z384" s="332"/>
      <c r="AA384" s="332"/>
      <c r="AB384" s="332"/>
      <c r="AC384" s="332"/>
      <c r="AD384" s="332"/>
    </row>
    <row r="385" spans="1:30" ht="14.4" customHeight="1" x14ac:dyDescent="0.25">
      <c r="A385" s="332"/>
      <c r="B385" s="332"/>
      <c r="C385" s="332"/>
      <c r="D385" s="332"/>
      <c r="E385" s="332"/>
      <c r="F385" s="332"/>
      <c r="G385" s="332"/>
      <c r="H385" s="332"/>
      <c r="I385" s="332"/>
      <c r="J385" s="332"/>
      <c r="K385" s="332"/>
      <c r="L385" s="332"/>
      <c r="M385" s="332"/>
      <c r="N385" s="332"/>
      <c r="O385" s="332"/>
      <c r="P385" s="332"/>
      <c r="Q385" s="332"/>
      <c r="R385" s="332"/>
      <c r="S385" s="332"/>
      <c r="T385" s="332"/>
      <c r="U385" s="332"/>
      <c r="V385" s="332"/>
      <c r="W385" s="332"/>
      <c r="X385" s="332"/>
      <c r="Y385" s="332"/>
      <c r="Z385" s="332"/>
      <c r="AA385" s="332"/>
      <c r="AB385" s="332"/>
      <c r="AC385" s="332"/>
      <c r="AD385" s="332"/>
    </row>
    <row r="386" spans="1:30" ht="14.4" customHeight="1" x14ac:dyDescent="0.25">
      <c r="A386" s="332"/>
      <c r="B386" s="332"/>
      <c r="C386" s="332"/>
      <c r="D386" s="332"/>
      <c r="E386" s="332"/>
      <c r="F386" s="332"/>
      <c r="G386" s="332"/>
      <c r="H386" s="332"/>
      <c r="I386" s="332"/>
      <c r="J386" s="332"/>
      <c r="K386" s="332"/>
      <c r="L386" s="332"/>
      <c r="M386" s="332"/>
      <c r="N386" s="332"/>
      <c r="O386" s="332"/>
      <c r="P386" s="332"/>
      <c r="Q386" s="332"/>
      <c r="R386" s="332"/>
      <c r="S386" s="332"/>
      <c r="T386" s="332"/>
      <c r="U386" s="332"/>
      <c r="V386" s="332"/>
      <c r="W386" s="332"/>
      <c r="X386" s="332"/>
      <c r="Y386" s="332"/>
      <c r="Z386" s="332"/>
      <c r="AA386" s="332"/>
      <c r="AB386" s="332"/>
      <c r="AC386" s="332"/>
      <c r="AD386" s="332"/>
    </row>
    <row r="387" spans="1:30" ht="14.4" customHeight="1" x14ac:dyDescent="0.25">
      <c r="A387" s="332"/>
      <c r="B387" s="332"/>
      <c r="C387" s="332"/>
      <c r="D387" s="332"/>
      <c r="E387" s="332"/>
      <c r="F387" s="332"/>
      <c r="G387" s="332"/>
      <c r="H387" s="332"/>
      <c r="I387" s="332"/>
      <c r="J387" s="332"/>
      <c r="K387" s="332"/>
      <c r="L387" s="332"/>
      <c r="M387" s="332"/>
      <c r="N387" s="332"/>
      <c r="O387" s="332"/>
      <c r="P387" s="332"/>
      <c r="Q387" s="332"/>
      <c r="R387" s="332"/>
      <c r="S387" s="332"/>
      <c r="T387" s="332"/>
      <c r="U387" s="332"/>
      <c r="V387" s="332"/>
      <c r="W387" s="332"/>
      <c r="X387" s="332"/>
      <c r="Y387" s="332"/>
      <c r="Z387" s="332"/>
      <c r="AA387" s="332"/>
      <c r="AB387" s="332"/>
      <c r="AC387" s="332"/>
      <c r="AD387" s="332"/>
    </row>
    <row r="388" spans="1:30" ht="14.4" customHeight="1" x14ac:dyDescent="0.25">
      <c r="A388" s="332"/>
      <c r="B388" s="332"/>
      <c r="C388" s="332"/>
      <c r="D388" s="332"/>
      <c r="E388" s="332"/>
      <c r="F388" s="332"/>
      <c r="G388" s="332"/>
      <c r="H388" s="332"/>
      <c r="I388" s="332"/>
      <c r="J388" s="332"/>
      <c r="K388" s="332"/>
      <c r="L388" s="332"/>
      <c r="M388" s="332"/>
      <c r="N388" s="332"/>
      <c r="O388" s="332"/>
      <c r="P388" s="332"/>
      <c r="Q388" s="332"/>
      <c r="R388" s="332"/>
      <c r="S388" s="332"/>
      <c r="T388" s="332"/>
      <c r="U388" s="332"/>
      <c r="V388" s="332"/>
      <c r="W388" s="332"/>
      <c r="X388" s="332"/>
      <c r="Y388" s="332"/>
      <c r="Z388" s="332"/>
      <c r="AA388" s="332"/>
      <c r="AB388" s="332"/>
      <c r="AC388" s="332"/>
      <c r="AD388" s="332"/>
    </row>
    <row r="389" spans="1:30" ht="14.4" customHeight="1" x14ac:dyDescent="0.25">
      <c r="A389" s="332"/>
      <c r="B389" s="332"/>
      <c r="C389" s="332"/>
      <c r="D389" s="332"/>
      <c r="E389" s="332"/>
      <c r="F389" s="332"/>
      <c r="G389" s="332"/>
      <c r="H389" s="332"/>
      <c r="I389" s="332"/>
      <c r="J389" s="332"/>
      <c r="K389" s="332"/>
      <c r="L389" s="332"/>
      <c r="M389" s="332"/>
      <c r="N389" s="332"/>
      <c r="O389" s="332"/>
      <c r="P389" s="332"/>
      <c r="Q389" s="332"/>
      <c r="R389" s="332"/>
      <c r="S389" s="332"/>
      <c r="T389" s="332"/>
      <c r="U389" s="332"/>
      <c r="V389" s="332"/>
      <c r="W389" s="332"/>
      <c r="X389" s="332"/>
      <c r="Y389" s="332"/>
      <c r="Z389" s="332"/>
      <c r="AA389" s="332"/>
      <c r="AB389" s="332"/>
      <c r="AC389" s="332"/>
      <c r="AD389" s="332"/>
    </row>
    <row r="390" spans="1:30" ht="14.4" customHeight="1" x14ac:dyDescent="0.25">
      <c r="A390" s="332"/>
      <c r="B390" s="332"/>
      <c r="C390" s="332"/>
      <c r="D390" s="332"/>
      <c r="E390" s="332"/>
      <c r="F390" s="332"/>
      <c r="G390" s="332"/>
      <c r="H390" s="332"/>
      <c r="I390" s="332"/>
      <c r="J390" s="332"/>
      <c r="K390" s="332"/>
      <c r="L390" s="332"/>
      <c r="M390" s="332"/>
      <c r="N390" s="332"/>
      <c r="O390" s="332"/>
      <c r="P390" s="332"/>
      <c r="Q390" s="332"/>
      <c r="R390" s="332"/>
      <c r="S390" s="332"/>
      <c r="T390" s="332"/>
      <c r="U390" s="332"/>
      <c r="V390" s="332"/>
      <c r="W390" s="332"/>
      <c r="X390" s="332"/>
      <c r="Y390" s="332"/>
      <c r="Z390" s="332"/>
      <c r="AA390" s="332"/>
      <c r="AB390" s="332"/>
      <c r="AC390" s="332"/>
      <c r="AD390" s="332"/>
    </row>
    <row r="391" spans="1:30" ht="14.4" customHeight="1" x14ac:dyDescent="0.25">
      <c r="A391" s="332"/>
      <c r="B391" s="332"/>
      <c r="C391" s="332"/>
      <c r="D391" s="332"/>
      <c r="E391" s="332"/>
      <c r="F391" s="332"/>
      <c r="G391" s="332"/>
      <c r="H391" s="332"/>
      <c r="I391" s="332"/>
      <c r="J391" s="332"/>
      <c r="K391" s="332"/>
      <c r="L391" s="332"/>
      <c r="M391" s="332"/>
      <c r="N391" s="332"/>
      <c r="O391" s="332"/>
      <c r="P391" s="332"/>
      <c r="Q391" s="332"/>
      <c r="R391" s="332"/>
      <c r="S391" s="332"/>
      <c r="T391" s="332"/>
      <c r="U391" s="332"/>
      <c r="V391" s="332"/>
      <c r="W391" s="332"/>
      <c r="X391" s="332"/>
      <c r="Y391" s="332"/>
      <c r="Z391" s="332"/>
      <c r="AA391" s="332"/>
      <c r="AB391" s="332"/>
      <c r="AC391" s="332"/>
      <c r="AD391" s="332"/>
    </row>
    <row r="392" spans="1:30" ht="14.4" customHeight="1" x14ac:dyDescent="0.25">
      <c r="A392" s="332"/>
      <c r="B392" s="332"/>
      <c r="C392" s="332"/>
      <c r="D392" s="332"/>
      <c r="E392" s="332"/>
      <c r="F392" s="332"/>
      <c r="G392" s="332"/>
      <c r="H392" s="332"/>
      <c r="I392" s="332"/>
      <c r="J392" s="332"/>
      <c r="K392" s="332"/>
      <c r="L392" s="332"/>
      <c r="M392" s="332"/>
      <c r="N392" s="332"/>
      <c r="O392" s="332"/>
      <c r="P392" s="332"/>
      <c r="Q392" s="332"/>
      <c r="R392" s="332"/>
      <c r="S392" s="332"/>
      <c r="T392" s="332"/>
      <c r="U392" s="332"/>
      <c r="V392" s="332"/>
      <c r="W392" s="332"/>
      <c r="X392" s="332"/>
      <c r="Y392" s="332"/>
      <c r="Z392" s="332"/>
      <c r="AA392" s="332"/>
      <c r="AB392" s="332"/>
      <c r="AC392" s="332"/>
      <c r="AD392" s="332"/>
    </row>
    <row r="393" spans="1:30" ht="14.4" customHeight="1" x14ac:dyDescent="0.25">
      <c r="A393" s="332"/>
      <c r="B393" s="332"/>
      <c r="C393" s="332"/>
      <c r="D393" s="332"/>
      <c r="E393" s="332"/>
      <c r="F393" s="332"/>
      <c r="G393" s="332"/>
      <c r="H393" s="332"/>
      <c r="I393" s="332"/>
      <c r="J393" s="332"/>
      <c r="K393" s="332"/>
      <c r="L393" s="332"/>
      <c r="M393" s="332"/>
      <c r="N393" s="332"/>
      <c r="O393" s="332"/>
      <c r="P393" s="332"/>
      <c r="Q393" s="332"/>
      <c r="R393" s="332"/>
      <c r="S393" s="332"/>
      <c r="T393" s="332"/>
      <c r="U393" s="332"/>
      <c r="V393" s="332"/>
      <c r="W393" s="332"/>
      <c r="X393" s="332"/>
      <c r="Y393" s="332"/>
      <c r="Z393" s="332"/>
      <c r="AA393" s="332"/>
      <c r="AB393" s="332"/>
      <c r="AC393" s="332"/>
      <c r="AD393" s="332"/>
    </row>
    <row r="394" spans="1:30" ht="14.4" customHeight="1" x14ac:dyDescent="0.25">
      <c r="A394" s="332"/>
      <c r="B394" s="332"/>
      <c r="C394" s="332"/>
      <c r="D394" s="332"/>
      <c r="E394" s="332"/>
      <c r="F394" s="332"/>
      <c r="G394" s="332"/>
      <c r="H394" s="332"/>
      <c r="I394" s="332"/>
      <c r="J394" s="332"/>
      <c r="K394" s="332"/>
      <c r="L394" s="332"/>
      <c r="M394" s="332"/>
      <c r="N394" s="332"/>
      <c r="O394" s="332"/>
      <c r="P394" s="332"/>
      <c r="Q394" s="332"/>
      <c r="R394" s="332"/>
      <c r="S394" s="332"/>
      <c r="T394" s="332"/>
      <c r="U394" s="332"/>
      <c r="V394" s="332"/>
      <c r="W394" s="332"/>
      <c r="X394" s="332"/>
      <c r="Y394" s="332"/>
      <c r="Z394" s="332"/>
      <c r="AA394" s="332"/>
      <c r="AB394" s="332"/>
      <c r="AC394" s="332"/>
      <c r="AD394" s="332"/>
    </row>
    <row r="395" spans="1:30" ht="14.4" customHeight="1" x14ac:dyDescent="0.25">
      <c r="A395" s="332"/>
      <c r="B395" s="332"/>
      <c r="C395" s="332"/>
      <c r="D395" s="332"/>
      <c r="E395" s="332"/>
      <c r="F395" s="332"/>
      <c r="G395" s="332"/>
      <c r="H395" s="332"/>
      <c r="I395" s="332"/>
      <c r="J395" s="332"/>
      <c r="K395" s="332"/>
      <c r="L395" s="332"/>
      <c r="M395" s="332"/>
      <c r="N395" s="332"/>
      <c r="O395" s="332"/>
      <c r="P395" s="332"/>
      <c r="Q395" s="332"/>
      <c r="R395" s="332"/>
      <c r="S395" s="332"/>
      <c r="T395" s="332"/>
      <c r="U395" s="332"/>
      <c r="V395" s="332"/>
      <c r="W395" s="332"/>
      <c r="X395" s="332"/>
      <c r="Y395" s="332"/>
      <c r="Z395" s="332"/>
      <c r="AA395" s="332"/>
      <c r="AB395" s="332"/>
      <c r="AC395" s="332"/>
      <c r="AD395" s="332"/>
    </row>
    <row r="396" spans="1:30" ht="14.4" customHeight="1" x14ac:dyDescent="0.25">
      <c r="A396" s="332"/>
      <c r="B396" s="332"/>
      <c r="C396" s="332"/>
      <c r="D396" s="332"/>
      <c r="E396" s="332"/>
      <c r="F396" s="332"/>
      <c r="G396" s="332"/>
      <c r="H396" s="332"/>
      <c r="I396" s="332"/>
      <c r="J396" s="332"/>
      <c r="K396" s="332"/>
      <c r="L396" s="332"/>
      <c r="M396" s="332"/>
      <c r="N396" s="332"/>
      <c r="O396" s="332"/>
      <c r="P396" s="332"/>
      <c r="Q396" s="332"/>
      <c r="R396" s="332"/>
      <c r="S396" s="332"/>
      <c r="T396" s="332"/>
      <c r="U396" s="332"/>
      <c r="V396" s="332"/>
      <c r="W396" s="332"/>
      <c r="X396" s="332"/>
      <c r="Y396" s="332"/>
      <c r="Z396" s="332"/>
      <c r="AA396" s="332"/>
      <c r="AB396" s="332"/>
      <c r="AC396" s="332"/>
      <c r="AD396" s="332"/>
    </row>
    <row r="397" spans="1:30" ht="14.4" customHeight="1" x14ac:dyDescent="0.25">
      <c r="A397" s="332"/>
      <c r="B397" s="332"/>
      <c r="C397" s="332"/>
      <c r="D397" s="332"/>
      <c r="E397" s="332"/>
      <c r="F397" s="332"/>
      <c r="G397" s="332"/>
      <c r="H397" s="332"/>
      <c r="I397" s="332"/>
      <c r="J397" s="332"/>
      <c r="K397" s="332"/>
      <c r="L397" s="332"/>
      <c r="M397" s="332"/>
      <c r="N397" s="332"/>
      <c r="O397" s="332"/>
      <c r="P397" s="332"/>
      <c r="Q397" s="332"/>
      <c r="R397" s="332"/>
      <c r="S397" s="332"/>
      <c r="T397" s="332"/>
      <c r="U397" s="332"/>
      <c r="V397" s="332"/>
      <c r="W397" s="332"/>
      <c r="X397" s="332"/>
      <c r="Y397" s="332"/>
      <c r="Z397" s="332"/>
      <c r="AA397" s="332"/>
      <c r="AB397" s="332"/>
      <c r="AC397" s="332"/>
      <c r="AD397" s="332"/>
    </row>
    <row r="398" spans="1:30" ht="14.4" customHeight="1" x14ac:dyDescent="0.25">
      <c r="A398" s="332"/>
      <c r="B398" s="332"/>
      <c r="C398" s="332"/>
      <c r="D398" s="332"/>
      <c r="E398" s="332"/>
      <c r="F398" s="332"/>
      <c r="G398" s="332"/>
      <c r="H398" s="332"/>
      <c r="I398" s="332"/>
      <c r="J398" s="332"/>
      <c r="K398" s="332"/>
      <c r="L398" s="332"/>
      <c r="M398" s="332"/>
      <c r="N398" s="332"/>
      <c r="O398" s="332"/>
      <c r="P398" s="332"/>
      <c r="Q398" s="332"/>
      <c r="R398" s="332"/>
      <c r="S398" s="332"/>
      <c r="T398" s="332"/>
      <c r="U398" s="332"/>
      <c r="V398" s="332"/>
      <c r="W398" s="332"/>
      <c r="X398" s="332"/>
      <c r="Y398" s="332"/>
      <c r="Z398" s="332"/>
      <c r="AA398" s="332"/>
      <c r="AB398" s="332"/>
      <c r="AC398" s="332"/>
      <c r="AD398" s="332"/>
    </row>
    <row r="399" spans="1:30" ht="14.4" customHeight="1" x14ac:dyDescent="0.25">
      <c r="A399" s="332"/>
      <c r="B399" s="332"/>
      <c r="C399" s="332"/>
      <c r="D399" s="332"/>
      <c r="E399" s="332"/>
      <c r="F399" s="332"/>
      <c r="G399" s="332"/>
      <c r="H399" s="332"/>
      <c r="I399" s="332"/>
      <c r="J399" s="332"/>
      <c r="K399" s="332"/>
      <c r="L399" s="332"/>
      <c r="M399" s="332"/>
      <c r="N399" s="332"/>
      <c r="O399" s="332"/>
      <c r="P399" s="332"/>
      <c r="Q399" s="332"/>
      <c r="R399" s="332"/>
      <c r="S399" s="332"/>
      <c r="T399" s="332"/>
      <c r="U399" s="332"/>
      <c r="V399" s="332"/>
      <c r="W399" s="332"/>
      <c r="X399" s="332"/>
      <c r="Y399" s="332"/>
      <c r="Z399" s="332"/>
      <c r="AA399" s="332"/>
      <c r="AB399" s="332"/>
      <c r="AC399" s="332"/>
      <c r="AD399" s="332"/>
    </row>
    <row r="400" spans="1:30" ht="14.4" customHeight="1" x14ac:dyDescent="0.25">
      <c r="A400" s="332"/>
      <c r="B400" s="332"/>
      <c r="C400" s="332"/>
      <c r="D400" s="332"/>
      <c r="E400" s="332"/>
      <c r="F400" s="332"/>
      <c r="G400" s="332"/>
      <c r="H400" s="332"/>
      <c r="I400" s="332"/>
      <c r="J400" s="332"/>
      <c r="K400" s="332"/>
      <c r="L400" s="332"/>
      <c r="M400" s="332"/>
      <c r="N400" s="332"/>
      <c r="O400" s="332"/>
      <c r="P400" s="332"/>
      <c r="Q400" s="332"/>
      <c r="R400" s="332"/>
      <c r="S400" s="332"/>
      <c r="T400" s="332"/>
      <c r="U400" s="332"/>
      <c r="V400" s="332"/>
      <c r="W400" s="332"/>
      <c r="X400" s="332"/>
      <c r="Y400" s="332"/>
      <c r="Z400" s="332"/>
      <c r="AA400" s="332"/>
      <c r="AB400" s="332"/>
      <c r="AC400" s="332"/>
      <c r="AD400" s="332"/>
    </row>
    <row r="401" spans="1:30" ht="14.4" customHeight="1" x14ac:dyDescent="0.25">
      <c r="A401" s="332"/>
      <c r="B401" s="332"/>
      <c r="C401" s="332"/>
      <c r="D401" s="332"/>
      <c r="E401" s="332"/>
      <c r="F401" s="332"/>
      <c r="G401" s="332"/>
      <c r="H401" s="332"/>
      <c r="I401" s="332"/>
      <c r="J401" s="332"/>
      <c r="K401" s="332"/>
      <c r="L401" s="332"/>
      <c r="M401" s="332"/>
      <c r="N401" s="332"/>
      <c r="O401" s="332"/>
      <c r="P401" s="332"/>
      <c r="Q401" s="332"/>
      <c r="R401" s="332"/>
      <c r="S401" s="332"/>
      <c r="T401" s="332"/>
      <c r="U401" s="332"/>
      <c r="V401" s="332"/>
      <c r="W401" s="332"/>
      <c r="X401" s="332"/>
      <c r="Y401" s="332"/>
      <c r="Z401" s="332"/>
      <c r="AA401" s="332"/>
      <c r="AB401" s="332"/>
      <c r="AC401" s="332"/>
      <c r="AD401" s="332"/>
    </row>
    <row r="402" spans="1:30" ht="14.4" customHeight="1" x14ac:dyDescent="0.25">
      <c r="A402" s="332"/>
      <c r="B402" s="332"/>
      <c r="C402" s="332"/>
      <c r="D402" s="332"/>
      <c r="E402" s="332"/>
      <c r="F402" s="332"/>
      <c r="G402" s="332"/>
      <c r="H402" s="332"/>
      <c r="I402" s="332"/>
      <c r="J402" s="332"/>
      <c r="K402" s="332"/>
      <c r="L402" s="332"/>
      <c r="M402" s="332"/>
      <c r="N402" s="332"/>
      <c r="O402" s="332"/>
      <c r="P402" s="332"/>
      <c r="Q402" s="332"/>
      <c r="R402" s="332"/>
      <c r="S402" s="332"/>
      <c r="T402" s="332"/>
      <c r="U402" s="332"/>
      <c r="V402" s="332"/>
      <c r="W402" s="332"/>
      <c r="X402" s="332"/>
      <c r="Y402" s="332"/>
      <c r="Z402" s="332"/>
      <c r="AA402" s="332"/>
      <c r="AB402" s="332"/>
      <c r="AC402" s="332"/>
      <c r="AD402" s="332"/>
    </row>
    <row r="403" spans="1:30" ht="14.4" customHeight="1" x14ac:dyDescent="0.25">
      <c r="A403" s="332"/>
      <c r="B403" s="332"/>
      <c r="C403" s="332"/>
      <c r="D403" s="332"/>
      <c r="E403" s="332"/>
      <c r="F403" s="332"/>
      <c r="G403" s="332"/>
      <c r="H403" s="332"/>
      <c r="I403" s="332"/>
      <c r="J403" s="332"/>
      <c r="K403" s="332"/>
      <c r="L403" s="332"/>
      <c r="M403" s="332"/>
      <c r="N403" s="332"/>
      <c r="O403" s="332"/>
      <c r="P403" s="332"/>
      <c r="Q403" s="332"/>
      <c r="R403" s="332"/>
      <c r="S403" s="332"/>
      <c r="T403" s="332"/>
      <c r="U403" s="332"/>
      <c r="V403" s="332"/>
      <c r="W403" s="332"/>
      <c r="X403" s="332"/>
      <c r="Y403" s="332"/>
      <c r="Z403" s="332"/>
      <c r="AA403" s="332"/>
      <c r="AB403" s="332"/>
      <c r="AC403" s="332"/>
      <c r="AD403" s="332"/>
    </row>
    <row r="404" spans="1:30" ht="14.4" customHeight="1" x14ac:dyDescent="0.25">
      <c r="A404" s="332"/>
      <c r="B404" s="332"/>
      <c r="C404" s="332"/>
      <c r="D404" s="332"/>
      <c r="E404" s="332"/>
      <c r="F404" s="332"/>
      <c r="G404" s="332"/>
      <c r="H404" s="332"/>
      <c r="I404" s="332"/>
      <c r="J404" s="332"/>
      <c r="K404" s="332"/>
      <c r="L404" s="332"/>
      <c r="M404" s="332"/>
      <c r="N404" s="332"/>
      <c r="O404" s="332"/>
      <c r="P404" s="332"/>
      <c r="Q404" s="332"/>
      <c r="R404" s="332"/>
      <c r="S404" s="332"/>
      <c r="T404" s="332"/>
      <c r="U404" s="332"/>
      <c r="V404" s="332"/>
      <c r="W404" s="332"/>
      <c r="X404" s="332"/>
      <c r="Y404" s="332"/>
      <c r="Z404" s="332"/>
      <c r="AA404" s="332"/>
      <c r="AB404" s="332"/>
      <c r="AC404" s="332"/>
      <c r="AD404" s="332"/>
    </row>
    <row r="405" spans="1:30" ht="14.4" customHeight="1" x14ac:dyDescent="0.25">
      <c r="A405" s="332"/>
      <c r="B405" s="332"/>
      <c r="C405" s="332"/>
      <c r="D405" s="332"/>
      <c r="E405" s="332"/>
      <c r="F405" s="332"/>
      <c r="G405" s="332"/>
      <c r="H405" s="332"/>
      <c r="I405" s="332"/>
      <c r="J405" s="332"/>
      <c r="K405" s="332"/>
      <c r="L405" s="332"/>
      <c r="M405" s="332"/>
      <c r="N405" s="332"/>
      <c r="O405" s="332"/>
      <c r="P405" s="332"/>
      <c r="Q405" s="332"/>
      <c r="R405" s="332"/>
      <c r="S405" s="332"/>
      <c r="T405" s="332"/>
      <c r="U405" s="332"/>
      <c r="V405" s="332"/>
      <c r="W405" s="332"/>
      <c r="X405" s="332"/>
      <c r="Y405" s="332"/>
      <c r="Z405" s="332"/>
      <c r="AA405" s="332"/>
      <c r="AB405" s="332"/>
      <c r="AC405" s="332"/>
      <c r="AD405" s="332"/>
    </row>
    <row r="406" spans="1:30" ht="14.4" customHeight="1" x14ac:dyDescent="0.25">
      <c r="A406" s="332"/>
      <c r="B406" s="332"/>
      <c r="C406" s="332"/>
      <c r="D406" s="332"/>
      <c r="E406" s="332"/>
      <c r="F406" s="332"/>
      <c r="G406" s="332"/>
      <c r="H406" s="332"/>
      <c r="I406" s="332"/>
      <c r="J406" s="332"/>
      <c r="K406" s="332"/>
      <c r="L406" s="332"/>
      <c r="M406" s="332"/>
      <c r="N406" s="332"/>
      <c r="O406" s="332"/>
      <c r="P406" s="332"/>
      <c r="Q406" s="332"/>
      <c r="R406" s="332"/>
      <c r="S406" s="332"/>
      <c r="T406" s="332"/>
      <c r="U406" s="332"/>
      <c r="V406" s="332"/>
      <c r="W406" s="332"/>
      <c r="X406" s="332"/>
      <c r="Y406" s="332"/>
      <c r="Z406" s="332"/>
      <c r="AA406" s="332"/>
      <c r="AB406" s="332"/>
      <c r="AC406" s="332"/>
      <c r="AD406" s="332"/>
    </row>
    <row r="407" spans="1:30" ht="14.4" customHeight="1" x14ac:dyDescent="0.25">
      <c r="A407" s="332"/>
      <c r="B407" s="332"/>
      <c r="C407" s="332"/>
      <c r="D407" s="332"/>
      <c r="E407" s="332"/>
      <c r="F407" s="332"/>
      <c r="G407" s="332"/>
      <c r="H407" s="332"/>
      <c r="I407" s="332"/>
      <c r="J407" s="332"/>
      <c r="K407" s="332"/>
      <c r="L407" s="332"/>
      <c r="M407" s="332"/>
      <c r="N407" s="332"/>
      <c r="O407" s="332"/>
      <c r="P407" s="332"/>
      <c r="Q407" s="332"/>
      <c r="R407" s="332"/>
      <c r="S407" s="332"/>
      <c r="T407" s="332"/>
      <c r="U407" s="332"/>
      <c r="V407" s="332"/>
      <c r="W407" s="332"/>
      <c r="X407" s="332"/>
      <c r="Y407" s="332"/>
      <c r="Z407" s="332"/>
      <c r="AA407" s="332"/>
      <c r="AB407" s="332"/>
      <c r="AC407" s="332"/>
      <c r="AD407" s="332"/>
    </row>
    <row r="408" spans="1:30" ht="14.4" customHeight="1" x14ac:dyDescent="0.25">
      <c r="A408" s="332"/>
      <c r="B408" s="332"/>
      <c r="C408" s="332"/>
      <c r="D408" s="332"/>
      <c r="E408" s="332"/>
      <c r="F408" s="332"/>
      <c r="G408" s="332"/>
      <c r="H408" s="332"/>
      <c r="I408" s="332"/>
      <c r="J408" s="332"/>
      <c r="K408" s="332"/>
      <c r="L408" s="332"/>
      <c r="M408" s="332"/>
      <c r="N408" s="332"/>
      <c r="O408" s="332"/>
      <c r="P408" s="332"/>
      <c r="Q408" s="332"/>
      <c r="R408" s="332"/>
      <c r="S408" s="332"/>
      <c r="T408" s="332"/>
      <c r="U408" s="332"/>
      <c r="V408" s="332"/>
      <c r="W408" s="332"/>
      <c r="X408" s="332"/>
      <c r="Y408" s="332"/>
      <c r="Z408" s="332"/>
      <c r="AA408" s="332"/>
      <c r="AB408" s="332"/>
      <c r="AC408" s="332"/>
      <c r="AD408" s="332"/>
    </row>
    <row r="409" spans="1:30" ht="14.4" customHeight="1" x14ac:dyDescent="0.25">
      <c r="A409" s="332"/>
      <c r="B409" s="332"/>
      <c r="C409" s="332"/>
      <c r="D409" s="332"/>
      <c r="E409" s="332"/>
      <c r="F409" s="332"/>
      <c r="G409" s="332"/>
      <c r="H409" s="332"/>
      <c r="I409" s="332"/>
      <c r="J409" s="332"/>
      <c r="K409" s="332"/>
      <c r="L409" s="332"/>
      <c r="M409" s="332"/>
      <c r="N409" s="332"/>
      <c r="O409" s="332"/>
      <c r="P409" s="332"/>
      <c r="Q409" s="332"/>
      <c r="R409" s="332"/>
      <c r="S409" s="332"/>
      <c r="T409" s="332"/>
      <c r="U409" s="332"/>
      <c r="V409" s="332"/>
      <c r="W409" s="332"/>
      <c r="X409" s="332"/>
      <c r="Y409" s="332"/>
      <c r="Z409" s="332"/>
      <c r="AA409" s="332"/>
      <c r="AB409" s="332"/>
      <c r="AC409" s="332"/>
      <c r="AD409" s="332"/>
    </row>
    <row r="410" spans="1:30" ht="14.4" customHeight="1" x14ac:dyDescent="0.25">
      <c r="A410" s="332"/>
      <c r="B410" s="332"/>
      <c r="C410" s="332"/>
      <c r="D410" s="332"/>
      <c r="E410" s="332"/>
      <c r="F410" s="332"/>
      <c r="G410" s="332"/>
      <c r="H410" s="332"/>
      <c r="I410" s="332"/>
      <c r="J410" s="332"/>
      <c r="K410" s="332"/>
      <c r="L410" s="332"/>
      <c r="M410" s="332"/>
      <c r="N410" s="332"/>
      <c r="O410" s="332"/>
      <c r="P410" s="332"/>
      <c r="Q410" s="332"/>
      <c r="R410" s="332"/>
      <c r="S410" s="332"/>
      <c r="T410" s="332"/>
      <c r="U410" s="332"/>
      <c r="V410" s="332"/>
      <c r="W410" s="332"/>
      <c r="X410" s="332"/>
      <c r="Y410" s="332"/>
      <c r="Z410" s="332"/>
      <c r="AA410" s="332"/>
      <c r="AB410" s="332"/>
      <c r="AC410" s="332"/>
      <c r="AD410" s="332"/>
    </row>
    <row r="411" spans="1:30" ht="14.4" customHeight="1" x14ac:dyDescent="0.25">
      <c r="A411" s="332"/>
      <c r="B411" s="332"/>
      <c r="C411" s="332"/>
      <c r="D411" s="332"/>
      <c r="E411" s="332"/>
      <c r="F411" s="332"/>
      <c r="G411" s="332"/>
      <c r="H411" s="332"/>
      <c r="I411" s="332"/>
      <c r="J411" s="332"/>
      <c r="K411" s="332"/>
      <c r="L411" s="332"/>
      <c r="M411" s="332"/>
      <c r="N411" s="332"/>
      <c r="O411" s="332"/>
      <c r="P411" s="332"/>
      <c r="Q411" s="332"/>
      <c r="R411" s="332"/>
      <c r="S411" s="332"/>
      <c r="T411" s="332"/>
      <c r="U411" s="332"/>
      <c r="V411" s="332"/>
      <c r="W411" s="332"/>
      <c r="X411" s="332"/>
      <c r="Y411" s="332"/>
      <c r="Z411" s="332"/>
      <c r="AA411" s="332"/>
      <c r="AB411" s="332"/>
      <c r="AC411" s="332"/>
      <c r="AD411" s="332"/>
    </row>
    <row r="412" spans="1:30" ht="14.4" customHeight="1" x14ac:dyDescent="0.25">
      <c r="A412" s="332"/>
      <c r="B412" s="332"/>
      <c r="C412" s="332"/>
      <c r="D412" s="332"/>
      <c r="E412" s="332"/>
      <c r="F412" s="332"/>
      <c r="G412" s="332"/>
      <c r="H412" s="332"/>
      <c r="I412" s="332"/>
      <c r="J412" s="332"/>
      <c r="K412" s="332"/>
      <c r="L412" s="332"/>
      <c r="M412" s="332"/>
      <c r="N412" s="332"/>
      <c r="O412" s="332"/>
      <c r="P412" s="332"/>
      <c r="Q412" s="332"/>
      <c r="R412" s="332"/>
      <c r="S412" s="332"/>
      <c r="T412" s="332"/>
      <c r="U412" s="332"/>
      <c r="V412" s="332"/>
      <c r="W412" s="332"/>
      <c r="X412" s="332"/>
      <c r="Y412" s="332"/>
      <c r="Z412" s="332"/>
      <c r="AA412" s="332"/>
      <c r="AB412" s="332"/>
      <c r="AC412" s="332"/>
      <c r="AD412" s="332"/>
    </row>
    <row r="413" spans="1:30" ht="14.4" customHeight="1" x14ac:dyDescent="0.25">
      <c r="A413" s="332"/>
      <c r="B413" s="332"/>
      <c r="C413" s="332"/>
      <c r="D413" s="332"/>
      <c r="E413" s="332"/>
      <c r="F413" s="332"/>
      <c r="G413" s="332"/>
      <c r="H413" s="332"/>
      <c r="I413" s="332"/>
      <c r="J413" s="332"/>
      <c r="K413" s="332"/>
      <c r="L413" s="332"/>
      <c r="M413" s="332"/>
      <c r="N413" s="332"/>
      <c r="O413" s="332"/>
      <c r="P413" s="332"/>
      <c r="Q413" s="332"/>
      <c r="R413" s="332"/>
      <c r="S413" s="332"/>
      <c r="T413" s="332"/>
      <c r="U413" s="332"/>
      <c r="V413" s="332"/>
      <c r="W413" s="332"/>
      <c r="X413" s="332"/>
      <c r="Y413" s="332"/>
      <c r="Z413" s="332"/>
      <c r="AA413" s="332"/>
      <c r="AB413" s="332"/>
      <c r="AC413" s="332"/>
      <c r="AD413" s="332"/>
    </row>
    <row r="414" spans="1:30" ht="14.4" customHeight="1" x14ac:dyDescent="0.25">
      <c r="A414" s="332"/>
      <c r="B414" s="332"/>
      <c r="C414" s="332"/>
      <c r="D414" s="332"/>
      <c r="E414" s="332"/>
      <c r="F414" s="332"/>
      <c r="G414" s="332"/>
      <c r="H414" s="332"/>
      <c r="I414" s="332"/>
      <c r="J414" s="332"/>
      <c r="K414" s="332"/>
      <c r="L414" s="332"/>
      <c r="M414" s="332"/>
      <c r="N414" s="332"/>
      <c r="O414" s="332"/>
      <c r="P414" s="332"/>
      <c r="Q414" s="332"/>
      <c r="R414" s="332"/>
      <c r="S414" s="332"/>
      <c r="T414" s="332"/>
      <c r="U414" s="332"/>
      <c r="V414" s="332"/>
      <c r="W414" s="332"/>
      <c r="X414" s="332"/>
      <c r="Y414" s="332"/>
      <c r="Z414" s="332"/>
      <c r="AA414" s="332"/>
      <c r="AB414" s="332"/>
      <c r="AC414" s="332"/>
      <c r="AD414" s="332"/>
    </row>
    <row r="415" spans="1:30" ht="14.4" customHeight="1" x14ac:dyDescent="0.25">
      <c r="A415" s="332"/>
      <c r="B415" s="332"/>
      <c r="C415" s="332"/>
      <c r="D415" s="332"/>
      <c r="E415" s="332"/>
      <c r="F415" s="332"/>
      <c r="G415" s="332"/>
      <c r="H415" s="332"/>
      <c r="I415" s="332"/>
      <c r="J415" s="332"/>
      <c r="K415" s="332"/>
      <c r="L415" s="332"/>
      <c r="M415" s="332"/>
      <c r="N415" s="332"/>
      <c r="O415" s="332"/>
      <c r="P415" s="332"/>
      <c r="Q415" s="332"/>
      <c r="R415" s="332"/>
      <c r="S415" s="332"/>
      <c r="T415" s="332"/>
      <c r="U415" s="332"/>
      <c r="V415" s="332"/>
      <c r="W415" s="332"/>
      <c r="X415" s="332"/>
      <c r="Y415" s="332"/>
      <c r="Z415" s="332"/>
      <c r="AA415" s="332"/>
      <c r="AB415" s="332"/>
      <c r="AC415" s="332"/>
      <c r="AD415" s="332"/>
    </row>
    <row r="416" spans="1:30" ht="14.4" customHeight="1" x14ac:dyDescent="0.25">
      <c r="A416" s="332"/>
      <c r="B416" s="332"/>
      <c r="C416" s="332"/>
      <c r="D416" s="332"/>
      <c r="E416" s="332"/>
      <c r="F416" s="332"/>
      <c r="G416" s="332"/>
      <c r="H416" s="332"/>
      <c r="I416" s="332"/>
      <c r="J416" s="332"/>
      <c r="K416" s="332"/>
      <c r="L416" s="332"/>
      <c r="M416" s="332"/>
      <c r="N416" s="332"/>
      <c r="O416" s="332"/>
      <c r="P416" s="332"/>
      <c r="Q416" s="332"/>
      <c r="R416" s="332"/>
      <c r="S416" s="332"/>
      <c r="T416" s="332"/>
      <c r="U416" s="332"/>
      <c r="V416" s="332"/>
      <c r="W416" s="332"/>
      <c r="X416" s="332"/>
      <c r="Y416" s="332"/>
      <c r="Z416" s="332"/>
      <c r="AA416" s="332"/>
      <c r="AB416" s="332"/>
      <c r="AC416" s="332"/>
      <c r="AD416" s="332"/>
    </row>
    <row r="417" spans="1:30" ht="14.4" customHeight="1" x14ac:dyDescent="0.25">
      <c r="A417" s="332"/>
      <c r="B417" s="332"/>
      <c r="C417" s="332"/>
      <c r="D417" s="332"/>
      <c r="E417" s="332"/>
      <c r="F417" s="332"/>
      <c r="G417" s="332"/>
      <c r="H417" s="332"/>
      <c r="I417" s="332"/>
      <c r="J417" s="332"/>
      <c r="K417" s="332"/>
      <c r="L417" s="332"/>
      <c r="M417" s="332"/>
      <c r="N417" s="332"/>
      <c r="O417" s="332"/>
      <c r="P417" s="332"/>
      <c r="Q417" s="332"/>
      <c r="R417" s="332"/>
      <c r="S417" s="332"/>
      <c r="T417" s="332"/>
      <c r="U417" s="332"/>
      <c r="V417" s="332"/>
      <c r="W417" s="332"/>
      <c r="X417" s="332"/>
      <c r="Y417" s="332"/>
      <c r="Z417" s="332"/>
      <c r="AA417" s="332"/>
      <c r="AB417" s="332"/>
      <c r="AC417" s="332"/>
      <c r="AD417" s="332"/>
    </row>
    <row r="418" spans="1:30" ht="14.4" customHeight="1" x14ac:dyDescent="0.25">
      <c r="A418" s="332"/>
      <c r="B418" s="332"/>
      <c r="C418" s="332"/>
      <c r="D418" s="332"/>
      <c r="E418" s="332"/>
      <c r="F418" s="332"/>
      <c r="G418" s="332"/>
      <c r="H418" s="332"/>
      <c r="I418" s="332"/>
      <c r="J418" s="332"/>
      <c r="K418" s="332"/>
      <c r="L418" s="332"/>
      <c r="M418" s="332"/>
      <c r="N418" s="332"/>
      <c r="O418" s="332"/>
      <c r="P418" s="332"/>
      <c r="Q418" s="332"/>
      <c r="R418" s="332"/>
      <c r="S418" s="332"/>
      <c r="T418" s="332"/>
      <c r="U418" s="332"/>
      <c r="V418" s="332"/>
      <c r="W418" s="332"/>
      <c r="X418" s="332"/>
      <c r="Y418" s="332"/>
      <c r="Z418" s="332"/>
      <c r="AA418" s="332"/>
      <c r="AB418" s="332"/>
      <c r="AC418" s="332"/>
      <c r="AD418" s="332"/>
    </row>
    <row r="419" spans="1:30" ht="14.4" customHeight="1" x14ac:dyDescent="0.25">
      <c r="A419" s="332"/>
      <c r="B419" s="332"/>
      <c r="C419" s="332"/>
      <c r="D419" s="332"/>
      <c r="E419" s="332"/>
      <c r="F419" s="332"/>
      <c r="G419" s="332"/>
      <c r="H419" s="332"/>
      <c r="I419" s="332"/>
      <c r="J419" s="332"/>
      <c r="K419" s="332"/>
      <c r="L419" s="332"/>
      <c r="M419" s="332"/>
      <c r="N419" s="332"/>
      <c r="O419" s="332"/>
      <c r="P419" s="332"/>
      <c r="Q419" s="332"/>
      <c r="R419" s="332"/>
      <c r="S419" s="332"/>
      <c r="T419" s="332"/>
      <c r="U419" s="332"/>
      <c r="V419" s="332"/>
      <c r="W419" s="332"/>
      <c r="X419" s="332"/>
      <c r="Y419" s="332"/>
      <c r="Z419" s="332"/>
      <c r="AA419" s="332"/>
      <c r="AB419" s="332"/>
      <c r="AC419" s="332"/>
      <c r="AD419" s="332"/>
    </row>
    <row r="420" spans="1:30" ht="14.4" customHeight="1" x14ac:dyDescent="0.25">
      <c r="A420" s="332"/>
      <c r="B420" s="332"/>
      <c r="C420" s="332"/>
      <c r="D420" s="332"/>
      <c r="E420" s="332"/>
      <c r="F420" s="332"/>
      <c r="G420" s="332"/>
      <c r="H420" s="332"/>
      <c r="I420" s="332"/>
      <c r="J420" s="332"/>
      <c r="K420" s="332"/>
      <c r="L420" s="332"/>
      <c r="M420" s="332"/>
      <c r="N420" s="332"/>
      <c r="O420" s="332"/>
      <c r="P420" s="332"/>
      <c r="Q420" s="332"/>
      <c r="R420" s="332"/>
      <c r="S420" s="332"/>
      <c r="T420" s="332"/>
      <c r="U420" s="332"/>
      <c r="V420" s="332"/>
      <c r="W420" s="332"/>
      <c r="X420" s="332"/>
      <c r="Y420" s="332"/>
      <c r="Z420" s="332"/>
      <c r="AA420" s="332"/>
      <c r="AB420" s="332"/>
      <c r="AC420" s="332"/>
      <c r="AD420" s="332"/>
    </row>
    <row r="421" spans="1:30" ht="14.4" customHeight="1" x14ac:dyDescent="0.25">
      <c r="A421" s="332"/>
      <c r="B421" s="332"/>
      <c r="C421" s="332"/>
      <c r="D421" s="332"/>
      <c r="E421" s="332"/>
      <c r="F421" s="332"/>
      <c r="G421" s="332"/>
      <c r="H421" s="332"/>
      <c r="I421" s="332"/>
      <c r="J421" s="332"/>
      <c r="K421" s="332"/>
      <c r="L421" s="332"/>
      <c r="M421" s="332"/>
      <c r="N421" s="332"/>
      <c r="O421" s="332"/>
      <c r="P421" s="332"/>
      <c r="Q421" s="332"/>
      <c r="R421" s="332"/>
      <c r="S421" s="332"/>
      <c r="T421" s="332"/>
      <c r="U421" s="332"/>
      <c r="V421" s="332"/>
      <c r="W421" s="332"/>
      <c r="X421" s="332"/>
      <c r="Y421" s="332"/>
      <c r="Z421" s="332"/>
      <c r="AA421" s="332"/>
      <c r="AB421" s="332"/>
      <c r="AC421" s="332"/>
      <c r="AD421" s="332"/>
    </row>
    <row r="422" spans="1:30" ht="14.4" customHeight="1" x14ac:dyDescent="0.25">
      <c r="A422" s="332"/>
      <c r="B422" s="332"/>
      <c r="C422" s="332"/>
      <c r="D422" s="332"/>
      <c r="E422" s="332"/>
      <c r="F422" s="332"/>
      <c r="G422" s="332"/>
      <c r="H422" s="332"/>
      <c r="I422" s="332"/>
      <c r="J422" s="332"/>
      <c r="K422" s="332"/>
      <c r="L422" s="332"/>
      <c r="M422" s="332"/>
      <c r="N422" s="332"/>
      <c r="O422" s="332"/>
      <c r="P422" s="332"/>
      <c r="Q422" s="332"/>
      <c r="R422" s="332"/>
      <c r="S422" s="332"/>
      <c r="T422" s="332"/>
      <c r="U422" s="332"/>
      <c r="V422" s="332"/>
      <c r="W422" s="332"/>
      <c r="X422" s="332"/>
      <c r="Y422" s="332"/>
      <c r="Z422" s="332"/>
      <c r="AA422" s="332"/>
      <c r="AB422" s="332"/>
      <c r="AC422" s="332"/>
      <c r="AD422" s="332"/>
    </row>
    <row r="423" spans="1:30" ht="14.4" customHeight="1" x14ac:dyDescent="0.25">
      <c r="A423" s="332"/>
      <c r="B423" s="332"/>
      <c r="C423" s="332"/>
      <c r="D423" s="332"/>
      <c r="E423" s="332"/>
      <c r="F423" s="332"/>
      <c r="G423" s="332"/>
      <c r="H423" s="332"/>
      <c r="I423" s="332"/>
      <c r="J423" s="332"/>
      <c r="K423" s="332"/>
      <c r="L423" s="332"/>
      <c r="M423" s="332"/>
      <c r="N423" s="332"/>
      <c r="O423" s="332"/>
      <c r="P423" s="332"/>
      <c r="Q423" s="332"/>
      <c r="R423" s="332"/>
      <c r="S423" s="332"/>
      <c r="T423" s="332"/>
      <c r="U423" s="332"/>
      <c r="V423" s="332"/>
      <c r="W423" s="332"/>
      <c r="X423" s="332"/>
      <c r="Y423" s="332"/>
      <c r="Z423" s="332"/>
      <c r="AA423" s="332"/>
      <c r="AB423" s="332"/>
      <c r="AC423" s="332"/>
      <c r="AD423" s="332"/>
    </row>
    <row r="424" spans="1:30" ht="14.4" customHeight="1" x14ac:dyDescent="0.25">
      <c r="A424" s="332"/>
      <c r="B424" s="332"/>
      <c r="C424" s="332"/>
      <c r="D424" s="332"/>
      <c r="E424" s="332"/>
      <c r="F424" s="332"/>
      <c r="G424" s="332"/>
      <c r="H424" s="332"/>
      <c r="I424" s="332"/>
      <c r="J424" s="332"/>
      <c r="K424" s="332"/>
      <c r="L424" s="332"/>
      <c r="M424" s="332"/>
      <c r="N424" s="332"/>
      <c r="O424" s="332"/>
      <c r="P424" s="332"/>
      <c r="Q424" s="332"/>
      <c r="R424" s="332"/>
      <c r="S424" s="332"/>
      <c r="T424" s="332"/>
      <c r="U424" s="332"/>
      <c r="V424" s="332"/>
      <c r="W424" s="332"/>
      <c r="X424" s="332"/>
      <c r="Y424" s="332"/>
      <c r="Z424" s="332"/>
      <c r="AA424" s="332"/>
      <c r="AB424" s="332"/>
      <c r="AC424" s="332"/>
      <c r="AD424" s="332"/>
    </row>
    <row r="425" spans="1:30" ht="14.4" customHeight="1" x14ac:dyDescent="0.25">
      <c r="A425" s="332"/>
      <c r="B425" s="332"/>
      <c r="C425" s="332"/>
      <c r="D425" s="332"/>
      <c r="E425" s="332"/>
      <c r="F425" s="332"/>
      <c r="G425" s="332"/>
      <c r="H425" s="332"/>
      <c r="I425" s="332"/>
      <c r="J425" s="332"/>
      <c r="K425" s="332"/>
      <c r="L425" s="332"/>
      <c r="M425" s="332"/>
      <c r="N425" s="332"/>
      <c r="O425" s="332"/>
      <c r="P425" s="332"/>
      <c r="Q425" s="332"/>
      <c r="R425" s="332"/>
      <c r="S425" s="332"/>
      <c r="T425" s="332"/>
      <c r="U425" s="332"/>
      <c r="V425" s="332"/>
      <c r="W425" s="332"/>
      <c r="X425" s="332"/>
      <c r="Y425" s="332"/>
      <c r="Z425" s="332"/>
      <c r="AA425" s="332"/>
      <c r="AB425" s="332"/>
      <c r="AC425" s="332"/>
      <c r="AD425" s="332"/>
    </row>
    <row r="426" spans="1:30" ht="14.4" customHeight="1" x14ac:dyDescent="0.25">
      <c r="A426" s="332"/>
      <c r="B426" s="332"/>
      <c r="C426" s="332"/>
      <c r="D426" s="332"/>
      <c r="E426" s="332"/>
      <c r="F426" s="332"/>
      <c r="G426" s="332"/>
      <c r="H426" s="332"/>
      <c r="I426" s="332"/>
      <c r="J426" s="332"/>
      <c r="K426" s="332"/>
      <c r="L426" s="332"/>
      <c r="M426" s="332"/>
      <c r="N426" s="332"/>
      <c r="O426" s="332"/>
      <c r="P426" s="332"/>
      <c r="Q426" s="332"/>
      <c r="R426" s="332"/>
      <c r="S426" s="332"/>
      <c r="T426" s="332"/>
      <c r="U426" s="332"/>
      <c r="V426" s="332"/>
      <c r="W426" s="332"/>
      <c r="X426" s="332"/>
      <c r="Y426" s="332"/>
      <c r="Z426" s="332"/>
      <c r="AA426" s="332"/>
      <c r="AB426" s="332"/>
      <c r="AC426" s="332"/>
      <c r="AD426" s="332"/>
    </row>
    <row r="427" spans="1:30" ht="14.4" customHeight="1" x14ac:dyDescent="0.25">
      <c r="A427" s="332"/>
      <c r="B427" s="332"/>
      <c r="C427" s="332"/>
      <c r="D427" s="332"/>
      <c r="E427" s="332"/>
      <c r="F427" s="332"/>
      <c r="G427" s="332"/>
      <c r="H427" s="332"/>
      <c r="I427" s="332"/>
      <c r="J427" s="332"/>
      <c r="K427" s="332"/>
      <c r="L427" s="332"/>
      <c r="M427" s="332"/>
      <c r="N427" s="332"/>
      <c r="O427" s="332"/>
      <c r="P427" s="332"/>
      <c r="Q427" s="332"/>
      <c r="R427" s="332"/>
      <c r="S427" s="332"/>
      <c r="T427" s="332"/>
      <c r="U427" s="332"/>
      <c r="V427" s="332"/>
      <c r="W427" s="332"/>
      <c r="X427" s="332"/>
      <c r="Y427" s="332"/>
      <c r="Z427" s="332"/>
      <c r="AA427" s="332"/>
      <c r="AB427" s="332"/>
      <c r="AC427" s="332"/>
      <c r="AD427" s="332"/>
    </row>
    <row r="428" spans="1:30" ht="14.4" customHeight="1" x14ac:dyDescent="0.25">
      <c r="A428" s="332"/>
      <c r="B428" s="332"/>
      <c r="C428" s="332"/>
      <c r="D428" s="332"/>
      <c r="E428" s="332"/>
      <c r="F428" s="332"/>
      <c r="G428" s="332"/>
      <c r="H428" s="332"/>
      <c r="I428" s="332"/>
      <c r="J428" s="332"/>
      <c r="K428" s="332"/>
      <c r="L428" s="332"/>
      <c r="M428" s="332"/>
      <c r="N428" s="332"/>
      <c r="O428" s="332"/>
      <c r="P428" s="332"/>
      <c r="Q428" s="332"/>
      <c r="R428" s="332"/>
      <c r="S428" s="332"/>
      <c r="T428" s="332"/>
      <c r="U428" s="332"/>
      <c r="V428" s="332"/>
      <c r="W428" s="332"/>
      <c r="X428" s="332"/>
      <c r="Y428" s="332"/>
      <c r="Z428" s="332"/>
      <c r="AA428" s="332"/>
      <c r="AB428" s="332"/>
      <c r="AC428" s="332"/>
      <c r="AD428" s="332"/>
    </row>
    <row r="429" spans="1:30" ht="14.4" customHeight="1" x14ac:dyDescent="0.25">
      <c r="A429" s="332"/>
      <c r="B429" s="332"/>
      <c r="C429" s="332"/>
      <c r="D429" s="332"/>
      <c r="E429" s="332"/>
      <c r="F429" s="332"/>
      <c r="G429" s="332"/>
      <c r="H429" s="332"/>
      <c r="I429" s="332"/>
      <c r="J429" s="332"/>
      <c r="K429" s="332"/>
      <c r="L429" s="332"/>
      <c r="M429" s="332"/>
      <c r="N429" s="332"/>
      <c r="O429" s="332"/>
      <c r="P429" s="332"/>
      <c r="Q429" s="332"/>
      <c r="R429" s="332"/>
      <c r="S429" s="332"/>
      <c r="T429" s="332"/>
      <c r="U429" s="332"/>
      <c r="V429" s="332"/>
      <c r="W429" s="332"/>
      <c r="X429" s="332"/>
      <c r="Y429" s="332"/>
      <c r="Z429" s="332"/>
      <c r="AA429" s="332"/>
      <c r="AB429" s="332"/>
      <c r="AC429" s="332"/>
      <c r="AD429" s="332"/>
    </row>
    <row r="430" spans="1:30" ht="14.4" customHeight="1" x14ac:dyDescent="0.25">
      <c r="A430" s="332"/>
      <c r="B430" s="332"/>
      <c r="C430" s="332"/>
      <c r="D430" s="332"/>
      <c r="E430" s="332"/>
      <c r="F430" s="332"/>
      <c r="G430" s="332"/>
      <c r="H430" s="332"/>
      <c r="I430" s="332"/>
      <c r="J430" s="332"/>
      <c r="K430" s="332"/>
      <c r="L430" s="332"/>
      <c r="M430" s="332"/>
      <c r="N430" s="332"/>
      <c r="O430" s="332"/>
      <c r="P430" s="332"/>
      <c r="Q430" s="332"/>
      <c r="R430" s="332"/>
      <c r="S430" s="332"/>
      <c r="T430" s="332"/>
      <c r="U430" s="332"/>
      <c r="V430" s="332"/>
      <c r="W430" s="332"/>
      <c r="X430" s="332"/>
      <c r="Y430" s="332"/>
      <c r="Z430" s="332"/>
      <c r="AA430" s="332"/>
      <c r="AB430" s="332"/>
      <c r="AC430" s="332"/>
      <c r="AD430" s="332"/>
    </row>
    <row r="431" spans="1:30" ht="14.4" customHeight="1" x14ac:dyDescent="0.25">
      <c r="A431" s="332"/>
      <c r="B431" s="332"/>
      <c r="C431" s="332"/>
      <c r="D431" s="332"/>
      <c r="E431" s="332"/>
      <c r="F431" s="332"/>
      <c r="G431" s="332"/>
      <c r="H431" s="332"/>
      <c r="I431" s="332"/>
      <c r="J431" s="332"/>
      <c r="K431" s="332"/>
      <c r="L431" s="332"/>
      <c r="M431" s="332"/>
      <c r="N431" s="332"/>
      <c r="O431" s="332"/>
      <c r="P431" s="332"/>
      <c r="Q431" s="332"/>
      <c r="R431" s="332"/>
      <c r="S431" s="332"/>
      <c r="T431" s="332"/>
      <c r="U431" s="332"/>
      <c r="V431" s="332"/>
      <c r="W431" s="332"/>
      <c r="X431" s="332"/>
      <c r="Y431" s="332"/>
      <c r="Z431" s="332"/>
      <c r="AA431" s="332"/>
      <c r="AB431" s="332"/>
      <c r="AC431" s="332"/>
      <c r="AD431" s="332"/>
    </row>
    <row r="432" spans="1:30" ht="14.4" customHeight="1" x14ac:dyDescent="0.25">
      <c r="A432" s="332"/>
      <c r="B432" s="332"/>
      <c r="C432" s="332"/>
      <c r="D432" s="332"/>
      <c r="E432" s="332"/>
      <c r="F432" s="332"/>
      <c r="G432" s="332"/>
      <c r="H432" s="332"/>
      <c r="I432" s="332"/>
      <c r="J432" s="332"/>
      <c r="K432" s="332"/>
      <c r="L432" s="332"/>
      <c r="M432" s="332"/>
      <c r="N432" s="332"/>
      <c r="O432" s="332"/>
      <c r="P432" s="332"/>
      <c r="Q432" s="332"/>
      <c r="R432" s="332"/>
      <c r="S432" s="332"/>
      <c r="T432" s="332"/>
      <c r="U432" s="332"/>
      <c r="V432" s="332"/>
      <c r="W432" s="332"/>
      <c r="X432" s="332"/>
      <c r="Y432" s="332"/>
      <c r="Z432" s="332"/>
      <c r="AA432" s="332"/>
      <c r="AB432" s="332"/>
      <c r="AC432" s="332"/>
      <c r="AD432" s="332"/>
    </row>
  </sheetData>
  <mergeCells count="32">
    <mergeCell ref="T1:AX1"/>
    <mergeCell ref="AX31:AX34"/>
    <mergeCell ref="A1:S1"/>
    <mergeCell ref="G2:H2"/>
    <mergeCell ref="I2:K2"/>
    <mergeCell ref="L2:N2"/>
    <mergeCell ref="O2:Q2"/>
    <mergeCell ref="R2:S2"/>
    <mergeCell ref="B2:D4"/>
    <mergeCell ref="J3:K3"/>
    <mergeCell ref="B10:D10"/>
    <mergeCell ref="A11:D11"/>
    <mergeCell ref="A2:A4"/>
    <mergeCell ref="A5:A6"/>
    <mergeCell ref="A7:A9"/>
    <mergeCell ref="A12:A13"/>
    <mergeCell ref="B5:B6"/>
    <mergeCell ref="B7:B9"/>
    <mergeCell ref="B12:B13"/>
    <mergeCell ref="E2:E4"/>
    <mergeCell ref="F2:F4"/>
    <mergeCell ref="G3:G4"/>
    <mergeCell ref="H3:H4"/>
    <mergeCell ref="I3:I4"/>
    <mergeCell ref="L3:L4"/>
    <mergeCell ref="M3:M4"/>
    <mergeCell ref="N3:N4"/>
    <mergeCell ref="O3:O4"/>
    <mergeCell ref="P3:P4"/>
    <mergeCell ref="Q3:Q4"/>
    <mergeCell ref="R3:R4"/>
    <mergeCell ref="S3:S4"/>
  </mergeCells>
  <phoneticPr fontId="68"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workbookViewId="0">
      <selection activeCell="G20" sqref="G20"/>
    </sheetView>
  </sheetViews>
  <sheetFormatPr defaultColWidth="9" defaultRowHeight="14.4" x14ac:dyDescent="0.25"/>
  <cols>
    <col min="1" max="1" width="5.21875" customWidth="1"/>
    <col min="4" max="4" width="11.109375" customWidth="1"/>
    <col min="5" max="5" width="11.44140625" customWidth="1"/>
    <col min="28" max="28" width="13.6640625" customWidth="1"/>
    <col min="29" max="29" width="6.21875" customWidth="1"/>
    <col min="30" max="30" width="8.33203125" customWidth="1"/>
    <col min="31" max="31" width="10.109375" customWidth="1"/>
  </cols>
  <sheetData>
    <row r="1" spans="1:32" ht="17.399999999999999" x14ac:dyDescent="0.25">
      <c r="A1" s="952"/>
      <c r="B1" s="332"/>
      <c r="C1" s="332"/>
      <c r="D1" s="332"/>
      <c r="E1" s="332"/>
      <c r="F1" s="332"/>
      <c r="G1" s="332"/>
      <c r="H1" s="332"/>
      <c r="I1" s="332"/>
      <c r="J1" s="332"/>
      <c r="K1" s="332"/>
    </row>
    <row r="2" spans="1:32" ht="15.6" x14ac:dyDescent="0.25">
      <c r="A2" s="982" t="s">
        <v>1736</v>
      </c>
      <c r="B2" s="982"/>
      <c r="C2" s="982"/>
      <c r="D2" s="982"/>
      <c r="E2" s="982"/>
      <c r="F2" s="982"/>
      <c r="G2" s="982"/>
      <c r="H2" s="982"/>
      <c r="I2" s="982"/>
      <c r="J2" s="982"/>
      <c r="K2" s="982"/>
      <c r="L2" s="982"/>
      <c r="M2" s="982"/>
      <c r="N2" s="982"/>
      <c r="O2" s="982"/>
      <c r="P2" s="982"/>
      <c r="Q2" s="982"/>
      <c r="R2" s="982"/>
      <c r="S2" s="982"/>
      <c r="T2" s="982"/>
      <c r="U2" s="982"/>
      <c r="V2" s="982"/>
      <c r="W2" s="982"/>
      <c r="X2" s="982"/>
      <c r="Y2" s="982"/>
      <c r="Z2" s="982"/>
      <c r="AA2" s="982"/>
      <c r="AB2" s="982"/>
      <c r="AC2" s="987"/>
    </row>
    <row r="3" spans="1:32" ht="14.4" customHeight="1" x14ac:dyDescent="0.25">
      <c r="A3" s="954" t="s">
        <v>1717</v>
      </c>
      <c r="B3" s="955" t="s">
        <v>1718</v>
      </c>
      <c r="C3" s="955" t="s">
        <v>1719</v>
      </c>
      <c r="D3" s="956" t="s">
        <v>1720</v>
      </c>
      <c r="E3" s="956"/>
      <c r="F3" s="957" t="s">
        <v>754</v>
      </c>
      <c r="G3" s="956"/>
      <c r="H3" s="956"/>
      <c r="I3" s="956"/>
      <c r="J3" s="956"/>
      <c r="K3" s="956"/>
      <c r="L3" s="956"/>
      <c r="M3" s="956"/>
      <c r="N3" s="956"/>
      <c r="O3" s="956"/>
      <c r="P3" s="956"/>
      <c r="Q3" s="956"/>
      <c r="R3" s="956"/>
      <c r="S3" s="956"/>
      <c r="T3" s="956"/>
      <c r="U3" s="956"/>
      <c r="V3" s="956"/>
      <c r="W3" s="956"/>
      <c r="X3" s="956"/>
      <c r="Y3" s="956"/>
      <c r="Z3" s="956"/>
      <c r="AA3" s="956"/>
      <c r="AB3" s="955" t="s">
        <v>1721</v>
      </c>
      <c r="AC3" s="748" t="s">
        <v>1735</v>
      </c>
      <c r="AD3" s="748" t="s">
        <v>1744</v>
      </c>
      <c r="AE3" s="941" t="s">
        <v>1745</v>
      </c>
      <c r="AF3" s="937"/>
    </row>
    <row r="4" spans="1:32" x14ac:dyDescent="0.25">
      <c r="A4" s="958"/>
      <c r="B4" s="955"/>
      <c r="C4" s="955"/>
      <c r="D4" s="959" t="s">
        <v>1722</v>
      </c>
      <c r="E4" s="960"/>
      <c r="F4" s="961" t="s">
        <v>1723</v>
      </c>
      <c r="G4" s="961" t="s">
        <v>1724</v>
      </c>
      <c r="H4" s="955" t="s">
        <v>1725</v>
      </c>
      <c r="I4" s="955"/>
      <c r="J4" s="955"/>
      <c r="K4" s="955"/>
      <c r="L4" s="955"/>
      <c r="M4" s="955" t="s">
        <v>1726</v>
      </c>
      <c r="N4" s="955"/>
      <c r="O4" s="955"/>
      <c r="P4" s="955"/>
      <c r="Q4" s="955"/>
      <c r="R4" s="962" t="s">
        <v>1727</v>
      </c>
      <c r="S4" s="963"/>
      <c r="T4" s="963"/>
      <c r="U4" s="963"/>
      <c r="V4" s="964"/>
      <c r="W4" s="962" t="s">
        <v>1728</v>
      </c>
      <c r="X4" s="963"/>
      <c r="Y4" s="963"/>
      <c r="Z4" s="963"/>
      <c r="AA4" s="963"/>
      <c r="AB4" s="955"/>
      <c r="AC4" s="955"/>
      <c r="AD4" s="748"/>
      <c r="AE4" s="940"/>
      <c r="AF4" s="937"/>
    </row>
    <row r="5" spans="1:32" x14ac:dyDescent="0.25">
      <c r="A5" s="958"/>
      <c r="B5" s="955"/>
      <c r="C5" s="962"/>
      <c r="D5" s="966" t="s">
        <v>38</v>
      </c>
      <c r="E5" s="967" t="s">
        <v>1729</v>
      </c>
      <c r="F5" s="968"/>
      <c r="G5" s="968"/>
      <c r="H5" s="969" t="s">
        <v>1730</v>
      </c>
      <c r="I5" s="970"/>
      <c r="J5" s="963"/>
      <c r="K5" s="955" t="s">
        <v>1731</v>
      </c>
      <c r="L5" s="955" t="s">
        <v>1732</v>
      </c>
      <c r="M5" s="969" t="s">
        <v>1730</v>
      </c>
      <c r="N5" s="970"/>
      <c r="O5" s="963"/>
      <c r="P5" s="955" t="s">
        <v>1731</v>
      </c>
      <c r="Q5" s="955" t="s">
        <v>1732</v>
      </c>
      <c r="R5" s="969" t="s">
        <v>1730</v>
      </c>
      <c r="S5" s="970"/>
      <c r="T5" s="963"/>
      <c r="U5" s="955" t="s">
        <v>1731</v>
      </c>
      <c r="V5" s="955" t="s">
        <v>1732</v>
      </c>
      <c r="W5" s="969" t="s">
        <v>1730</v>
      </c>
      <c r="X5" s="970"/>
      <c r="Y5" s="963"/>
      <c r="Z5" s="955" t="s">
        <v>1731</v>
      </c>
      <c r="AA5" s="962" t="s">
        <v>1732</v>
      </c>
      <c r="AB5" s="955"/>
      <c r="AC5" s="955"/>
      <c r="AD5" s="748"/>
      <c r="AE5" s="940"/>
      <c r="AF5" s="937"/>
    </row>
    <row r="6" spans="1:32" ht="24" x14ac:dyDescent="0.25">
      <c r="A6" s="971"/>
      <c r="B6" s="955"/>
      <c r="C6" s="962"/>
      <c r="D6" s="972"/>
      <c r="E6" s="967"/>
      <c r="F6" s="973"/>
      <c r="G6" s="974"/>
      <c r="H6" s="975"/>
      <c r="I6" s="976" t="s">
        <v>1733</v>
      </c>
      <c r="J6" s="977" t="s">
        <v>1734</v>
      </c>
      <c r="K6" s="955"/>
      <c r="L6" s="955"/>
      <c r="M6" s="975"/>
      <c r="N6" s="976" t="s">
        <v>1733</v>
      </c>
      <c r="O6" s="977" t="s">
        <v>1734</v>
      </c>
      <c r="P6" s="955"/>
      <c r="Q6" s="955"/>
      <c r="R6" s="975"/>
      <c r="S6" s="976" t="s">
        <v>1733</v>
      </c>
      <c r="T6" s="977" t="s">
        <v>1734</v>
      </c>
      <c r="U6" s="955"/>
      <c r="V6" s="955"/>
      <c r="W6" s="975"/>
      <c r="X6" s="976" t="s">
        <v>1733</v>
      </c>
      <c r="Y6" s="977" t="s">
        <v>1734</v>
      </c>
      <c r="Z6" s="955"/>
      <c r="AA6" s="962"/>
      <c r="AB6" s="955"/>
      <c r="AC6" s="955"/>
      <c r="AD6" s="748"/>
      <c r="AE6" s="940"/>
      <c r="AF6" s="937"/>
    </row>
    <row r="7" spans="1:32" x14ac:dyDescent="0.25">
      <c r="A7" s="978"/>
      <c r="B7" s="965">
        <v>1</v>
      </c>
      <c r="C7" s="979">
        <v>2</v>
      </c>
      <c r="D7" s="965">
        <v>3</v>
      </c>
      <c r="E7" s="979">
        <v>4</v>
      </c>
      <c r="F7" s="965">
        <v>5</v>
      </c>
      <c r="G7" s="979">
        <v>6</v>
      </c>
      <c r="H7" s="965">
        <v>7</v>
      </c>
      <c r="I7" s="979">
        <v>8</v>
      </c>
      <c r="J7" s="965">
        <v>9</v>
      </c>
      <c r="K7" s="979">
        <v>10</v>
      </c>
      <c r="L7" s="965">
        <v>11</v>
      </c>
      <c r="M7" s="979">
        <v>12</v>
      </c>
      <c r="N7" s="965">
        <v>13</v>
      </c>
      <c r="O7" s="979">
        <v>14</v>
      </c>
      <c r="P7" s="965">
        <v>15</v>
      </c>
      <c r="Q7" s="979">
        <v>16</v>
      </c>
      <c r="R7" s="965">
        <v>17</v>
      </c>
      <c r="S7" s="979">
        <v>18</v>
      </c>
      <c r="T7" s="965">
        <v>19</v>
      </c>
      <c r="U7" s="979">
        <v>20</v>
      </c>
      <c r="V7" s="965">
        <v>21</v>
      </c>
      <c r="W7" s="979">
        <v>22</v>
      </c>
      <c r="X7" s="965">
        <v>23</v>
      </c>
      <c r="Y7" s="979">
        <v>24</v>
      </c>
      <c r="Z7" s="965">
        <v>25</v>
      </c>
      <c r="AA7" s="979">
        <v>26</v>
      </c>
      <c r="AB7" s="980">
        <v>27</v>
      </c>
      <c r="AC7" s="990"/>
      <c r="AD7" s="990"/>
      <c r="AE7" s="84"/>
    </row>
    <row r="8" spans="1:32" ht="52.2" customHeight="1" x14ac:dyDescent="0.25">
      <c r="A8" s="983">
        <v>1</v>
      </c>
      <c r="B8" s="981" t="s">
        <v>196</v>
      </c>
      <c r="C8" s="981" t="s">
        <v>155</v>
      </c>
      <c r="D8" s="984">
        <v>100102.63159999999</v>
      </c>
      <c r="E8" s="984">
        <v>50051.315799999997</v>
      </c>
      <c r="F8" s="984">
        <v>3.937792</v>
      </c>
      <c r="G8" s="984">
        <v>31.775300000000001</v>
      </c>
      <c r="H8" s="985">
        <v>2</v>
      </c>
      <c r="I8" s="985">
        <v>0</v>
      </c>
      <c r="J8" s="985">
        <v>2</v>
      </c>
      <c r="K8" s="986">
        <v>0.82699999999999996</v>
      </c>
      <c r="L8" s="986">
        <v>10.970800000000001</v>
      </c>
      <c r="M8" s="985">
        <v>5</v>
      </c>
      <c r="N8" s="985">
        <v>0</v>
      </c>
      <c r="O8" s="985">
        <v>5</v>
      </c>
      <c r="P8" s="986">
        <v>0.69499599999999995</v>
      </c>
      <c r="Q8" s="986">
        <v>7.8483000000000001</v>
      </c>
      <c r="R8" s="985">
        <v>8</v>
      </c>
      <c r="S8" s="985">
        <v>0</v>
      </c>
      <c r="T8" s="985">
        <v>8</v>
      </c>
      <c r="U8" s="986">
        <v>0.182</v>
      </c>
      <c r="V8" s="986">
        <v>2.6053999999999999</v>
      </c>
      <c r="W8" s="985">
        <v>390</v>
      </c>
      <c r="X8" s="985">
        <v>0</v>
      </c>
      <c r="Y8" s="985">
        <v>390</v>
      </c>
      <c r="Z8" s="986">
        <v>0</v>
      </c>
      <c r="AA8" s="986">
        <v>10.3508</v>
      </c>
      <c r="AB8" s="981" t="s">
        <v>1740</v>
      </c>
      <c r="AC8" s="981">
        <v>104</v>
      </c>
      <c r="AD8" s="988">
        <v>105000</v>
      </c>
      <c r="AE8" s="988">
        <v>100102.63159999999</v>
      </c>
    </row>
    <row r="14" spans="1:32" x14ac:dyDescent="0.25">
      <c r="C14" s="928"/>
      <c r="AC14" s="345"/>
      <c r="AD14" s="989"/>
    </row>
    <row r="29" spans="1:20" ht="22.2" x14ac:dyDescent="0.25">
      <c r="A29" s="740" t="s">
        <v>752</v>
      </c>
      <c r="B29" s="740"/>
      <c r="C29" s="741"/>
      <c r="D29" s="741"/>
      <c r="E29" s="741"/>
      <c r="F29" s="741"/>
      <c r="G29" s="741"/>
      <c r="H29" s="741"/>
      <c r="I29" s="741"/>
      <c r="J29" s="741"/>
    </row>
    <row r="30" spans="1:20" x14ac:dyDescent="0.25">
      <c r="A30" s="745" t="s">
        <v>81</v>
      </c>
      <c r="B30" s="313"/>
      <c r="C30" s="748" t="s">
        <v>83</v>
      </c>
      <c r="D30" s="748" t="s">
        <v>84</v>
      </c>
      <c r="E30" s="314"/>
      <c r="F30" s="742" t="s">
        <v>753</v>
      </c>
      <c r="G30" s="742"/>
      <c r="H30" s="742" t="s">
        <v>754</v>
      </c>
      <c r="I30" s="742"/>
      <c r="J30" s="748" t="s">
        <v>97</v>
      </c>
    </row>
    <row r="31" spans="1:20" ht="14.4" customHeight="1" x14ac:dyDescent="0.25">
      <c r="A31" s="746"/>
      <c r="B31" s="315"/>
      <c r="C31" s="748"/>
      <c r="D31" s="748"/>
      <c r="E31" s="750" t="s">
        <v>129</v>
      </c>
      <c r="F31" s="743"/>
      <c r="G31" s="744"/>
      <c r="H31" s="756" t="s">
        <v>755</v>
      </c>
      <c r="I31" s="756" t="s">
        <v>756</v>
      </c>
      <c r="J31" s="748"/>
      <c r="K31" s="332"/>
      <c r="L31" s="715" t="s">
        <v>722</v>
      </c>
      <c r="M31" s="715"/>
      <c r="N31" s="715"/>
      <c r="O31" s="715"/>
      <c r="P31" s="715"/>
      <c r="R31" s="332"/>
      <c r="S31" s="332"/>
      <c r="T31" s="332"/>
    </row>
    <row r="32" spans="1:20" ht="14.4" customHeight="1" x14ac:dyDescent="0.25">
      <c r="A32" s="746"/>
      <c r="B32" s="315"/>
      <c r="C32" s="748"/>
      <c r="D32" s="749"/>
      <c r="E32" s="751"/>
      <c r="F32" s="753" t="s">
        <v>360</v>
      </c>
      <c r="G32" s="755" t="s">
        <v>274</v>
      </c>
      <c r="H32" s="757"/>
      <c r="I32" s="757"/>
      <c r="J32" s="748"/>
      <c r="K32" s="332"/>
      <c r="L32" s="304" t="s">
        <v>81</v>
      </c>
      <c r="M32" s="304" t="s">
        <v>716</v>
      </c>
      <c r="N32" s="270"/>
      <c r="O32" s="304" t="s">
        <v>734</v>
      </c>
      <c r="P32" s="80" t="s">
        <v>544</v>
      </c>
      <c r="Q32" s="80" t="s">
        <v>735</v>
      </c>
      <c r="R32" s="32" t="s">
        <v>147</v>
      </c>
      <c r="S32" s="332"/>
      <c r="T32" s="953"/>
    </row>
    <row r="33" spans="1:20" ht="24" x14ac:dyDescent="0.25">
      <c r="A33" s="747"/>
      <c r="B33" s="317"/>
      <c r="C33" s="748"/>
      <c r="D33" s="749"/>
      <c r="E33" s="752"/>
      <c r="F33" s="754"/>
      <c r="G33" s="755"/>
      <c r="H33" s="758"/>
      <c r="I33" s="759"/>
      <c r="J33" s="748"/>
      <c r="K33" s="332"/>
      <c r="L33" s="333">
        <v>1</v>
      </c>
      <c r="M33" s="334" t="s">
        <v>738</v>
      </c>
      <c r="N33" s="270" t="s">
        <v>739</v>
      </c>
      <c r="O33" s="335">
        <v>2</v>
      </c>
      <c r="P33" s="341">
        <v>9484.36</v>
      </c>
      <c r="Q33" s="341">
        <v>9484.36</v>
      </c>
      <c r="R33" s="64">
        <v>1</v>
      </c>
      <c r="S33" s="332"/>
      <c r="T33" s="332"/>
    </row>
    <row r="34" spans="1:20" ht="17.399999999999999" x14ac:dyDescent="0.25">
      <c r="A34" s="318"/>
      <c r="B34" s="319"/>
      <c r="C34" s="320">
        <v>1</v>
      </c>
      <c r="D34" s="316">
        <v>2</v>
      </c>
      <c r="E34" s="321"/>
      <c r="F34" s="320">
        <v>3</v>
      </c>
      <c r="G34" s="316">
        <v>4</v>
      </c>
      <c r="H34" s="320">
        <v>5</v>
      </c>
      <c r="I34" s="316">
        <v>6</v>
      </c>
      <c r="J34" s="325"/>
      <c r="K34" s="332"/>
      <c r="L34" s="707">
        <v>2</v>
      </c>
      <c r="M34" s="710" t="s">
        <v>740</v>
      </c>
      <c r="N34" s="270" t="s">
        <v>741</v>
      </c>
      <c r="O34" s="335">
        <v>7</v>
      </c>
      <c r="P34" s="341">
        <v>2120.35</v>
      </c>
      <c r="Q34" s="341">
        <v>2120.35</v>
      </c>
      <c r="R34" s="64">
        <v>1</v>
      </c>
      <c r="S34" s="332"/>
      <c r="T34" s="332"/>
    </row>
    <row r="35" spans="1:20" ht="45" customHeight="1" x14ac:dyDescent="0.25">
      <c r="A35" s="322">
        <v>4</v>
      </c>
      <c r="B35" s="314" t="s">
        <v>757</v>
      </c>
      <c r="C35" s="314" t="s">
        <v>154</v>
      </c>
      <c r="D35" s="314" t="s">
        <v>155</v>
      </c>
      <c r="E35" s="314" t="s">
        <v>758</v>
      </c>
      <c r="F35" s="323">
        <v>16000</v>
      </c>
      <c r="G35" s="323">
        <v>10000</v>
      </c>
      <c r="H35" s="324">
        <v>0.58504500000000004</v>
      </c>
      <c r="I35" s="324">
        <v>4.8551000000000002</v>
      </c>
      <c r="J35" s="314"/>
      <c r="K35" s="332"/>
      <c r="L35" s="709"/>
      <c r="M35" s="711"/>
      <c r="N35" s="270" t="s">
        <v>743</v>
      </c>
      <c r="O35" s="335">
        <v>335</v>
      </c>
      <c r="P35" s="341">
        <v>4141.88</v>
      </c>
      <c r="Q35" s="341">
        <v>4141.88</v>
      </c>
      <c r="R35" s="64">
        <v>1</v>
      </c>
      <c r="S35" s="332"/>
      <c r="T35" s="332"/>
    </row>
    <row r="36" spans="1:20" ht="17.399999999999999" x14ac:dyDescent="0.25">
      <c r="K36" s="332"/>
      <c r="L36" s="708"/>
      <c r="M36" s="712"/>
      <c r="N36" s="270" t="s">
        <v>744</v>
      </c>
      <c r="O36" s="335">
        <v>0</v>
      </c>
      <c r="P36" s="341">
        <v>0</v>
      </c>
      <c r="Q36" s="341">
        <v>0</v>
      </c>
      <c r="R36" s="64"/>
      <c r="S36" s="332"/>
      <c r="T36" s="332"/>
    </row>
    <row r="37" spans="1:20" ht="17.399999999999999" x14ac:dyDescent="0.25">
      <c r="K37" s="332"/>
      <c r="L37" s="707">
        <v>3</v>
      </c>
      <c r="M37" s="710" t="s">
        <v>745</v>
      </c>
      <c r="N37" s="270" t="s">
        <v>741</v>
      </c>
      <c r="O37" s="335">
        <v>1</v>
      </c>
      <c r="P37" s="341">
        <v>146.05000000000001</v>
      </c>
      <c r="Q37" s="341">
        <v>146.05000000000001</v>
      </c>
      <c r="R37" s="64">
        <v>1</v>
      </c>
      <c r="S37" s="332"/>
      <c r="T37" s="332"/>
    </row>
    <row r="38" spans="1:20" ht="17.399999999999999" x14ac:dyDescent="0.25">
      <c r="K38" s="332"/>
      <c r="L38" s="708"/>
      <c r="M38" s="712"/>
      <c r="N38" s="270" t="s">
        <v>743</v>
      </c>
      <c r="O38" s="335">
        <v>55</v>
      </c>
      <c r="P38" s="341">
        <v>2057.54</v>
      </c>
      <c r="Q38" s="341">
        <v>2057.54</v>
      </c>
      <c r="R38" s="64">
        <v>1</v>
      </c>
      <c r="S38" s="332"/>
      <c r="T38" s="332"/>
    </row>
    <row r="39" spans="1:20" ht="17.399999999999999" x14ac:dyDescent="0.25">
      <c r="K39" s="332"/>
      <c r="L39" s="709">
        <v>4</v>
      </c>
      <c r="M39" s="711" t="s">
        <v>738</v>
      </c>
      <c r="N39" s="270" t="s">
        <v>746</v>
      </c>
      <c r="O39" s="335">
        <v>10</v>
      </c>
      <c r="P39" s="341">
        <v>36030</v>
      </c>
      <c r="Q39" s="341">
        <v>6030</v>
      </c>
      <c r="R39" s="64">
        <v>2</v>
      </c>
      <c r="S39" s="332"/>
      <c r="T39" s="332"/>
    </row>
    <row r="40" spans="1:20" ht="17.399999999999999" x14ac:dyDescent="0.25">
      <c r="K40" s="332"/>
      <c r="L40" s="709"/>
      <c r="M40" s="711"/>
      <c r="N40" s="270" t="s">
        <v>748</v>
      </c>
      <c r="O40" s="335">
        <v>1</v>
      </c>
      <c r="P40" s="341">
        <v>45000</v>
      </c>
      <c r="Q40" s="341">
        <v>5000</v>
      </c>
      <c r="R40" s="64">
        <v>2</v>
      </c>
      <c r="S40" s="332"/>
      <c r="T40" s="332"/>
    </row>
    <row r="41" spans="1:20" ht="17.399999999999999" x14ac:dyDescent="0.25">
      <c r="K41" s="332"/>
      <c r="L41" s="722" t="s">
        <v>180</v>
      </c>
      <c r="M41" s="723"/>
      <c r="N41" s="336"/>
      <c r="O41" s="337">
        <v>411</v>
      </c>
      <c r="P41" s="342">
        <f>SUM(P33:P40)</f>
        <v>98980.18</v>
      </c>
      <c r="Q41" s="343">
        <f>SUM(Q33:Q40)</f>
        <v>28980.18</v>
      </c>
      <c r="R41" s="64"/>
      <c r="S41" s="332"/>
      <c r="T41" s="332"/>
    </row>
    <row r="42" spans="1:20" ht="17.399999999999999" x14ac:dyDescent="0.25">
      <c r="K42" s="332"/>
      <c r="O42" s="338" t="s">
        <v>749</v>
      </c>
      <c r="P42" s="344">
        <v>3000</v>
      </c>
      <c r="Q42" s="339"/>
      <c r="R42" s="332"/>
      <c r="S42" s="332"/>
    </row>
    <row r="43" spans="1:20" ht="17.399999999999999" x14ac:dyDescent="0.25">
      <c r="K43" s="332"/>
      <c r="O43" s="339" t="s">
        <v>750</v>
      </c>
      <c r="P43" s="345">
        <f>P41-P42</f>
        <v>95980.18</v>
      </c>
      <c r="Q43" s="339"/>
      <c r="R43" s="332"/>
      <c r="S43" s="332"/>
      <c r="T43" s="332"/>
    </row>
    <row r="44" spans="1:20" ht="17.399999999999999" x14ac:dyDescent="0.25">
      <c r="K44" s="332"/>
      <c r="L44" s="332"/>
      <c r="M44" s="332"/>
      <c r="N44" s="332"/>
      <c r="O44" s="332"/>
      <c r="P44" s="332"/>
      <c r="Q44" s="332"/>
      <c r="R44" s="332"/>
      <c r="S44" s="332"/>
      <c r="T44" s="332"/>
    </row>
    <row r="45" spans="1:20" x14ac:dyDescent="0.25">
      <c r="K45" s="587" t="s">
        <v>751</v>
      </c>
      <c r="L45" s="706"/>
      <c r="M45" s="706"/>
      <c r="N45" s="706"/>
      <c r="O45" s="706"/>
      <c r="P45" s="706"/>
      <c r="Q45" s="706"/>
      <c r="R45" s="706"/>
      <c r="S45" s="706"/>
      <c r="T45" s="706"/>
    </row>
    <row r="46" spans="1:20" x14ac:dyDescent="0.25">
      <c r="K46" s="706"/>
      <c r="L46" s="706"/>
      <c r="M46" s="706"/>
      <c r="N46" s="706"/>
      <c r="O46" s="706"/>
      <c r="P46" s="706"/>
      <c r="Q46" s="706"/>
      <c r="R46" s="706"/>
      <c r="S46" s="706"/>
      <c r="T46" s="706"/>
    </row>
  </sheetData>
  <mergeCells count="54">
    <mergeCell ref="L31:P31"/>
    <mergeCell ref="L41:M41"/>
    <mergeCell ref="L34:L36"/>
    <mergeCell ref="K45:T46"/>
    <mergeCell ref="L37:L38"/>
    <mergeCell ref="L39:L40"/>
    <mergeCell ref="M34:M36"/>
    <mergeCell ref="M37:M38"/>
    <mergeCell ref="M39:M40"/>
    <mergeCell ref="C3:C6"/>
    <mergeCell ref="D3:E3"/>
    <mergeCell ref="AD3:AD6"/>
    <mergeCell ref="AE3:AE6"/>
    <mergeCell ref="AF3:AF6"/>
    <mergeCell ref="D4:E4"/>
    <mergeCell ref="F4:F6"/>
    <mergeCell ref="G4:G6"/>
    <mergeCell ref="H4:L4"/>
    <mergeCell ref="M4:Q4"/>
    <mergeCell ref="D5:D6"/>
    <mergeCell ref="E5:E6"/>
    <mergeCell ref="H5:J5"/>
    <mergeCell ref="K5:K6"/>
    <mergeCell ref="L5:L6"/>
    <mergeCell ref="M5:O5"/>
    <mergeCell ref="P5:P6"/>
    <mergeCell ref="Q5:Q6"/>
    <mergeCell ref="R5:T5"/>
    <mergeCell ref="U5:U6"/>
    <mergeCell ref="V5:V6"/>
    <mergeCell ref="W5:Y5"/>
    <mergeCell ref="Z5:Z6"/>
    <mergeCell ref="AA5:AA6"/>
    <mergeCell ref="AC3:AC6"/>
    <mergeCell ref="F3:AA3"/>
    <mergeCell ref="AB3:AB6"/>
    <mergeCell ref="R4:V4"/>
    <mergeCell ref="W4:AA4"/>
    <mergeCell ref="A2:AB2"/>
    <mergeCell ref="A3:A6"/>
    <mergeCell ref="B3:B6"/>
    <mergeCell ref="A29:J29"/>
    <mergeCell ref="F30:G30"/>
    <mergeCell ref="H30:I30"/>
    <mergeCell ref="F31:G31"/>
    <mergeCell ref="A30:A33"/>
    <mergeCell ref="C30:C33"/>
    <mergeCell ref="D30:D33"/>
    <mergeCell ref="E31:E33"/>
    <mergeCell ref="F32:F33"/>
    <mergeCell ref="G32:G33"/>
    <mergeCell ref="H31:H33"/>
    <mergeCell ref="I31:I33"/>
    <mergeCell ref="J30:J33"/>
  </mergeCells>
  <phoneticPr fontId="68"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3"/>
  <sheetViews>
    <sheetView workbookViewId="0">
      <selection activeCell="AM27" sqref="AM27"/>
    </sheetView>
  </sheetViews>
  <sheetFormatPr defaultColWidth="9" defaultRowHeight="14.4" x14ac:dyDescent="0.25"/>
  <cols>
    <col min="2" max="2" width="12.88671875" customWidth="1"/>
    <col min="3" max="3" width="10.44140625" customWidth="1"/>
    <col min="8" max="8" width="7.44140625" customWidth="1"/>
    <col min="9" max="9" width="8.88671875" customWidth="1"/>
    <col min="10" max="10" width="5.109375" customWidth="1"/>
    <col min="15" max="15" width="5.33203125" customWidth="1"/>
    <col min="16" max="16" width="6.109375" customWidth="1"/>
    <col min="17" max="17" width="5.109375" customWidth="1"/>
    <col min="18" max="18" width="5.21875" customWidth="1"/>
    <col min="19" max="19" width="8.88671875" customWidth="1"/>
    <col min="20" max="21" width="8.21875" customWidth="1"/>
    <col min="22" max="22" width="6.77734375" customWidth="1"/>
    <col min="24" max="24" width="5.6640625" customWidth="1"/>
    <col min="27" max="27" width="8.44140625" customWidth="1"/>
    <col min="30" max="30" width="8.6640625" customWidth="1"/>
    <col min="32" max="32" width="8.109375" customWidth="1"/>
    <col min="33" max="33" width="8.6640625" customWidth="1"/>
    <col min="34" max="34" width="8.44140625" customWidth="1"/>
    <col min="37" max="37" width="9.21875" customWidth="1"/>
    <col min="38" max="38" width="8.88671875" customWidth="1"/>
  </cols>
  <sheetData>
    <row r="1" spans="1:60" s="291" customFormat="1" ht="17.399999999999999" customHeight="1" x14ac:dyDescent="0.25">
      <c r="A1" s="998" t="s">
        <v>759</v>
      </c>
      <c r="B1" s="998"/>
      <c r="C1" s="998"/>
      <c r="D1" s="998"/>
      <c r="E1" s="998"/>
      <c r="F1" s="998"/>
      <c r="G1" s="998"/>
      <c r="H1" s="998"/>
      <c r="I1" s="998"/>
      <c r="J1" s="998"/>
      <c r="K1" s="998"/>
      <c r="L1" s="998"/>
      <c r="M1" s="998"/>
      <c r="N1" s="998"/>
      <c r="O1" s="998"/>
      <c r="P1" s="998"/>
      <c r="Q1" s="998"/>
      <c r="R1" s="998"/>
      <c r="S1" s="998"/>
      <c r="T1" s="998"/>
      <c r="U1" s="998"/>
      <c r="V1" s="998"/>
      <c r="W1" s="998"/>
      <c r="X1" s="998"/>
      <c r="Y1" s="998"/>
      <c r="Z1" s="998"/>
      <c r="AA1" s="998"/>
      <c r="AB1" s="998"/>
      <c r="AC1" s="998"/>
      <c r="AD1" s="998"/>
      <c r="AE1" s="998"/>
      <c r="AF1" s="998"/>
      <c r="AG1" s="998"/>
      <c r="AH1" s="998"/>
      <c r="AI1" s="998"/>
      <c r="AJ1" s="998"/>
      <c r="AK1" s="998"/>
      <c r="AL1" s="998"/>
      <c r="AM1" s="998"/>
      <c r="AN1" s="995"/>
      <c r="AO1" s="995"/>
      <c r="AP1" s="995"/>
      <c r="AQ1" s="995"/>
      <c r="AR1" s="996"/>
      <c r="AS1" s="995"/>
      <c r="AT1" s="994"/>
      <c r="AU1" s="997"/>
      <c r="AV1" s="997"/>
      <c r="AW1" s="997"/>
      <c r="AX1" s="997"/>
      <c r="AY1" s="997"/>
      <c r="AZ1" s="997"/>
      <c r="BA1" s="997"/>
      <c r="BB1" s="997"/>
      <c r="BC1" s="311"/>
      <c r="BD1" s="311"/>
      <c r="BE1" s="311"/>
      <c r="BF1" s="311"/>
    </row>
    <row r="2" spans="1:60" s="291" customFormat="1" ht="15.6" customHeight="1" x14ac:dyDescent="0.25">
      <c r="A2" s="761" t="s">
        <v>81</v>
      </c>
      <c r="B2" s="761" t="s">
        <v>760</v>
      </c>
      <c r="C2" s="292"/>
      <c r="D2" s="761" t="s">
        <v>761</v>
      </c>
      <c r="E2" s="761"/>
      <c r="F2" s="761"/>
      <c r="G2" s="761"/>
      <c r="H2" s="761" t="s">
        <v>762</v>
      </c>
      <c r="I2" s="761" t="s">
        <v>763</v>
      </c>
      <c r="J2" s="761" t="s">
        <v>764</v>
      </c>
      <c r="K2" s="762" t="s">
        <v>765</v>
      </c>
      <c r="L2" s="762" t="s">
        <v>766</v>
      </c>
      <c r="M2" s="762"/>
      <c r="N2" s="762"/>
      <c r="O2" s="765"/>
      <c r="P2" s="765"/>
      <c r="Q2" s="765"/>
      <c r="R2" s="765"/>
      <c r="S2" s="765"/>
      <c r="T2" s="762" t="s">
        <v>767</v>
      </c>
      <c r="U2" s="762"/>
      <c r="V2" s="762"/>
      <c r="W2" s="762"/>
      <c r="X2" s="762"/>
      <c r="Y2" s="762"/>
      <c r="Z2" s="765"/>
      <c r="AA2" s="762" t="s">
        <v>768</v>
      </c>
      <c r="AB2" s="762"/>
      <c r="AC2" s="762"/>
      <c r="AD2" s="762" t="s">
        <v>769</v>
      </c>
      <c r="AE2" s="762"/>
      <c r="AF2" s="768"/>
      <c r="AG2" s="768"/>
      <c r="AH2" s="300"/>
      <c r="AI2" s="300"/>
      <c r="AJ2" s="300"/>
      <c r="AK2" s="765" t="s">
        <v>770</v>
      </c>
      <c r="AL2" s="765" t="s">
        <v>517</v>
      </c>
      <c r="AM2" s="765" t="s">
        <v>147</v>
      </c>
      <c r="AN2" s="302"/>
      <c r="AO2" s="302"/>
      <c r="AP2" s="302"/>
      <c r="AQ2" s="302"/>
      <c r="AR2" s="305"/>
      <c r="AS2" s="302"/>
      <c r="AT2" s="306"/>
      <c r="AU2" s="307"/>
      <c r="AV2" s="307"/>
      <c r="AW2" s="307"/>
      <c r="AX2" s="307"/>
      <c r="AY2" s="307"/>
      <c r="AZ2" s="307"/>
      <c r="BA2" s="307"/>
      <c r="BB2" s="307"/>
      <c r="BC2" s="311"/>
      <c r="BD2" s="311"/>
      <c r="BE2" s="311"/>
      <c r="BF2" s="311"/>
    </row>
    <row r="3" spans="1:60" s="291" customFormat="1" ht="24" x14ac:dyDescent="0.25">
      <c r="A3" s="761"/>
      <c r="B3" s="761"/>
      <c r="C3" s="761" t="s">
        <v>771</v>
      </c>
      <c r="D3" s="761" t="s">
        <v>84</v>
      </c>
      <c r="E3" s="761" t="s">
        <v>772</v>
      </c>
      <c r="F3" s="761" t="s">
        <v>773</v>
      </c>
      <c r="G3" s="761" t="s">
        <v>774</v>
      </c>
      <c r="H3" s="761"/>
      <c r="I3" s="761"/>
      <c r="J3" s="761"/>
      <c r="K3" s="762"/>
      <c r="L3" s="763" t="s">
        <v>775</v>
      </c>
      <c r="M3" s="763" t="s">
        <v>776</v>
      </c>
      <c r="N3" s="763" t="s">
        <v>777</v>
      </c>
      <c r="O3" s="765" t="s">
        <v>778</v>
      </c>
      <c r="P3" s="765"/>
      <c r="Q3" s="765"/>
      <c r="R3" s="765"/>
      <c r="S3" s="764" t="s">
        <v>779</v>
      </c>
      <c r="T3" s="763" t="s">
        <v>776</v>
      </c>
      <c r="U3" s="763" t="s">
        <v>777</v>
      </c>
      <c r="V3" s="762" t="s">
        <v>778</v>
      </c>
      <c r="W3" s="762"/>
      <c r="X3" s="762"/>
      <c r="Y3" s="762"/>
      <c r="Z3" s="764" t="s">
        <v>779</v>
      </c>
      <c r="AA3" s="763" t="s">
        <v>780</v>
      </c>
      <c r="AB3" s="763" t="s">
        <v>781</v>
      </c>
      <c r="AC3" s="763" t="s">
        <v>782</v>
      </c>
      <c r="AD3" s="763" t="s">
        <v>783</v>
      </c>
      <c r="AE3" s="767" t="s">
        <v>784</v>
      </c>
      <c r="AF3" s="766" t="s">
        <v>785</v>
      </c>
      <c r="AG3" s="766"/>
      <c r="AH3" s="766"/>
      <c r="AI3" s="766"/>
      <c r="AJ3" s="767"/>
      <c r="AK3" s="765"/>
      <c r="AL3" s="765"/>
      <c r="AM3" s="765"/>
      <c r="AN3" s="302"/>
      <c r="AO3" s="302"/>
      <c r="AP3" s="302"/>
      <c r="AQ3" s="302"/>
      <c r="AR3" s="305"/>
      <c r="AS3" s="302"/>
      <c r="AT3" s="306"/>
      <c r="AU3" s="307"/>
      <c r="AV3" s="307" t="s">
        <v>786</v>
      </c>
      <c r="AW3" s="760" t="s">
        <v>787</v>
      </c>
      <c r="AX3" s="760"/>
      <c r="AY3" s="760" t="s">
        <v>788</v>
      </c>
      <c r="AZ3" s="760"/>
      <c r="BA3" s="307"/>
      <c r="BB3" s="760" t="s">
        <v>789</v>
      </c>
      <c r="BC3" s="760"/>
      <c r="BD3" s="760"/>
      <c r="BE3" s="311"/>
      <c r="BF3" s="311" t="s">
        <v>790</v>
      </c>
    </row>
    <row r="4" spans="1:60" s="291" customFormat="1" ht="22.8" customHeight="1" x14ac:dyDescent="0.25">
      <c r="A4" s="761"/>
      <c r="B4" s="761"/>
      <c r="C4" s="761"/>
      <c r="D4" s="761"/>
      <c r="E4" s="761"/>
      <c r="F4" s="761"/>
      <c r="G4" s="761"/>
      <c r="H4" s="761"/>
      <c r="I4" s="761"/>
      <c r="J4" s="761"/>
      <c r="K4" s="762"/>
      <c r="L4" s="763"/>
      <c r="M4" s="763"/>
      <c r="N4" s="763"/>
      <c r="O4" s="298" t="s">
        <v>791</v>
      </c>
      <c r="P4" s="298" t="s">
        <v>792</v>
      </c>
      <c r="Q4" s="298" t="s">
        <v>793</v>
      </c>
      <c r="R4" s="298" t="s">
        <v>794</v>
      </c>
      <c r="S4" s="764"/>
      <c r="T4" s="763"/>
      <c r="U4" s="763"/>
      <c r="V4" s="297" t="s">
        <v>791</v>
      </c>
      <c r="W4" s="297" t="s">
        <v>792</v>
      </c>
      <c r="X4" s="297" t="s">
        <v>793</v>
      </c>
      <c r="Y4" s="297" t="s">
        <v>794</v>
      </c>
      <c r="Z4" s="764"/>
      <c r="AA4" s="763"/>
      <c r="AB4" s="763"/>
      <c r="AC4" s="763"/>
      <c r="AD4" s="763"/>
      <c r="AE4" s="767"/>
      <c r="AF4" s="301" t="s">
        <v>795</v>
      </c>
      <c r="AG4" s="301" t="s">
        <v>796</v>
      </c>
      <c r="AH4" s="301" t="s">
        <v>797</v>
      </c>
      <c r="AI4" s="301" t="s">
        <v>798</v>
      </c>
      <c r="AJ4" s="301" t="s">
        <v>779</v>
      </c>
      <c r="AK4" s="765"/>
      <c r="AL4" s="765"/>
      <c r="AM4" s="765"/>
      <c r="AN4" s="302" t="s">
        <v>799</v>
      </c>
      <c r="AO4" s="302"/>
      <c r="AP4" s="302" t="s">
        <v>800</v>
      </c>
      <c r="AQ4" s="302" t="s">
        <v>801</v>
      </c>
      <c r="AR4" s="305" t="s">
        <v>802</v>
      </c>
      <c r="AS4" s="302" t="s">
        <v>803</v>
      </c>
      <c r="AT4" s="308" t="s">
        <v>804</v>
      </c>
      <c r="AU4" s="307" t="s">
        <v>805</v>
      </c>
      <c r="AV4" s="307" t="s">
        <v>806</v>
      </c>
      <c r="AW4" s="307" t="s">
        <v>806</v>
      </c>
      <c r="AX4" s="307" t="s">
        <v>89</v>
      </c>
      <c r="AY4" s="307" t="s">
        <v>806</v>
      </c>
      <c r="AZ4" s="307" t="s">
        <v>89</v>
      </c>
      <c r="BA4" s="307" t="s">
        <v>807</v>
      </c>
      <c r="BB4" s="311" t="s">
        <v>806</v>
      </c>
      <c r="BC4" s="311" t="s">
        <v>89</v>
      </c>
      <c r="BD4" s="311" t="s">
        <v>807</v>
      </c>
      <c r="BE4" s="311"/>
      <c r="BF4" s="311" t="s">
        <v>808</v>
      </c>
      <c r="BH4" s="312"/>
    </row>
    <row r="5" spans="1:60" s="291" customFormat="1" x14ac:dyDescent="0.25">
      <c r="A5" s="135">
        <v>1</v>
      </c>
      <c r="B5" s="62" t="s">
        <v>809</v>
      </c>
      <c r="C5" s="293" t="s">
        <v>196</v>
      </c>
      <c r="D5" s="293" t="s">
        <v>155</v>
      </c>
      <c r="E5" s="294" t="s">
        <v>491</v>
      </c>
      <c r="F5" s="294" t="s">
        <v>810</v>
      </c>
      <c r="G5" s="293" t="s">
        <v>156</v>
      </c>
      <c r="H5" s="294">
        <v>43.5</v>
      </c>
      <c r="I5" s="294"/>
      <c r="J5" s="294">
        <v>1960</v>
      </c>
      <c r="K5" s="294" t="s">
        <v>811</v>
      </c>
      <c r="L5" s="294">
        <v>2540</v>
      </c>
      <c r="M5" s="294">
        <v>2077</v>
      </c>
      <c r="N5" s="299">
        <v>1.5</v>
      </c>
      <c r="O5" s="294">
        <v>50</v>
      </c>
      <c r="P5" s="294">
        <v>1800</v>
      </c>
      <c r="Q5" s="294">
        <v>150</v>
      </c>
      <c r="R5" s="294">
        <v>2000</v>
      </c>
      <c r="S5" s="294">
        <v>2.6</v>
      </c>
      <c r="T5" s="294">
        <v>2077</v>
      </c>
      <c r="U5" s="294">
        <v>15.3</v>
      </c>
      <c r="V5" s="294">
        <v>0.57999999999999996</v>
      </c>
      <c r="W5" s="294">
        <v>20</v>
      </c>
      <c r="X5" s="294">
        <v>0</v>
      </c>
      <c r="Y5" s="294">
        <f>V5+W5+X5</f>
        <v>20.58</v>
      </c>
      <c r="Z5" s="294">
        <v>3.6999999999999998E-2</v>
      </c>
      <c r="AA5" s="294">
        <v>115</v>
      </c>
      <c r="AB5" s="294">
        <v>13.8</v>
      </c>
      <c r="AC5" s="294">
        <v>1.5</v>
      </c>
      <c r="AD5" s="294">
        <v>115</v>
      </c>
      <c r="AE5" s="294">
        <v>2115</v>
      </c>
      <c r="AF5" s="294">
        <v>0.25</v>
      </c>
      <c r="AG5" s="294">
        <v>0.7</v>
      </c>
      <c r="AH5" s="294">
        <v>0</v>
      </c>
      <c r="AI5" s="294">
        <v>12.6</v>
      </c>
      <c r="AJ5" s="294">
        <v>2.6</v>
      </c>
      <c r="AK5" s="294">
        <v>2500</v>
      </c>
      <c r="AL5" s="294">
        <v>2500</v>
      </c>
      <c r="AM5" s="294">
        <v>1</v>
      </c>
      <c r="AN5" s="303">
        <f t="shared" ref="AN5:AN18" si="0">M5-AE5</f>
        <v>-38</v>
      </c>
      <c r="AO5" s="303" t="e">
        <f>AP5-#REF!</f>
        <v>#REF!</v>
      </c>
      <c r="AP5" s="303">
        <f t="shared" ref="AP5:AP18" si="1">S5-Z5</f>
        <v>2.5630000000000002</v>
      </c>
      <c r="AQ5" s="303">
        <f t="shared" ref="AQ5:AQ18" si="2">ROUND(AP5/S5,2)</f>
        <v>0.99</v>
      </c>
      <c r="AR5" s="309">
        <f t="shared" ref="AR5:AR18" si="3">AQ5-AS5</f>
        <v>0.98</v>
      </c>
      <c r="AS5" s="303">
        <f t="shared" ref="AS5:AS18" si="4">ROUND(AB5/M5,2)</f>
        <v>0.01</v>
      </c>
      <c r="AT5" s="310">
        <f t="shared" ref="AT5:AT18" si="5">ROUND(AC5/L5,2)</f>
        <v>0</v>
      </c>
      <c r="AU5" s="310">
        <v>60</v>
      </c>
      <c r="AV5" s="310">
        <f>AT5</f>
        <v>0</v>
      </c>
      <c r="AW5" s="310">
        <v>0.72</v>
      </c>
      <c r="AX5" s="310">
        <f t="shared" ref="AX5:AX18" si="6">ROUND(T5/L5,2)</f>
        <v>0.82</v>
      </c>
      <c r="AY5" s="310">
        <f t="shared" ref="AY5:AY18" si="7">ROUND(R5/M5,2)</f>
        <v>0.96</v>
      </c>
      <c r="AZ5" s="310">
        <f t="shared" ref="AZ5:AZ18" si="8">ROUND(Y5/T5,2)</f>
        <v>0.01</v>
      </c>
      <c r="BA5" s="310">
        <f t="shared" ref="BA5:BA18" si="9">ROUND(AI5/(AD5-AC5),2)</f>
        <v>0.11</v>
      </c>
      <c r="BB5" s="310">
        <f>ROUND(R5/S5,0)</f>
        <v>769</v>
      </c>
      <c r="BC5" s="291">
        <f t="shared" ref="BC5:BC18" si="10">ROUND(Y5/Z5,0)</f>
        <v>556</v>
      </c>
      <c r="BD5" s="291" t="e">
        <f>ROUND(AG5/#REF!,0)</f>
        <v>#REF!</v>
      </c>
      <c r="BF5" s="291">
        <f t="shared" ref="BF5:BF18" si="11">ROUND(AK5/AD5,1)</f>
        <v>21.7</v>
      </c>
    </row>
    <row r="6" spans="1:60" s="291" customFormat="1" x14ac:dyDescent="0.25">
      <c r="A6" s="135">
        <v>2</v>
      </c>
      <c r="B6" s="62" t="s">
        <v>812</v>
      </c>
      <c r="C6" s="293" t="s">
        <v>196</v>
      </c>
      <c r="D6" s="293" t="s">
        <v>155</v>
      </c>
      <c r="E6" s="294" t="s">
        <v>458</v>
      </c>
      <c r="F6" s="294" t="s">
        <v>813</v>
      </c>
      <c r="G6" s="293" t="s">
        <v>156</v>
      </c>
      <c r="H6" s="294">
        <v>5.48</v>
      </c>
      <c r="I6" s="294"/>
      <c r="J6" s="294">
        <v>1964</v>
      </c>
      <c r="K6" s="294" t="s">
        <v>814</v>
      </c>
      <c r="L6" s="294">
        <v>120</v>
      </c>
      <c r="M6" s="294">
        <v>110</v>
      </c>
      <c r="N6" s="299">
        <v>1</v>
      </c>
      <c r="O6" s="294">
        <v>20</v>
      </c>
      <c r="P6" s="294">
        <v>60</v>
      </c>
      <c r="Q6" s="294"/>
      <c r="R6" s="294">
        <v>80</v>
      </c>
      <c r="S6" s="294">
        <v>0.1</v>
      </c>
      <c r="T6" s="294">
        <v>110</v>
      </c>
      <c r="U6" s="294">
        <v>4.8</v>
      </c>
      <c r="V6" s="294">
        <v>0.16</v>
      </c>
      <c r="W6" s="294">
        <v>3.5</v>
      </c>
      <c r="X6" s="294">
        <v>0</v>
      </c>
      <c r="Y6" s="294">
        <f t="shared" ref="Y6:Y28" si="12">V6+W6+X6</f>
        <v>3.66</v>
      </c>
      <c r="Z6" s="294">
        <v>7.0000000000000001E-3</v>
      </c>
      <c r="AA6" s="294">
        <v>20</v>
      </c>
      <c r="AB6" s="294">
        <v>3.8</v>
      </c>
      <c r="AC6" s="294">
        <v>1</v>
      </c>
      <c r="AD6" s="294">
        <v>20</v>
      </c>
      <c r="AE6" s="294">
        <v>90</v>
      </c>
      <c r="AF6" s="294">
        <v>9.6000000000000002E-2</v>
      </c>
      <c r="AG6" s="294">
        <v>0.05</v>
      </c>
      <c r="AH6" s="294">
        <v>0</v>
      </c>
      <c r="AI6" s="294">
        <v>4.2960000000000003</v>
      </c>
      <c r="AJ6" s="294">
        <v>0.1</v>
      </c>
      <c r="AK6" s="294">
        <v>1000</v>
      </c>
      <c r="AL6" s="294">
        <v>500</v>
      </c>
      <c r="AM6" s="294">
        <v>1</v>
      </c>
      <c r="AN6" s="303">
        <f t="shared" si="0"/>
        <v>20</v>
      </c>
      <c r="AO6" s="303">
        <f t="shared" ref="AO6:AO18" si="13">AP6-AJ5</f>
        <v>-2.5070000000000001</v>
      </c>
      <c r="AP6" s="303">
        <f t="shared" si="1"/>
        <v>9.2999999999999999E-2</v>
      </c>
      <c r="AQ6" s="303">
        <f t="shared" si="2"/>
        <v>0.93</v>
      </c>
      <c r="AR6" s="309">
        <f t="shared" si="3"/>
        <v>0.9</v>
      </c>
      <c r="AS6" s="303">
        <f t="shared" si="4"/>
        <v>0.03</v>
      </c>
      <c r="AT6" s="310">
        <f t="shared" si="5"/>
        <v>0.01</v>
      </c>
      <c r="AU6" s="310">
        <v>45</v>
      </c>
      <c r="AV6" s="310">
        <v>0.09</v>
      </c>
      <c r="AW6" s="310">
        <f>ROUND(M6/L6,2)</f>
        <v>0.92</v>
      </c>
      <c r="AX6" s="310">
        <f t="shared" si="6"/>
        <v>0.92</v>
      </c>
      <c r="AY6" s="310">
        <f t="shared" si="7"/>
        <v>0.73</v>
      </c>
      <c r="AZ6" s="310">
        <f t="shared" si="8"/>
        <v>0.03</v>
      </c>
      <c r="BA6" s="310">
        <f t="shared" si="9"/>
        <v>0.23</v>
      </c>
      <c r="BB6" s="310">
        <f>ROUND(R6/S6,0)</f>
        <v>800</v>
      </c>
      <c r="BC6" s="291">
        <f t="shared" si="10"/>
        <v>523</v>
      </c>
      <c r="BD6" s="291">
        <f t="shared" ref="BD6:BD18" si="14">ROUND(AG6/AJ5,0)</f>
        <v>0</v>
      </c>
      <c r="BF6" s="291">
        <f t="shared" si="11"/>
        <v>50</v>
      </c>
    </row>
    <row r="7" spans="1:60" s="291" customFormat="1" x14ac:dyDescent="0.25">
      <c r="A7" s="135">
        <v>3</v>
      </c>
      <c r="B7" s="62" t="s">
        <v>815</v>
      </c>
      <c r="C7" s="293" t="s">
        <v>196</v>
      </c>
      <c r="D7" s="293" t="s">
        <v>155</v>
      </c>
      <c r="E7" s="294" t="s">
        <v>442</v>
      </c>
      <c r="F7" s="294" t="s">
        <v>816</v>
      </c>
      <c r="G7" s="293" t="s">
        <v>156</v>
      </c>
      <c r="H7" s="294">
        <v>2.4</v>
      </c>
      <c r="I7" s="294"/>
      <c r="J7" s="294">
        <v>1996</v>
      </c>
      <c r="K7" s="294" t="s">
        <v>817</v>
      </c>
      <c r="L7" s="294">
        <v>125</v>
      </c>
      <c r="M7" s="294">
        <v>103.7</v>
      </c>
      <c r="N7" s="299">
        <v>1</v>
      </c>
      <c r="O7" s="294"/>
      <c r="P7" s="294">
        <v>65</v>
      </c>
      <c r="Q7" s="294"/>
      <c r="R7" s="294">
        <v>65</v>
      </c>
      <c r="S7" s="294">
        <v>0.2</v>
      </c>
      <c r="T7" s="294">
        <v>103.7</v>
      </c>
      <c r="U7" s="294">
        <v>4.5</v>
      </c>
      <c r="V7" s="294">
        <v>0.13</v>
      </c>
      <c r="W7" s="294">
        <v>4.9000000000000004</v>
      </c>
      <c r="X7" s="294">
        <v>0</v>
      </c>
      <c r="Y7" s="294">
        <f t="shared" si="12"/>
        <v>5.03</v>
      </c>
      <c r="Z7" s="294">
        <v>1.7000000000000001E-2</v>
      </c>
      <c r="AA7" s="294">
        <v>23</v>
      </c>
      <c r="AB7" s="294">
        <v>3.5</v>
      </c>
      <c r="AC7" s="294">
        <v>1</v>
      </c>
      <c r="AD7" s="294">
        <v>23</v>
      </c>
      <c r="AE7" s="294">
        <v>95</v>
      </c>
      <c r="AF7" s="294">
        <v>8.4000000000000005E-2</v>
      </c>
      <c r="AG7" s="294">
        <v>0.1</v>
      </c>
      <c r="AH7" s="294">
        <v>0</v>
      </c>
      <c r="AI7" s="294">
        <v>3.7839999999999998</v>
      </c>
      <c r="AJ7" s="294">
        <v>0.2</v>
      </c>
      <c r="AK7" s="294">
        <v>1000</v>
      </c>
      <c r="AL7" s="294">
        <v>500</v>
      </c>
      <c r="AM7" s="294">
        <v>1</v>
      </c>
      <c r="AN7" s="303">
        <f t="shared" si="0"/>
        <v>8.7000000000000028</v>
      </c>
      <c r="AO7" s="303">
        <f t="shared" si="13"/>
        <v>8.299999999999999E-2</v>
      </c>
      <c r="AP7" s="303">
        <f t="shared" si="1"/>
        <v>0.183</v>
      </c>
      <c r="AQ7" s="303">
        <f t="shared" si="2"/>
        <v>0.92</v>
      </c>
      <c r="AR7" s="309">
        <f t="shared" si="3"/>
        <v>0.89</v>
      </c>
      <c r="AS7" s="303">
        <f t="shared" si="4"/>
        <v>0.03</v>
      </c>
      <c r="AT7" s="310">
        <f t="shared" si="5"/>
        <v>0.01</v>
      </c>
      <c r="AU7" s="310">
        <f>$AU$6</f>
        <v>45</v>
      </c>
      <c r="AV7" s="310">
        <f>AT7</f>
        <v>0.01</v>
      </c>
      <c r="AW7" s="310">
        <v>0.7</v>
      </c>
      <c r="AX7" s="310">
        <f t="shared" si="6"/>
        <v>0.83</v>
      </c>
      <c r="AY7" s="310">
        <f t="shared" si="7"/>
        <v>0.63</v>
      </c>
      <c r="AZ7" s="310">
        <f t="shared" si="8"/>
        <v>0.05</v>
      </c>
      <c r="BA7" s="310">
        <f t="shared" si="9"/>
        <v>0.17</v>
      </c>
      <c r="BB7" s="310">
        <v>300</v>
      </c>
      <c r="BC7" s="291">
        <f t="shared" si="10"/>
        <v>296</v>
      </c>
      <c r="BD7" s="291">
        <f t="shared" si="14"/>
        <v>1</v>
      </c>
      <c r="BF7" s="291">
        <f t="shared" si="11"/>
        <v>43.5</v>
      </c>
    </row>
    <row r="8" spans="1:60" s="291" customFormat="1" x14ac:dyDescent="0.25">
      <c r="A8" s="135">
        <v>4</v>
      </c>
      <c r="B8" s="62" t="s">
        <v>818</v>
      </c>
      <c r="C8" s="293" t="s">
        <v>196</v>
      </c>
      <c r="D8" s="293" t="s">
        <v>155</v>
      </c>
      <c r="E8" s="294" t="s">
        <v>458</v>
      </c>
      <c r="F8" s="294" t="s">
        <v>330</v>
      </c>
      <c r="G8" s="293" t="s">
        <v>156</v>
      </c>
      <c r="H8" s="294">
        <v>2.62</v>
      </c>
      <c r="I8" s="294"/>
      <c r="J8" s="294">
        <v>1974</v>
      </c>
      <c r="K8" s="294" t="s">
        <v>819</v>
      </c>
      <c r="L8" s="294">
        <v>120</v>
      </c>
      <c r="M8" s="294">
        <v>100</v>
      </c>
      <c r="N8" s="299">
        <v>1.1000000000000001</v>
      </c>
      <c r="O8" s="294"/>
      <c r="P8" s="294">
        <v>70</v>
      </c>
      <c r="Q8" s="294"/>
      <c r="R8" s="294">
        <v>70</v>
      </c>
      <c r="S8" s="294">
        <v>0.2</v>
      </c>
      <c r="T8" s="294">
        <v>100</v>
      </c>
      <c r="U8" s="294">
        <v>3.6</v>
      </c>
      <c r="V8" s="294">
        <v>0.13</v>
      </c>
      <c r="W8" s="294">
        <v>9</v>
      </c>
      <c r="X8" s="294">
        <v>0</v>
      </c>
      <c r="Y8" s="294">
        <f t="shared" si="12"/>
        <v>9.1300000000000008</v>
      </c>
      <c r="Z8" s="294">
        <v>1.7000000000000001E-2</v>
      </c>
      <c r="AA8" s="294">
        <v>25</v>
      </c>
      <c r="AB8" s="294">
        <v>2.5</v>
      </c>
      <c r="AC8" s="294">
        <v>1.1000000000000001</v>
      </c>
      <c r="AD8" s="294">
        <v>25</v>
      </c>
      <c r="AE8" s="294">
        <v>90</v>
      </c>
      <c r="AF8" s="294">
        <v>0.2</v>
      </c>
      <c r="AG8" s="294">
        <v>0.02</v>
      </c>
      <c r="AH8" s="294">
        <v>0</v>
      </c>
      <c r="AI8" s="294">
        <v>2.8</v>
      </c>
      <c r="AJ8" s="294">
        <v>0.2</v>
      </c>
      <c r="AK8" s="294">
        <v>1000</v>
      </c>
      <c r="AL8" s="294">
        <v>500</v>
      </c>
      <c r="AM8" s="294">
        <v>1</v>
      </c>
      <c r="AN8" s="303">
        <f t="shared" si="0"/>
        <v>10</v>
      </c>
      <c r="AO8" s="303">
        <f t="shared" si="13"/>
        <v>-1.7000000000000015E-2</v>
      </c>
      <c r="AP8" s="303">
        <f t="shared" si="1"/>
        <v>0.183</v>
      </c>
      <c r="AQ8" s="303">
        <f t="shared" si="2"/>
        <v>0.92</v>
      </c>
      <c r="AR8" s="309">
        <f t="shared" si="3"/>
        <v>0.89</v>
      </c>
      <c r="AS8" s="303">
        <f t="shared" si="4"/>
        <v>0.03</v>
      </c>
      <c r="AT8" s="310">
        <f t="shared" si="5"/>
        <v>0.01</v>
      </c>
      <c r="AU8" s="310">
        <f t="shared" ref="AU8:AU18" si="15">$AU$6</f>
        <v>45</v>
      </c>
      <c r="AV8" s="310">
        <f t="shared" ref="AV8:AV18" si="16">AT8</f>
        <v>0.01</v>
      </c>
      <c r="AW8" s="310">
        <f>$AW$7</f>
        <v>0.7</v>
      </c>
      <c r="AX8" s="310">
        <f t="shared" si="6"/>
        <v>0.83</v>
      </c>
      <c r="AY8" s="310">
        <f t="shared" si="7"/>
        <v>0.7</v>
      </c>
      <c r="AZ8" s="310">
        <f t="shared" si="8"/>
        <v>0.09</v>
      </c>
      <c r="BA8" s="310">
        <f t="shared" si="9"/>
        <v>0.12</v>
      </c>
      <c r="BB8" s="310">
        <f t="shared" ref="BB8:BB18" si="17">ROUND(R8/S8,0)</f>
        <v>350</v>
      </c>
      <c r="BC8" s="291">
        <f t="shared" si="10"/>
        <v>537</v>
      </c>
      <c r="BD8" s="291">
        <f t="shared" si="14"/>
        <v>0</v>
      </c>
      <c r="BF8" s="291">
        <f t="shared" si="11"/>
        <v>40</v>
      </c>
    </row>
    <row r="9" spans="1:60" s="291" customFormat="1" x14ac:dyDescent="0.25">
      <c r="A9" s="135">
        <v>5</v>
      </c>
      <c r="B9" s="62" t="s">
        <v>820</v>
      </c>
      <c r="C9" s="293" t="s">
        <v>196</v>
      </c>
      <c r="D9" s="293" t="s">
        <v>155</v>
      </c>
      <c r="E9" s="294" t="s">
        <v>442</v>
      </c>
      <c r="F9" s="294" t="s">
        <v>821</v>
      </c>
      <c r="G9" s="293" t="s">
        <v>156</v>
      </c>
      <c r="H9" s="294">
        <v>4.05</v>
      </c>
      <c r="I9" s="294"/>
      <c r="J9" s="294">
        <v>1981</v>
      </c>
      <c r="K9" s="294" t="s">
        <v>822</v>
      </c>
      <c r="L9" s="294">
        <v>150</v>
      </c>
      <c r="M9" s="294">
        <v>130</v>
      </c>
      <c r="N9" s="299">
        <v>0.7</v>
      </c>
      <c r="O9" s="294"/>
      <c r="P9" s="294">
        <v>88</v>
      </c>
      <c r="Q9" s="294"/>
      <c r="R9" s="294">
        <v>88</v>
      </c>
      <c r="S9" s="294">
        <v>0.1</v>
      </c>
      <c r="T9" s="294">
        <v>130</v>
      </c>
      <c r="U9" s="294">
        <v>3.5</v>
      </c>
      <c r="V9" s="294">
        <v>0.15</v>
      </c>
      <c r="W9" s="294">
        <v>5.6</v>
      </c>
      <c r="X9" s="294">
        <v>0</v>
      </c>
      <c r="Y9" s="294">
        <f t="shared" si="12"/>
        <v>5.75</v>
      </c>
      <c r="Z9" s="294">
        <v>1.2E-2</v>
      </c>
      <c r="AA9" s="294">
        <v>20</v>
      </c>
      <c r="AB9" s="294">
        <v>2.8</v>
      </c>
      <c r="AC9" s="294">
        <v>0.7</v>
      </c>
      <c r="AD9" s="294">
        <v>20</v>
      </c>
      <c r="AE9" s="294">
        <v>100</v>
      </c>
      <c r="AF9" s="294">
        <v>7.0000000000000007E-2</v>
      </c>
      <c r="AG9" s="294">
        <v>0.05</v>
      </c>
      <c r="AH9" s="294">
        <v>0</v>
      </c>
      <c r="AI9" s="294">
        <v>3.07</v>
      </c>
      <c r="AJ9" s="294">
        <v>0.1</v>
      </c>
      <c r="AK9" s="294">
        <v>1000</v>
      </c>
      <c r="AL9" s="294">
        <v>500</v>
      </c>
      <c r="AM9" s="294">
        <v>1</v>
      </c>
      <c r="AN9" s="303">
        <f t="shared" si="0"/>
        <v>30</v>
      </c>
      <c r="AO9" s="303">
        <f t="shared" si="13"/>
        <v>-0.112</v>
      </c>
      <c r="AP9" s="303">
        <f t="shared" si="1"/>
        <v>8.8000000000000009E-2</v>
      </c>
      <c r="AQ9" s="303">
        <f t="shared" si="2"/>
        <v>0.88</v>
      </c>
      <c r="AR9" s="303">
        <f t="shared" si="3"/>
        <v>0.86</v>
      </c>
      <c r="AS9" s="303">
        <f t="shared" si="4"/>
        <v>0.02</v>
      </c>
      <c r="AT9" s="310">
        <f t="shared" si="5"/>
        <v>0</v>
      </c>
      <c r="AU9" s="310">
        <f t="shared" si="15"/>
        <v>45</v>
      </c>
      <c r="AV9" s="310">
        <f t="shared" si="16"/>
        <v>0</v>
      </c>
      <c r="AW9" s="310">
        <f>$AW$7</f>
        <v>0.7</v>
      </c>
      <c r="AX9" s="310">
        <f t="shared" si="6"/>
        <v>0.87</v>
      </c>
      <c r="AY9" s="310">
        <f t="shared" si="7"/>
        <v>0.68</v>
      </c>
      <c r="AZ9" s="310">
        <f t="shared" si="8"/>
        <v>0.04</v>
      </c>
      <c r="BA9" s="310">
        <f t="shared" si="9"/>
        <v>0.16</v>
      </c>
      <c r="BB9" s="310">
        <f t="shared" si="17"/>
        <v>880</v>
      </c>
      <c r="BC9" s="291">
        <f t="shared" si="10"/>
        <v>479</v>
      </c>
      <c r="BD9" s="291">
        <f t="shared" si="14"/>
        <v>0</v>
      </c>
      <c r="BF9" s="291">
        <f t="shared" si="11"/>
        <v>50</v>
      </c>
    </row>
    <row r="10" spans="1:60" s="291" customFormat="1" x14ac:dyDescent="0.25">
      <c r="A10" s="135">
        <v>6</v>
      </c>
      <c r="B10" s="62" t="s">
        <v>823</v>
      </c>
      <c r="C10" s="293" t="s">
        <v>196</v>
      </c>
      <c r="D10" s="293" t="s">
        <v>155</v>
      </c>
      <c r="E10" s="294" t="s">
        <v>824</v>
      </c>
      <c r="F10" s="294" t="s">
        <v>825</v>
      </c>
      <c r="G10" s="293" t="s">
        <v>156</v>
      </c>
      <c r="H10" s="294">
        <v>4</v>
      </c>
      <c r="I10" s="294"/>
      <c r="J10" s="294">
        <v>1981</v>
      </c>
      <c r="K10" s="294" t="s">
        <v>826</v>
      </c>
      <c r="L10" s="294">
        <v>126</v>
      </c>
      <c r="M10" s="294">
        <v>100</v>
      </c>
      <c r="N10" s="299">
        <v>1.1000000000000001</v>
      </c>
      <c r="O10" s="294"/>
      <c r="P10" s="294">
        <v>70</v>
      </c>
      <c r="Q10" s="294"/>
      <c r="R10" s="294">
        <v>70</v>
      </c>
      <c r="S10" s="294">
        <v>0.2</v>
      </c>
      <c r="T10" s="294">
        <v>100</v>
      </c>
      <c r="U10" s="294">
        <v>4.9000000000000004</v>
      </c>
      <c r="V10" s="294">
        <v>0.2</v>
      </c>
      <c r="W10" s="294">
        <v>4.5</v>
      </c>
      <c r="X10" s="294">
        <v>0</v>
      </c>
      <c r="Y10" s="294">
        <f t="shared" si="12"/>
        <v>4.7</v>
      </c>
      <c r="Z10" s="294">
        <v>8.9999999999999993E-3</v>
      </c>
      <c r="AA10" s="294">
        <v>21</v>
      </c>
      <c r="AB10" s="294">
        <v>3.8</v>
      </c>
      <c r="AC10" s="294">
        <v>1.1000000000000001</v>
      </c>
      <c r="AD10" s="294">
        <v>21</v>
      </c>
      <c r="AE10" s="294">
        <v>95</v>
      </c>
      <c r="AF10" s="294">
        <v>0.09</v>
      </c>
      <c r="AG10" s="294">
        <v>0.1</v>
      </c>
      <c r="AH10" s="294">
        <v>0</v>
      </c>
      <c r="AI10" s="294">
        <v>2.39</v>
      </c>
      <c r="AJ10" s="294">
        <v>0.2</v>
      </c>
      <c r="AK10" s="294">
        <v>1000</v>
      </c>
      <c r="AL10" s="294">
        <v>500</v>
      </c>
      <c r="AM10" s="294">
        <v>1</v>
      </c>
      <c r="AN10" s="303">
        <f t="shared" si="0"/>
        <v>5</v>
      </c>
      <c r="AO10" s="303">
        <f t="shared" si="13"/>
        <v>9.0999999999999998E-2</v>
      </c>
      <c r="AP10" s="303">
        <f t="shared" si="1"/>
        <v>0.191</v>
      </c>
      <c r="AQ10" s="303">
        <f t="shared" si="2"/>
        <v>0.96</v>
      </c>
      <c r="AR10" s="309">
        <f t="shared" si="3"/>
        <v>0.91999999999999993</v>
      </c>
      <c r="AS10" s="303">
        <f t="shared" si="4"/>
        <v>0.04</v>
      </c>
      <c r="AT10" s="310">
        <f t="shared" si="5"/>
        <v>0.01</v>
      </c>
      <c r="AU10" s="310">
        <f t="shared" si="15"/>
        <v>45</v>
      </c>
      <c r="AV10" s="310">
        <f t="shared" si="16"/>
        <v>0.01</v>
      </c>
      <c r="AW10" s="310">
        <f>ROUND(M10/L10,2)</f>
        <v>0.79</v>
      </c>
      <c r="AX10" s="310">
        <f t="shared" si="6"/>
        <v>0.79</v>
      </c>
      <c r="AY10" s="310">
        <f t="shared" si="7"/>
        <v>0.7</v>
      </c>
      <c r="AZ10" s="310">
        <f t="shared" si="8"/>
        <v>0.05</v>
      </c>
      <c r="BA10" s="310">
        <f t="shared" si="9"/>
        <v>0.12</v>
      </c>
      <c r="BB10" s="310">
        <f t="shared" si="17"/>
        <v>350</v>
      </c>
      <c r="BC10" s="291">
        <f t="shared" si="10"/>
        <v>522</v>
      </c>
      <c r="BD10" s="291">
        <f t="shared" si="14"/>
        <v>1</v>
      </c>
      <c r="BF10" s="291">
        <f t="shared" si="11"/>
        <v>47.6</v>
      </c>
    </row>
    <row r="11" spans="1:60" s="291" customFormat="1" x14ac:dyDescent="0.25">
      <c r="A11" s="135">
        <v>7</v>
      </c>
      <c r="B11" s="62" t="s">
        <v>827</v>
      </c>
      <c r="C11" s="293" t="s">
        <v>196</v>
      </c>
      <c r="D11" s="293" t="s">
        <v>155</v>
      </c>
      <c r="E11" s="294" t="s">
        <v>491</v>
      </c>
      <c r="F11" s="294" t="s">
        <v>330</v>
      </c>
      <c r="G11" s="293" t="s">
        <v>156</v>
      </c>
      <c r="H11" s="294">
        <v>1.66</v>
      </c>
      <c r="I11" s="294"/>
      <c r="J11" s="294">
        <v>1981</v>
      </c>
      <c r="K11" s="294" t="s">
        <v>819</v>
      </c>
      <c r="L11" s="294">
        <v>142.38</v>
      </c>
      <c r="M11" s="294">
        <v>63.3</v>
      </c>
      <c r="N11" s="299">
        <v>1</v>
      </c>
      <c r="O11" s="294"/>
      <c r="P11" s="294">
        <v>100</v>
      </c>
      <c r="Q11" s="294"/>
      <c r="R11" s="294">
        <v>100</v>
      </c>
      <c r="S11" s="294">
        <v>0.3</v>
      </c>
      <c r="T11" s="294">
        <v>63.3</v>
      </c>
      <c r="U11" s="294">
        <v>4.2</v>
      </c>
      <c r="V11" s="294">
        <v>0.15</v>
      </c>
      <c r="W11" s="294">
        <v>5.65</v>
      </c>
      <c r="X11" s="294">
        <v>0</v>
      </c>
      <c r="Y11" s="294">
        <f t="shared" si="12"/>
        <v>5.8000000000000007</v>
      </c>
      <c r="Z11" s="294">
        <v>1.2999999999999999E-2</v>
      </c>
      <c r="AA11" s="294">
        <v>25</v>
      </c>
      <c r="AB11" s="294">
        <v>3.2</v>
      </c>
      <c r="AC11" s="294">
        <v>1</v>
      </c>
      <c r="AD11" s="294">
        <v>25</v>
      </c>
      <c r="AE11" s="294">
        <v>120</v>
      </c>
      <c r="AF11" s="294">
        <v>0.08</v>
      </c>
      <c r="AG11" s="294">
        <v>0.05</v>
      </c>
      <c r="AH11" s="294">
        <v>0</v>
      </c>
      <c r="AI11" s="294">
        <v>3.68</v>
      </c>
      <c r="AJ11" s="294">
        <v>0.3</v>
      </c>
      <c r="AK11" s="294">
        <v>1000</v>
      </c>
      <c r="AL11" s="294">
        <v>500</v>
      </c>
      <c r="AM11" s="294">
        <v>1</v>
      </c>
      <c r="AN11" s="303">
        <f t="shared" si="0"/>
        <v>-56.7</v>
      </c>
      <c r="AO11" s="303">
        <f t="shared" si="13"/>
        <v>8.6999999999999966E-2</v>
      </c>
      <c r="AP11" s="303">
        <f t="shared" si="1"/>
        <v>0.28699999999999998</v>
      </c>
      <c r="AQ11" s="303">
        <f t="shared" si="2"/>
        <v>0.96</v>
      </c>
      <c r="AR11" s="303">
        <f t="shared" si="3"/>
        <v>0.90999999999999992</v>
      </c>
      <c r="AS11" s="303">
        <f t="shared" si="4"/>
        <v>0.05</v>
      </c>
      <c r="AT11" s="310">
        <f t="shared" si="5"/>
        <v>0.01</v>
      </c>
      <c r="AU11" s="310">
        <f t="shared" si="15"/>
        <v>45</v>
      </c>
      <c r="AV11" s="310">
        <f t="shared" si="16"/>
        <v>0.01</v>
      </c>
      <c r="AW11" s="310">
        <v>0.75</v>
      </c>
      <c r="AX11" s="310">
        <f t="shared" si="6"/>
        <v>0.44</v>
      </c>
      <c r="AY11" s="310">
        <f t="shared" si="7"/>
        <v>1.58</v>
      </c>
      <c r="AZ11" s="310">
        <f t="shared" si="8"/>
        <v>0.09</v>
      </c>
      <c r="BA11" s="310">
        <f t="shared" si="9"/>
        <v>0.15</v>
      </c>
      <c r="BB11" s="310">
        <f t="shared" si="17"/>
        <v>333</v>
      </c>
      <c r="BC11" s="291">
        <f t="shared" si="10"/>
        <v>446</v>
      </c>
      <c r="BD11" s="291">
        <f t="shared" si="14"/>
        <v>0</v>
      </c>
      <c r="BF11" s="291">
        <f t="shared" si="11"/>
        <v>40</v>
      </c>
    </row>
    <row r="12" spans="1:60" s="291" customFormat="1" x14ac:dyDescent="0.25">
      <c r="A12" s="135">
        <v>8</v>
      </c>
      <c r="B12" s="62" t="s">
        <v>828</v>
      </c>
      <c r="C12" s="293" t="s">
        <v>196</v>
      </c>
      <c r="D12" s="293" t="s">
        <v>155</v>
      </c>
      <c r="E12" s="294" t="s">
        <v>491</v>
      </c>
      <c r="F12" s="294" t="s">
        <v>829</v>
      </c>
      <c r="G12" s="293" t="s">
        <v>156</v>
      </c>
      <c r="H12" s="294">
        <v>4</v>
      </c>
      <c r="I12" s="294"/>
      <c r="J12" s="294">
        <v>1970</v>
      </c>
      <c r="K12" s="294" t="s">
        <v>830</v>
      </c>
      <c r="L12" s="294">
        <v>129.38999999999999</v>
      </c>
      <c r="M12" s="294">
        <v>86.77</v>
      </c>
      <c r="N12" s="299">
        <v>1</v>
      </c>
      <c r="O12" s="294"/>
      <c r="P12" s="294">
        <v>100</v>
      </c>
      <c r="Q12" s="294"/>
      <c r="R12" s="294">
        <v>100</v>
      </c>
      <c r="S12" s="294">
        <v>0.25</v>
      </c>
      <c r="T12" s="294">
        <v>86.77</v>
      </c>
      <c r="U12" s="294">
        <v>3.6</v>
      </c>
      <c r="V12" s="294">
        <v>0.13</v>
      </c>
      <c r="W12" s="294">
        <v>5.6</v>
      </c>
      <c r="X12" s="294">
        <v>0</v>
      </c>
      <c r="Y12" s="294">
        <f t="shared" si="12"/>
        <v>5.7299999999999995</v>
      </c>
      <c r="Z12" s="294">
        <v>0.01</v>
      </c>
      <c r="AA12" s="294">
        <v>21</v>
      </c>
      <c r="AB12" s="294">
        <v>2.6</v>
      </c>
      <c r="AC12" s="294">
        <v>1</v>
      </c>
      <c r="AD12" s="294">
        <v>21</v>
      </c>
      <c r="AE12" s="294">
        <v>115</v>
      </c>
      <c r="AF12" s="294">
        <v>0.2</v>
      </c>
      <c r="AG12" s="294">
        <v>0.05</v>
      </c>
      <c r="AH12" s="294">
        <v>0</v>
      </c>
      <c r="AI12" s="294">
        <v>2.8</v>
      </c>
      <c r="AJ12" s="294">
        <v>0.25</v>
      </c>
      <c r="AK12" s="294">
        <v>1000</v>
      </c>
      <c r="AL12" s="294">
        <v>500</v>
      </c>
      <c r="AM12" s="294">
        <v>1</v>
      </c>
      <c r="AN12" s="303">
        <f t="shared" si="0"/>
        <v>-28.230000000000004</v>
      </c>
      <c r="AO12" s="303">
        <f t="shared" si="13"/>
        <v>-0.06</v>
      </c>
      <c r="AP12" s="303">
        <f t="shared" si="1"/>
        <v>0.24</v>
      </c>
      <c r="AQ12" s="303">
        <f t="shared" si="2"/>
        <v>0.96</v>
      </c>
      <c r="AR12" s="309">
        <f t="shared" si="3"/>
        <v>0.92999999999999994</v>
      </c>
      <c r="AS12" s="303">
        <f t="shared" si="4"/>
        <v>0.03</v>
      </c>
      <c r="AT12" s="310">
        <f t="shared" si="5"/>
        <v>0.01</v>
      </c>
      <c r="AU12" s="310">
        <f t="shared" si="15"/>
        <v>45</v>
      </c>
      <c r="AV12" s="310">
        <f t="shared" si="16"/>
        <v>0.01</v>
      </c>
      <c r="AW12" s="310">
        <v>0.75</v>
      </c>
      <c r="AX12" s="310">
        <f t="shared" si="6"/>
        <v>0.67</v>
      </c>
      <c r="AY12" s="310">
        <f t="shared" si="7"/>
        <v>1.1499999999999999</v>
      </c>
      <c r="AZ12" s="310">
        <f t="shared" si="8"/>
        <v>7.0000000000000007E-2</v>
      </c>
      <c r="BA12" s="310">
        <f t="shared" si="9"/>
        <v>0.14000000000000001</v>
      </c>
      <c r="BB12" s="310">
        <f t="shared" si="17"/>
        <v>400</v>
      </c>
      <c r="BC12" s="291">
        <f t="shared" si="10"/>
        <v>573</v>
      </c>
      <c r="BD12" s="291">
        <f t="shared" si="14"/>
        <v>0</v>
      </c>
      <c r="BF12" s="291">
        <f t="shared" si="11"/>
        <v>47.6</v>
      </c>
    </row>
    <row r="13" spans="1:60" s="291" customFormat="1" x14ac:dyDescent="0.25">
      <c r="A13" s="135">
        <v>9</v>
      </c>
      <c r="B13" s="62" t="s">
        <v>831</v>
      </c>
      <c r="C13" s="293" t="s">
        <v>196</v>
      </c>
      <c r="D13" s="293" t="s">
        <v>155</v>
      </c>
      <c r="E13" s="294" t="s">
        <v>491</v>
      </c>
      <c r="F13" s="294" t="s">
        <v>330</v>
      </c>
      <c r="G13" s="293" t="s">
        <v>156</v>
      </c>
      <c r="H13" s="294">
        <v>3.87</v>
      </c>
      <c r="I13" s="294"/>
      <c r="J13" s="294">
        <v>1973</v>
      </c>
      <c r="K13" s="294" t="s">
        <v>832</v>
      </c>
      <c r="L13" s="294">
        <v>113</v>
      </c>
      <c r="M13" s="294">
        <v>108</v>
      </c>
      <c r="N13" s="299">
        <v>1</v>
      </c>
      <c r="O13" s="294"/>
      <c r="P13" s="294">
        <v>110</v>
      </c>
      <c r="Q13" s="294"/>
      <c r="R13" s="294">
        <v>110</v>
      </c>
      <c r="S13" s="294">
        <v>0.25</v>
      </c>
      <c r="T13" s="294">
        <v>108</v>
      </c>
      <c r="U13" s="294">
        <v>4.5</v>
      </c>
      <c r="V13" s="294">
        <v>0.13</v>
      </c>
      <c r="W13" s="294">
        <v>2.7</v>
      </c>
      <c r="X13" s="294">
        <v>0</v>
      </c>
      <c r="Y13" s="294">
        <f t="shared" si="12"/>
        <v>2.83</v>
      </c>
      <c r="Z13" s="294">
        <v>6.0000000000000001E-3</v>
      </c>
      <c r="AA13" s="294">
        <v>25</v>
      </c>
      <c r="AB13" s="294">
        <v>3.5</v>
      </c>
      <c r="AC13" s="294">
        <v>1</v>
      </c>
      <c r="AD13" s="294">
        <v>25</v>
      </c>
      <c r="AE13" s="294">
        <v>125</v>
      </c>
      <c r="AF13" s="294">
        <v>8.4000000000000005E-2</v>
      </c>
      <c r="AG13" s="294">
        <v>0.05</v>
      </c>
      <c r="AH13" s="294">
        <v>0</v>
      </c>
      <c r="AI13" s="294">
        <v>3.484</v>
      </c>
      <c r="AJ13" s="294">
        <v>0.25</v>
      </c>
      <c r="AK13" s="294">
        <v>1000</v>
      </c>
      <c r="AL13" s="294">
        <v>500</v>
      </c>
      <c r="AM13" s="294">
        <v>1</v>
      </c>
      <c r="AN13" s="303">
        <f t="shared" si="0"/>
        <v>-17</v>
      </c>
      <c r="AO13" s="303">
        <f t="shared" si="13"/>
        <v>-6.0000000000000053E-3</v>
      </c>
      <c r="AP13" s="303">
        <f t="shared" si="1"/>
        <v>0.24399999999999999</v>
      </c>
      <c r="AQ13" s="303">
        <f t="shared" si="2"/>
        <v>0.98</v>
      </c>
      <c r="AR13" s="309">
        <f t="shared" si="3"/>
        <v>0.95</v>
      </c>
      <c r="AS13" s="303">
        <f t="shared" si="4"/>
        <v>0.03</v>
      </c>
      <c r="AT13" s="310">
        <f t="shared" si="5"/>
        <v>0.01</v>
      </c>
      <c r="AU13" s="310">
        <v>28</v>
      </c>
      <c r="AV13" s="310">
        <f t="shared" si="16"/>
        <v>0.01</v>
      </c>
      <c r="AW13" s="310">
        <v>0.75</v>
      </c>
      <c r="AX13" s="310">
        <f t="shared" si="6"/>
        <v>0.96</v>
      </c>
      <c r="AY13" s="310">
        <f t="shared" si="7"/>
        <v>1.02</v>
      </c>
      <c r="AZ13" s="310">
        <f t="shared" si="8"/>
        <v>0.03</v>
      </c>
      <c r="BA13" s="310">
        <f t="shared" si="9"/>
        <v>0.15</v>
      </c>
      <c r="BB13" s="310">
        <f t="shared" si="17"/>
        <v>440</v>
      </c>
      <c r="BC13" s="291">
        <f t="shared" si="10"/>
        <v>472</v>
      </c>
      <c r="BD13" s="291">
        <f t="shared" si="14"/>
        <v>0</v>
      </c>
      <c r="BF13" s="291">
        <f t="shared" si="11"/>
        <v>40</v>
      </c>
    </row>
    <row r="14" spans="1:60" s="291" customFormat="1" x14ac:dyDescent="0.25">
      <c r="A14" s="135">
        <v>10</v>
      </c>
      <c r="B14" s="62" t="s">
        <v>833</v>
      </c>
      <c r="C14" s="293" t="s">
        <v>196</v>
      </c>
      <c r="D14" s="293" t="s">
        <v>155</v>
      </c>
      <c r="E14" s="294" t="s">
        <v>491</v>
      </c>
      <c r="F14" s="294" t="s">
        <v>519</v>
      </c>
      <c r="G14" s="293" t="s">
        <v>156</v>
      </c>
      <c r="H14" s="294">
        <v>7.1</v>
      </c>
      <c r="I14" s="294"/>
      <c r="J14" s="294">
        <v>1993</v>
      </c>
      <c r="K14" s="294" t="s">
        <v>834</v>
      </c>
      <c r="L14" s="294">
        <v>588.79999999999995</v>
      </c>
      <c r="M14" s="294">
        <v>467.87</v>
      </c>
      <c r="N14" s="299">
        <v>3</v>
      </c>
      <c r="O14" s="294"/>
      <c r="P14" s="294">
        <v>280</v>
      </c>
      <c r="Q14" s="294"/>
      <c r="R14" s="294">
        <v>280</v>
      </c>
      <c r="S14" s="294">
        <v>1</v>
      </c>
      <c r="T14" s="294">
        <v>467.87</v>
      </c>
      <c r="U14" s="294">
        <v>10</v>
      </c>
      <c r="V14" s="294">
        <v>0.4</v>
      </c>
      <c r="W14" s="294">
        <v>15.5</v>
      </c>
      <c r="X14" s="294">
        <v>0</v>
      </c>
      <c r="Y14" s="294">
        <f t="shared" si="12"/>
        <v>15.9</v>
      </c>
      <c r="Z14" s="294">
        <v>0.03</v>
      </c>
      <c r="AA14" s="294">
        <v>30</v>
      </c>
      <c r="AB14" s="294">
        <v>7</v>
      </c>
      <c r="AC14" s="294">
        <v>3</v>
      </c>
      <c r="AD14" s="294">
        <v>30</v>
      </c>
      <c r="AE14" s="294">
        <v>310</v>
      </c>
      <c r="AF14" s="294">
        <v>0.2</v>
      </c>
      <c r="AG14" s="294">
        <v>0.25</v>
      </c>
      <c r="AH14" s="294">
        <v>0</v>
      </c>
      <c r="AI14" s="294">
        <v>7.2</v>
      </c>
      <c r="AJ14" s="294">
        <v>1</v>
      </c>
      <c r="AK14" s="294">
        <v>1000</v>
      </c>
      <c r="AL14" s="294">
        <v>500</v>
      </c>
      <c r="AM14" s="294">
        <v>1</v>
      </c>
      <c r="AN14" s="303">
        <f t="shared" si="0"/>
        <v>157.87</v>
      </c>
      <c r="AO14" s="303">
        <f t="shared" si="13"/>
        <v>0.72</v>
      </c>
      <c r="AP14" s="303">
        <f t="shared" si="1"/>
        <v>0.97</v>
      </c>
      <c r="AQ14" s="303">
        <f t="shared" si="2"/>
        <v>0.97</v>
      </c>
      <c r="AR14" s="309">
        <f t="shared" si="3"/>
        <v>0.96</v>
      </c>
      <c r="AS14" s="303">
        <f t="shared" si="4"/>
        <v>0.01</v>
      </c>
      <c r="AT14" s="310">
        <f t="shared" si="5"/>
        <v>0.01</v>
      </c>
      <c r="AU14" s="310">
        <f>AU13</f>
        <v>28</v>
      </c>
      <c r="AV14" s="310">
        <f t="shared" si="16"/>
        <v>0.01</v>
      </c>
      <c r="AW14" s="310">
        <v>0.8</v>
      </c>
      <c r="AX14" s="310">
        <f t="shared" si="6"/>
        <v>0.79</v>
      </c>
      <c r="AY14" s="310">
        <f t="shared" si="7"/>
        <v>0.6</v>
      </c>
      <c r="AZ14" s="310">
        <f t="shared" si="8"/>
        <v>0.03</v>
      </c>
      <c r="BA14" s="310">
        <f t="shared" si="9"/>
        <v>0.27</v>
      </c>
      <c r="BB14" s="310">
        <f t="shared" si="17"/>
        <v>280</v>
      </c>
      <c r="BC14" s="291">
        <f t="shared" si="10"/>
        <v>530</v>
      </c>
      <c r="BD14" s="291">
        <f t="shared" si="14"/>
        <v>1</v>
      </c>
      <c r="BF14" s="291">
        <f t="shared" si="11"/>
        <v>33.299999999999997</v>
      </c>
    </row>
    <row r="15" spans="1:60" s="291" customFormat="1" x14ac:dyDescent="0.25">
      <c r="A15" s="135">
        <v>11</v>
      </c>
      <c r="B15" s="62" t="s">
        <v>835</v>
      </c>
      <c r="C15" s="293" t="s">
        <v>196</v>
      </c>
      <c r="D15" s="293" t="s">
        <v>155</v>
      </c>
      <c r="E15" s="294" t="s">
        <v>649</v>
      </c>
      <c r="F15" s="294" t="s">
        <v>836</v>
      </c>
      <c r="G15" s="293" t="s">
        <v>156</v>
      </c>
      <c r="H15" s="294">
        <v>0.5</v>
      </c>
      <c r="I15" s="294"/>
      <c r="J15" s="294">
        <v>1982</v>
      </c>
      <c r="K15" s="294" t="s">
        <v>837</v>
      </c>
      <c r="L15" s="294">
        <v>130</v>
      </c>
      <c r="M15" s="294">
        <v>100</v>
      </c>
      <c r="N15" s="299">
        <v>0.9</v>
      </c>
      <c r="O15" s="294"/>
      <c r="P15" s="294">
        <v>70</v>
      </c>
      <c r="Q15" s="294"/>
      <c r="R15" s="294">
        <v>70</v>
      </c>
      <c r="S15" s="294">
        <v>0.12</v>
      </c>
      <c r="T15" s="294">
        <v>100</v>
      </c>
      <c r="U15" s="294">
        <v>6.8</v>
      </c>
      <c r="V15" s="294">
        <v>0.25</v>
      </c>
      <c r="W15" s="294">
        <v>9.3000000000000007</v>
      </c>
      <c r="X15" s="294">
        <v>0</v>
      </c>
      <c r="Y15" s="294">
        <f t="shared" si="12"/>
        <v>9.5500000000000007</v>
      </c>
      <c r="Z15" s="294">
        <v>3.5000000000000003E-2</v>
      </c>
      <c r="AA15" s="294">
        <v>20</v>
      </c>
      <c r="AB15" s="294">
        <v>5.9</v>
      </c>
      <c r="AC15" s="294">
        <v>0.9</v>
      </c>
      <c r="AD15" s="294">
        <v>20</v>
      </c>
      <c r="AE15" s="294">
        <v>90</v>
      </c>
      <c r="AF15" s="294">
        <v>0.13</v>
      </c>
      <c r="AG15" s="294">
        <v>0.08</v>
      </c>
      <c r="AH15" s="294">
        <v>0</v>
      </c>
      <c r="AI15" s="294">
        <v>7.13</v>
      </c>
      <c r="AJ15" s="294">
        <v>0.12</v>
      </c>
      <c r="AK15" s="294">
        <v>1000</v>
      </c>
      <c r="AL15" s="294">
        <v>500</v>
      </c>
      <c r="AM15" s="294">
        <v>2</v>
      </c>
      <c r="AN15" s="303">
        <f t="shared" si="0"/>
        <v>10</v>
      </c>
      <c r="AO15" s="303">
        <f t="shared" si="13"/>
        <v>-0.91500000000000004</v>
      </c>
      <c r="AP15" s="303">
        <f t="shared" si="1"/>
        <v>8.4999999999999992E-2</v>
      </c>
      <c r="AQ15" s="303">
        <f t="shared" si="2"/>
        <v>0.71</v>
      </c>
      <c r="AR15" s="303">
        <f t="shared" si="3"/>
        <v>0.64999999999999991</v>
      </c>
      <c r="AS15" s="303">
        <f t="shared" si="4"/>
        <v>0.06</v>
      </c>
      <c r="AT15" s="310">
        <f t="shared" si="5"/>
        <v>0.01</v>
      </c>
      <c r="AU15" s="310">
        <f t="shared" si="15"/>
        <v>45</v>
      </c>
      <c r="AV15" s="310">
        <f t="shared" si="16"/>
        <v>0.01</v>
      </c>
      <c r="AW15" s="310">
        <v>0.8</v>
      </c>
      <c r="AX15" s="310">
        <f t="shared" si="6"/>
        <v>0.77</v>
      </c>
      <c r="AY15" s="310">
        <f t="shared" si="7"/>
        <v>0.7</v>
      </c>
      <c r="AZ15" s="310">
        <f t="shared" si="8"/>
        <v>0.1</v>
      </c>
      <c r="BA15" s="310">
        <f t="shared" si="9"/>
        <v>0.37</v>
      </c>
      <c r="BB15" s="310">
        <f t="shared" si="17"/>
        <v>583</v>
      </c>
      <c r="BC15" s="291">
        <f t="shared" si="10"/>
        <v>273</v>
      </c>
      <c r="BD15" s="291">
        <f t="shared" si="14"/>
        <v>0</v>
      </c>
      <c r="BF15" s="291">
        <f t="shared" si="11"/>
        <v>50</v>
      </c>
    </row>
    <row r="16" spans="1:60" s="291" customFormat="1" x14ac:dyDescent="0.25">
      <c r="A16" s="135">
        <v>12</v>
      </c>
      <c r="B16" s="62" t="s">
        <v>838</v>
      </c>
      <c r="C16" s="293" t="s">
        <v>196</v>
      </c>
      <c r="D16" s="293" t="s">
        <v>155</v>
      </c>
      <c r="E16" s="294" t="s">
        <v>491</v>
      </c>
      <c r="F16" s="294" t="s">
        <v>519</v>
      </c>
      <c r="G16" s="293" t="s">
        <v>156</v>
      </c>
      <c r="H16" s="294">
        <v>0.73</v>
      </c>
      <c r="I16" s="294"/>
      <c r="J16" s="294">
        <v>1958</v>
      </c>
      <c r="K16" s="294" t="s">
        <v>839</v>
      </c>
      <c r="L16" s="294">
        <v>101.7</v>
      </c>
      <c r="M16" s="294">
        <v>62.8</v>
      </c>
      <c r="N16" s="299">
        <v>0.9</v>
      </c>
      <c r="O16" s="294"/>
      <c r="P16" s="294">
        <v>65</v>
      </c>
      <c r="Q16" s="294"/>
      <c r="R16" s="294">
        <v>65</v>
      </c>
      <c r="S16" s="294">
        <v>0.2</v>
      </c>
      <c r="T16" s="294">
        <v>62.8</v>
      </c>
      <c r="U16" s="294">
        <v>4.0999999999999996</v>
      </c>
      <c r="V16" s="294">
        <v>0.12</v>
      </c>
      <c r="W16" s="294">
        <v>4.5</v>
      </c>
      <c r="X16" s="294">
        <v>0</v>
      </c>
      <c r="Y16" s="294">
        <f t="shared" si="12"/>
        <v>4.62</v>
      </c>
      <c r="Z16" s="294">
        <v>8.9999999999999993E-3</v>
      </c>
      <c r="AA16" s="294">
        <v>23</v>
      </c>
      <c r="AB16" s="294">
        <v>3.2</v>
      </c>
      <c r="AC16" s="294">
        <v>0.9</v>
      </c>
      <c r="AD16" s="294">
        <v>23</v>
      </c>
      <c r="AE16" s="294">
        <v>90</v>
      </c>
      <c r="AF16" s="294">
        <v>0.08</v>
      </c>
      <c r="AG16" s="294">
        <v>0.05</v>
      </c>
      <c r="AH16" s="294">
        <v>0</v>
      </c>
      <c r="AI16" s="294">
        <v>3.58</v>
      </c>
      <c r="AJ16" s="294">
        <v>0.2</v>
      </c>
      <c r="AK16" s="294">
        <v>1000</v>
      </c>
      <c r="AL16" s="294">
        <v>500</v>
      </c>
      <c r="AM16" s="294">
        <v>2</v>
      </c>
      <c r="AN16" s="303">
        <f t="shared" si="0"/>
        <v>-27.200000000000003</v>
      </c>
      <c r="AO16" s="303">
        <f t="shared" si="13"/>
        <v>7.1000000000000008E-2</v>
      </c>
      <c r="AP16" s="303">
        <f t="shared" si="1"/>
        <v>0.191</v>
      </c>
      <c r="AQ16" s="303">
        <f t="shared" si="2"/>
        <v>0.96</v>
      </c>
      <c r="AR16" s="309">
        <f t="shared" si="3"/>
        <v>0.90999999999999992</v>
      </c>
      <c r="AS16" s="303">
        <f t="shared" si="4"/>
        <v>0.05</v>
      </c>
      <c r="AT16" s="310">
        <f t="shared" si="5"/>
        <v>0.01</v>
      </c>
      <c r="AU16" s="310">
        <f t="shared" si="15"/>
        <v>45</v>
      </c>
      <c r="AV16" s="310">
        <f t="shared" si="16"/>
        <v>0.01</v>
      </c>
      <c r="AW16" s="310">
        <v>0.75</v>
      </c>
      <c r="AX16" s="310">
        <f t="shared" si="6"/>
        <v>0.62</v>
      </c>
      <c r="AY16" s="310">
        <f t="shared" si="7"/>
        <v>1.04</v>
      </c>
      <c r="AZ16" s="310">
        <f t="shared" si="8"/>
        <v>7.0000000000000007E-2</v>
      </c>
      <c r="BA16" s="310">
        <f t="shared" si="9"/>
        <v>0.16</v>
      </c>
      <c r="BB16" s="310">
        <f t="shared" si="17"/>
        <v>325</v>
      </c>
      <c r="BC16" s="291">
        <f t="shared" si="10"/>
        <v>513</v>
      </c>
      <c r="BD16" s="291">
        <f t="shared" si="14"/>
        <v>0</v>
      </c>
      <c r="BF16" s="291">
        <f t="shared" si="11"/>
        <v>43.5</v>
      </c>
    </row>
    <row r="17" spans="1:58" s="291" customFormat="1" x14ac:dyDescent="0.25">
      <c r="A17" s="135">
        <v>13</v>
      </c>
      <c r="B17" s="62" t="s">
        <v>840</v>
      </c>
      <c r="C17" s="293" t="s">
        <v>196</v>
      </c>
      <c r="D17" s="293" t="s">
        <v>155</v>
      </c>
      <c r="E17" s="294" t="s">
        <v>841</v>
      </c>
      <c r="F17" s="294" t="s">
        <v>842</v>
      </c>
      <c r="G17" s="293" t="s">
        <v>156</v>
      </c>
      <c r="H17" s="294">
        <v>3</v>
      </c>
      <c r="I17" s="294"/>
      <c r="J17" s="294">
        <v>1983</v>
      </c>
      <c r="K17" s="294" t="s">
        <v>819</v>
      </c>
      <c r="L17" s="294">
        <v>238</v>
      </c>
      <c r="M17" s="294">
        <v>160</v>
      </c>
      <c r="N17" s="299">
        <v>1.5</v>
      </c>
      <c r="O17" s="294">
        <v>45</v>
      </c>
      <c r="P17" s="294">
        <v>150</v>
      </c>
      <c r="Q17" s="294"/>
      <c r="R17" s="294">
        <v>195</v>
      </c>
      <c r="S17" s="294">
        <v>0.15</v>
      </c>
      <c r="T17" s="294">
        <v>160</v>
      </c>
      <c r="U17" s="294">
        <v>6.8</v>
      </c>
      <c r="V17" s="294">
        <v>0.15</v>
      </c>
      <c r="W17" s="294">
        <v>10</v>
      </c>
      <c r="X17" s="294">
        <v>0</v>
      </c>
      <c r="Y17" s="294">
        <f t="shared" si="12"/>
        <v>10.15</v>
      </c>
      <c r="Z17" s="294">
        <v>0.03</v>
      </c>
      <c r="AA17" s="294">
        <v>20</v>
      </c>
      <c r="AB17" s="294">
        <v>5.3</v>
      </c>
      <c r="AC17" s="294">
        <v>1.5</v>
      </c>
      <c r="AD17" s="294">
        <v>20</v>
      </c>
      <c r="AE17" s="294">
        <v>215</v>
      </c>
      <c r="AF17" s="294">
        <v>0.13</v>
      </c>
      <c r="AG17" s="294">
        <v>0.05</v>
      </c>
      <c r="AH17" s="294">
        <v>0</v>
      </c>
      <c r="AI17" s="294">
        <v>6.13</v>
      </c>
      <c r="AJ17" s="294">
        <v>0.15</v>
      </c>
      <c r="AK17" s="294">
        <v>1000</v>
      </c>
      <c r="AL17" s="294">
        <v>500</v>
      </c>
      <c r="AM17" s="294">
        <v>2</v>
      </c>
      <c r="AN17" s="303">
        <f t="shared" si="0"/>
        <v>-55</v>
      </c>
      <c r="AO17" s="303">
        <f t="shared" si="13"/>
        <v>-8.0000000000000016E-2</v>
      </c>
      <c r="AP17" s="303">
        <f t="shared" si="1"/>
        <v>0.12</v>
      </c>
      <c r="AQ17" s="303">
        <f t="shared" si="2"/>
        <v>0.8</v>
      </c>
      <c r="AR17" s="309">
        <f t="shared" si="3"/>
        <v>0.77</v>
      </c>
      <c r="AS17" s="303">
        <f t="shared" si="4"/>
        <v>0.03</v>
      </c>
      <c r="AT17" s="310">
        <f t="shared" si="5"/>
        <v>0.01</v>
      </c>
      <c r="AU17" s="310">
        <f t="shared" si="15"/>
        <v>45</v>
      </c>
      <c r="AV17" s="310">
        <f t="shared" si="16"/>
        <v>0.01</v>
      </c>
      <c r="AW17" s="310">
        <f>$AW$7</f>
        <v>0.7</v>
      </c>
      <c r="AX17" s="310">
        <f t="shared" si="6"/>
        <v>0.67</v>
      </c>
      <c r="AY17" s="310">
        <f t="shared" si="7"/>
        <v>1.22</v>
      </c>
      <c r="AZ17" s="310">
        <f t="shared" si="8"/>
        <v>0.06</v>
      </c>
      <c r="BA17" s="310">
        <f t="shared" si="9"/>
        <v>0.33</v>
      </c>
      <c r="BB17" s="310">
        <f t="shared" si="17"/>
        <v>1300</v>
      </c>
      <c r="BC17" s="291">
        <f t="shared" si="10"/>
        <v>338</v>
      </c>
      <c r="BD17" s="291">
        <f t="shared" si="14"/>
        <v>0</v>
      </c>
      <c r="BF17" s="291">
        <f t="shared" si="11"/>
        <v>50</v>
      </c>
    </row>
    <row r="18" spans="1:58" s="291" customFormat="1" x14ac:dyDescent="0.25">
      <c r="A18" s="135">
        <v>14</v>
      </c>
      <c r="B18" s="66" t="s">
        <v>843</v>
      </c>
      <c r="C18" s="293" t="s">
        <v>196</v>
      </c>
      <c r="D18" s="293" t="s">
        <v>155</v>
      </c>
      <c r="E18" s="295" t="s">
        <v>458</v>
      </c>
      <c r="F18" s="295" t="s">
        <v>330</v>
      </c>
      <c r="G18" s="293" t="s">
        <v>156</v>
      </c>
      <c r="H18" s="295">
        <v>3.34</v>
      </c>
      <c r="I18" s="294"/>
      <c r="J18" s="294">
        <v>1975</v>
      </c>
      <c r="K18" s="294" t="s">
        <v>844</v>
      </c>
      <c r="L18" s="294">
        <v>170</v>
      </c>
      <c r="M18" s="294">
        <v>100</v>
      </c>
      <c r="N18" s="299">
        <v>0.8</v>
      </c>
      <c r="O18" s="294"/>
      <c r="P18" s="294">
        <v>80</v>
      </c>
      <c r="Q18" s="294"/>
      <c r="R18" s="294">
        <v>80</v>
      </c>
      <c r="S18" s="294">
        <v>0.15</v>
      </c>
      <c r="T18" s="294">
        <v>100</v>
      </c>
      <c r="U18" s="294">
        <v>4.3</v>
      </c>
      <c r="V18" s="294">
        <v>0.1</v>
      </c>
      <c r="W18" s="294">
        <v>4</v>
      </c>
      <c r="X18" s="294">
        <v>0</v>
      </c>
      <c r="Y18" s="294">
        <f t="shared" si="12"/>
        <v>4.0999999999999996</v>
      </c>
      <c r="Z18" s="294">
        <v>0.01</v>
      </c>
      <c r="AA18" s="294">
        <v>20</v>
      </c>
      <c r="AB18" s="294">
        <v>3.5</v>
      </c>
      <c r="AC18" s="294">
        <v>0.8</v>
      </c>
      <c r="AD18" s="294">
        <v>20</v>
      </c>
      <c r="AE18" s="294">
        <v>100</v>
      </c>
      <c r="AF18" s="294">
        <v>0.06</v>
      </c>
      <c r="AG18" s="294">
        <v>0.05</v>
      </c>
      <c r="AH18" s="294">
        <v>0</v>
      </c>
      <c r="AI18" s="294">
        <v>4.0599999999999996</v>
      </c>
      <c r="AJ18" s="294">
        <v>0.15</v>
      </c>
      <c r="AK18" s="294">
        <v>1000</v>
      </c>
      <c r="AL18" s="294">
        <v>500</v>
      </c>
      <c r="AM18" s="294">
        <v>2</v>
      </c>
      <c r="AN18" s="303">
        <f t="shared" si="0"/>
        <v>0</v>
      </c>
      <c r="AO18" s="303">
        <f t="shared" si="13"/>
        <v>-1.0000000000000009E-2</v>
      </c>
      <c r="AP18" s="303">
        <f t="shared" si="1"/>
        <v>0.13999999999999999</v>
      </c>
      <c r="AQ18" s="303">
        <f t="shared" si="2"/>
        <v>0.93</v>
      </c>
      <c r="AR18" s="309">
        <f t="shared" si="3"/>
        <v>0.89</v>
      </c>
      <c r="AS18" s="303">
        <f t="shared" si="4"/>
        <v>0.04</v>
      </c>
      <c r="AT18" s="310">
        <f t="shared" si="5"/>
        <v>0</v>
      </c>
      <c r="AU18" s="310">
        <f t="shared" si="15"/>
        <v>45</v>
      </c>
      <c r="AV18" s="310">
        <f t="shared" si="16"/>
        <v>0</v>
      </c>
      <c r="AW18" s="310">
        <v>0.75</v>
      </c>
      <c r="AX18" s="310">
        <f t="shared" si="6"/>
        <v>0.59</v>
      </c>
      <c r="AY18" s="310">
        <f t="shared" si="7"/>
        <v>0.8</v>
      </c>
      <c r="AZ18" s="310">
        <f t="shared" si="8"/>
        <v>0.04</v>
      </c>
      <c r="BA18" s="310">
        <f t="shared" si="9"/>
        <v>0.21</v>
      </c>
      <c r="BB18" s="310">
        <f t="shared" si="17"/>
        <v>533</v>
      </c>
      <c r="BC18" s="291">
        <f t="shared" si="10"/>
        <v>410</v>
      </c>
      <c r="BD18" s="291">
        <f t="shared" si="14"/>
        <v>0</v>
      </c>
      <c r="BF18" s="291">
        <f t="shared" si="11"/>
        <v>50</v>
      </c>
    </row>
    <row r="19" spans="1:58" s="291" customFormat="1" x14ac:dyDescent="0.25">
      <c r="A19" s="116">
        <v>15</v>
      </c>
      <c r="B19" s="62" t="s">
        <v>845</v>
      </c>
      <c r="C19" s="293" t="s">
        <v>196</v>
      </c>
      <c r="D19" s="293" t="s">
        <v>155</v>
      </c>
      <c r="E19" s="293" t="s">
        <v>846</v>
      </c>
      <c r="F19" s="293" t="s">
        <v>847</v>
      </c>
      <c r="G19" s="293" t="s">
        <v>156</v>
      </c>
      <c r="H19" s="294">
        <v>1.96</v>
      </c>
      <c r="I19" s="294"/>
      <c r="J19" s="294">
        <v>1999</v>
      </c>
      <c r="K19" s="293" t="s">
        <v>846</v>
      </c>
      <c r="L19" s="294">
        <v>120</v>
      </c>
      <c r="M19" s="294">
        <v>100</v>
      </c>
      <c r="N19" s="299">
        <f t="shared" ref="N19:AH19" si="18">SUM(N5:N18)</f>
        <v>16.5</v>
      </c>
      <c r="O19" s="294"/>
      <c r="P19" s="294">
        <v>85</v>
      </c>
      <c r="Q19" s="294"/>
      <c r="R19" s="294">
        <v>85</v>
      </c>
      <c r="S19" s="294">
        <v>0.4</v>
      </c>
      <c r="T19" s="294">
        <v>100</v>
      </c>
      <c r="U19" s="294">
        <v>4.5</v>
      </c>
      <c r="V19" s="294">
        <v>0.4</v>
      </c>
      <c r="W19" s="294">
        <v>15.5</v>
      </c>
      <c r="X19" s="294">
        <f t="shared" si="18"/>
        <v>0</v>
      </c>
      <c r="Y19" s="294">
        <f t="shared" si="12"/>
        <v>15.9</v>
      </c>
      <c r="Z19" s="294">
        <f t="shared" si="18"/>
        <v>0.24199999999999999</v>
      </c>
      <c r="AA19" s="294">
        <v>20</v>
      </c>
      <c r="AB19" s="294">
        <v>3.5</v>
      </c>
      <c r="AC19" s="294">
        <v>0.8</v>
      </c>
      <c r="AD19" s="294">
        <v>20</v>
      </c>
      <c r="AE19" s="294">
        <v>105</v>
      </c>
      <c r="AF19" s="294">
        <f t="shared" si="18"/>
        <v>1.754</v>
      </c>
      <c r="AG19" s="294">
        <v>0.1</v>
      </c>
      <c r="AH19" s="294">
        <f t="shared" si="18"/>
        <v>0</v>
      </c>
      <c r="AI19" s="294">
        <v>0.9</v>
      </c>
      <c r="AJ19" s="294">
        <v>0.4</v>
      </c>
      <c r="AK19" s="294">
        <v>1000</v>
      </c>
      <c r="AL19" s="294">
        <v>500</v>
      </c>
      <c r="AM19" s="294">
        <v>2</v>
      </c>
      <c r="AN19" s="303"/>
      <c r="AO19" s="303"/>
      <c r="AP19" s="303"/>
      <c r="AQ19" s="303"/>
      <c r="AR19" s="309"/>
      <c r="AS19" s="303"/>
      <c r="AT19" s="310"/>
      <c r="AU19" s="310"/>
      <c r="AV19" s="310"/>
      <c r="AW19" s="310"/>
      <c r="AX19" s="310"/>
      <c r="AY19" s="310"/>
      <c r="AZ19" s="310"/>
      <c r="BA19" s="310"/>
      <c r="BB19" s="310"/>
      <c r="BC19" s="311"/>
      <c r="BD19" s="311"/>
      <c r="BE19" s="311"/>
      <c r="BF19" s="311"/>
    </row>
    <row r="20" spans="1:58" x14ac:dyDescent="0.25">
      <c r="A20" s="135">
        <v>16</v>
      </c>
      <c r="B20" s="62" t="s">
        <v>848</v>
      </c>
      <c r="C20" s="293" t="s">
        <v>196</v>
      </c>
      <c r="D20" s="293" t="s">
        <v>155</v>
      </c>
      <c r="E20" s="293" t="s">
        <v>846</v>
      </c>
      <c r="F20" s="293" t="s">
        <v>849</v>
      </c>
      <c r="G20" s="293" t="s">
        <v>156</v>
      </c>
      <c r="H20" s="294">
        <v>1.8</v>
      </c>
      <c r="I20" s="294"/>
      <c r="J20" s="294">
        <v>1993</v>
      </c>
      <c r="K20" s="293" t="s">
        <v>846</v>
      </c>
      <c r="L20" s="294">
        <v>24</v>
      </c>
      <c r="M20" s="294">
        <v>25</v>
      </c>
      <c r="N20" s="299">
        <v>0.9</v>
      </c>
      <c r="O20" s="294">
        <v>50</v>
      </c>
      <c r="P20" s="294">
        <v>200</v>
      </c>
      <c r="Q20" s="294"/>
      <c r="R20" s="294">
        <v>250</v>
      </c>
      <c r="S20" s="294">
        <v>0.5</v>
      </c>
      <c r="T20" s="294">
        <v>25</v>
      </c>
      <c r="U20" s="294">
        <v>3.6</v>
      </c>
      <c r="V20" s="294">
        <v>0.25</v>
      </c>
      <c r="W20" s="294">
        <v>9.3000000000000007</v>
      </c>
      <c r="X20" s="294">
        <f t="shared" ref="X20" si="19">SUM(X6:X19)</f>
        <v>0</v>
      </c>
      <c r="Y20" s="294">
        <f t="shared" si="12"/>
        <v>9.5500000000000007</v>
      </c>
      <c r="Z20" s="294">
        <v>0.02</v>
      </c>
      <c r="AA20" s="294">
        <v>20</v>
      </c>
      <c r="AB20" s="294">
        <v>3.5</v>
      </c>
      <c r="AC20" s="294">
        <v>0.8</v>
      </c>
      <c r="AD20" s="294">
        <v>20</v>
      </c>
      <c r="AE20" s="294">
        <v>270</v>
      </c>
      <c r="AF20" s="294">
        <v>0.8</v>
      </c>
      <c r="AG20" s="294">
        <v>0.2</v>
      </c>
      <c r="AH20" s="294">
        <f t="shared" ref="AH20" si="20">SUM(AH6:AH19)</f>
        <v>0</v>
      </c>
      <c r="AI20" s="294">
        <v>0.7</v>
      </c>
      <c r="AJ20" s="294">
        <v>0.5</v>
      </c>
      <c r="AK20" s="294">
        <v>1000</v>
      </c>
      <c r="AL20" s="294">
        <v>500</v>
      </c>
      <c r="AM20" s="294">
        <v>2</v>
      </c>
    </row>
    <row r="21" spans="1:58" x14ac:dyDescent="0.25">
      <c r="A21" s="135">
        <v>17</v>
      </c>
      <c r="B21" s="62" t="s">
        <v>850</v>
      </c>
      <c r="C21" s="293" t="s">
        <v>196</v>
      </c>
      <c r="D21" s="293" t="s">
        <v>155</v>
      </c>
      <c r="E21" s="293" t="s">
        <v>466</v>
      </c>
      <c r="F21" s="293" t="s">
        <v>851</v>
      </c>
      <c r="G21" s="293" t="s">
        <v>156</v>
      </c>
      <c r="H21" s="294">
        <v>1.5</v>
      </c>
      <c r="I21" s="294"/>
      <c r="J21" s="294">
        <v>1990</v>
      </c>
      <c r="K21" s="293" t="s">
        <v>466</v>
      </c>
      <c r="L21" s="294">
        <v>42</v>
      </c>
      <c r="M21" s="294">
        <v>37</v>
      </c>
      <c r="N21" s="299">
        <v>0.9</v>
      </c>
      <c r="O21" s="294"/>
      <c r="P21" s="294">
        <v>25</v>
      </c>
      <c r="Q21" s="294"/>
      <c r="R21" s="294">
        <v>25</v>
      </c>
      <c r="S21" s="294">
        <v>0.1</v>
      </c>
      <c r="T21" s="294">
        <v>37</v>
      </c>
      <c r="U21" s="294">
        <v>3.5</v>
      </c>
      <c r="V21" s="294">
        <v>0.12</v>
      </c>
      <c r="W21" s="294">
        <v>4.5</v>
      </c>
      <c r="X21" s="294">
        <f t="shared" ref="X21" si="21">SUM(X7:X20)</f>
        <v>0</v>
      </c>
      <c r="Y21" s="294">
        <f t="shared" si="12"/>
        <v>4.62</v>
      </c>
      <c r="Z21" s="294">
        <v>0.03</v>
      </c>
      <c r="AA21" s="294">
        <v>12</v>
      </c>
      <c r="AB21" s="294">
        <v>3.5</v>
      </c>
      <c r="AC21" s="294">
        <v>0.8</v>
      </c>
      <c r="AD21" s="294">
        <v>12</v>
      </c>
      <c r="AE21" s="294">
        <v>37</v>
      </c>
      <c r="AF21" s="294">
        <v>0.8</v>
      </c>
      <c r="AG21" s="294">
        <v>0.03</v>
      </c>
      <c r="AH21" s="294">
        <f t="shared" ref="AH21" si="22">SUM(AH7:AH20)</f>
        <v>0</v>
      </c>
      <c r="AI21" s="294">
        <v>0.8</v>
      </c>
      <c r="AJ21" s="294">
        <v>0.1</v>
      </c>
      <c r="AK21" s="294">
        <v>500</v>
      </c>
      <c r="AL21" s="294">
        <v>200</v>
      </c>
      <c r="AM21" s="294">
        <v>2</v>
      </c>
    </row>
    <row r="22" spans="1:58" x14ac:dyDescent="0.25">
      <c r="A22" s="135">
        <v>18</v>
      </c>
      <c r="B22" s="62" t="s">
        <v>852</v>
      </c>
      <c r="C22" s="293" t="s">
        <v>196</v>
      </c>
      <c r="D22" s="293" t="s">
        <v>155</v>
      </c>
      <c r="E22" s="293" t="s">
        <v>458</v>
      </c>
      <c r="F22" s="293" t="s">
        <v>853</v>
      </c>
      <c r="G22" s="293" t="s">
        <v>156</v>
      </c>
      <c r="H22" s="294">
        <v>1.4</v>
      </c>
      <c r="I22" s="294"/>
      <c r="J22" s="294">
        <v>1989</v>
      </c>
      <c r="K22" s="293" t="s">
        <v>458</v>
      </c>
      <c r="L22" s="294">
        <v>42</v>
      </c>
      <c r="M22" s="294">
        <v>38</v>
      </c>
      <c r="N22" s="299">
        <v>1.5</v>
      </c>
      <c r="O22" s="294"/>
      <c r="P22" s="294">
        <v>25</v>
      </c>
      <c r="Q22" s="294"/>
      <c r="R22" s="294">
        <v>25</v>
      </c>
      <c r="S22" s="294">
        <v>7.0000000000000007E-2</v>
      </c>
      <c r="T22" s="294">
        <v>38</v>
      </c>
      <c r="U22" s="294">
        <v>4.9000000000000004</v>
      </c>
      <c r="V22" s="294">
        <v>0.15</v>
      </c>
      <c r="W22" s="294">
        <v>10</v>
      </c>
      <c r="X22" s="294">
        <f t="shared" ref="X22" si="23">SUM(X8:X21)</f>
        <v>0</v>
      </c>
      <c r="Y22" s="294">
        <f t="shared" si="12"/>
        <v>10.15</v>
      </c>
      <c r="Z22" s="294">
        <v>2.5000000000000001E-2</v>
      </c>
      <c r="AA22" s="294">
        <v>7</v>
      </c>
      <c r="AB22" s="294">
        <v>3.5</v>
      </c>
      <c r="AC22" s="294">
        <v>0.8</v>
      </c>
      <c r="AD22" s="294">
        <v>7</v>
      </c>
      <c r="AE22" s="294">
        <v>38</v>
      </c>
      <c r="AF22" s="294">
        <v>0.8</v>
      </c>
      <c r="AG22" s="294">
        <v>0.01</v>
      </c>
      <c r="AH22" s="294">
        <f t="shared" ref="AH22" si="24">SUM(AH8:AH21)</f>
        <v>0</v>
      </c>
      <c r="AI22" s="294">
        <v>0.9</v>
      </c>
      <c r="AJ22" s="294">
        <v>7.0000000000000007E-2</v>
      </c>
      <c r="AK22" s="294">
        <v>500</v>
      </c>
      <c r="AL22" s="294">
        <v>200</v>
      </c>
      <c r="AM22" s="294">
        <v>2</v>
      </c>
    </row>
    <row r="23" spans="1:58" x14ac:dyDescent="0.25">
      <c r="A23" s="135">
        <v>19</v>
      </c>
      <c r="B23" s="62" t="s">
        <v>854</v>
      </c>
      <c r="C23" s="293" t="s">
        <v>196</v>
      </c>
      <c r="D23" s="293" t="s">
        <v>155</v>
      </c>
      <c r="E23" s="293" t="s">
        <v>458</v>
      </c>
      <c r="F23" s="293" t="s">
        <v>454</v>
      </c>
      <c r="G23" s="293" t="s">
        <v>156</v>
      </c>
      <c r="H23" s="294">
        <v>1.6</v>
      </c>
      <c r="I23" s="294"/>
      <c r="J23" s="294">
        <v>1970</v>
      </c>
      <c r="K23" s="293" t="s">
        <v>458</v>
      </c>
      <c r="L23" s="294">
        <v>20</v>
      </c>
      <c r="M23" s="294">
        <v>18</v>
      </c>
      <c r="N23" s="299">
        <v>0.8</v>
      </c>
      <c r="O23" s="294"/>
      <c r="P23" s="294">
        <v>12</v>
      </c>
      <c r="Q23" s="294"/>
      <c r="R23" s="294">
        <v>12</v>
      </c>
      <c r="S23" s="294">
        <v>0.04</v>
      </c>
      <c r="T23" s="294">
        <v>18</v>
      </c>
      <c r="U23" s="294">
        <v>4.2</v>
      </c>
      <c r="V23" s="294">
        <v>0.1</v>
      </c>
      <c r="W23" s="294">
        <v>4</v>
      </c>
      <c r="X23" s="294">
        <f t="shared" ref="X23" si="25">SUM(X9:X22)</f>
        <v>0</v>
      </c>
      <c r="Y23" s="294">
        <f t="shared" si="12"/>
        <v>4.0999999999999996</v>
      </c>
      <c r="Z23" s="294">
        <v>0.02</v>
      </c>
      <c r="AA23" s="294">
        <v>5</v>
      </c>
      <c r="AB23" s="294">
        <v>3.5</v>
      </c>
      <c r="AC23" s="294">
        <v>0.8</v>
      </c>
      <c r="AD23" s="294">
        <v>5</v>
      </c>
      <c r="AE23" s="294">
        <v>18</v>
      </c>
      <c r="AF23" s="294">
        <v>0.8</v>
      </c>
      <c r="AG23" s="294">
        <v>0.03</v>
      </c>
      <c r="AH23" s="294">
        <f t="shared" ref="AH23" si="26">SUM(AH9:AH22)</f>
        <v>0</v>
      </c>
      <c r="AI23" s="294">
        <v>0.7</v>
      </c>
      <c r="AJ23" s="294">
        <v>0.04</v>
      </c>
      <c r="AK23" s="294">
        <v>500</v>
      </c>
      <c r="AL23" s="294">
        <v>200</v>
      </c>
      <c r="AM23" s="294">
        <v>2</v>
      </c>
    </row>
    <row r="24" spans="1:58" x14ac:dyDescent="0.25">
      <c r="A24" s="135">
        <v>20</v>
      </c>
      <c r="B24" s="62" t="s">
        <v>855</v>
      </c>
      <c r="C24" s="293" t="s">
        <v>196</v>
      </c>
      <c r="D24" s="293" t="s">
        <v>155</v>
      </c>
      <c r="E24" s="293" t="s">
        <v>458</v>
      </c>
      <c r="F24" s="293" t="s">
        <v>856</v>
      </c>
      <c r="G24" s="293" t="s">
        <v>156</v>
      </c>
      <c r="H24" s="294">
        <v>0.8</v>
      </c>
      <c r="I24" s="294"/>
      <c r="J24" s="294">
        <v>1977</v>
      </c>
      <c r="K24" s="293" t="s">
        <v>458</v>
      </c>
      <c r="L24" s="294">
        <v>16</v>
      </c>
      <c r="M24" s="294">
        <v>13</v>
      </c>
      <c r="N24" s="299">
        <v>0.2</v>
      </c>
      <c r="O24" s="294"/>
      <c r="P24" s="294">
        <v>9</v>
      </c>
      <c r="Q24" s="294"/>
      <c r="R24" s="294">
        <v>9</v>
      </c>
      <c r="S24" s="294">
        <v>0.03</v>
      </c>
      <c r="T24" s="294">
        <v>13</v>
      </c>
      <c r="U24" s="294">
        <v>3.6</v>
      </c>
      <c r="V24" s="294">
        <v>0.4</v>
      </c>
      <c r="W24" s="294">
        <v>15.5</v>
      </c>
      <c r="X24" s="294">
        <f t="shared" ref="X24" si="27">SUM(X10:X23)</f>
        <v>0</v>
      </c>
      <c r="Y24" s="294">
        <f t="shared" si="12"/>
        <v>15.9</v>
      </c>
      <c r="Z24" s="294">
        <v>0.03</v>
      </c>
      <c r="AA24" s="294">
        <v>6</v>
      </c>
      <c r="AB24" s="294">
        <v>3.5</v>
      </c>
      <c r="AC24" s="294">
        <v>0.8</v>
      </c>
      <c r="AD24" s="294">
        <v>6</v>
      </c>
      <c r="AE24" s="294">
        <v>13</v>
      </c>
      <c r="AF24" s="294">
        <v>0.8</v>
      </c>
      <c r="AG24" s="294">
        <v>0.05</v>
      </c>
      <c r="AH24" s="294">
        <f t="shared" ref="AH24" si="28">SUM(AH10:AH23)</f>
        <v>0</v>
      </c>
      <c r="AI24" s="294">
        <v>0.8</v>
      </c>
      <c r="AJ24" s="294">
        <v>0.03</v>
      </c>
      <c r="AK24" s="294">
        <v>500</v>
      </c>
      <c r="AL24" s="294">
        <v>0</v>
      </c>
      <c r="AM24" s="304">
        <v>3</v>
      </c>
    </row>
    <row r="25" spans="1:58" x14ac:dyDescent="0.25">
      <c r="A25" s="135">
        <v>21</v>
      </c>
      <c r="B25" s="62" t="s">
        <v>663</v>
      </c>
      <c r="C25" s="293" t="s">
        <v>196</v>
      </c>
      <c r="D25" s="293" t="s">
        <v>155</v>
      </c>
      <c r="E25" s="293" t="s">
        <v>458</v>
      </c>
      <c r="F25" s="293" t="s">
        <v>857</v>
      </c>
      <c r="G25" s="293" t="s">
        <v>156</v>
      </c>
      <c r="H25" s="294">
        <v>0.7</v>
      </c>
      <c r="I25" s="294"/>
      <c r="J25" s="294">
        <v>1969</v>
      </c>
      <c r="K25" s="293" t="s">
        <v>458</v>
      </c>
      <c r="L25" s="294">
        <v>12</v>
      </c>
      <c r="M25" s="294">
        <v>10</v>
      </c>
      <c r="N25" s="299">
        <v>0.9</v>
      </c>
      <c r="O25" s="294"/>
      <c r="P25" s="294">
        <v>7</v>
      </c>
      <c r="Q25" s="294"/>
      <c r="R25" s="294">
        <v>7</v>
      </c>
      <c r="S25" s="294">
        <v>0.02</v>
      </c>
      <c r="T25" s="294">
        <v>10</v>
      </c>
      <c r="U25" s="294">
        <v>4.9000000000000004</v>
      </c>
      <c r="V25" s="294">
        <v>0.25</v>
      </c>
      <c r="W25" s="294">
        <v>9.3000000000000007</v>
      </c>
      <c r="X25" s="294">
        <f t="shared" ref="X25" si="29">SUM(X11:X24)</f>
        <v>0</v>
      </c>
      <c r="Y25" s="294">
        <f t="shared" si="12"/>
        <v>9.5500000000000007</v>
      </c>
      <c r="Z25" s="294">
        <v>2.5000000000000001E-2</v>
      </c>
      <c r="AA25" s="294">
        <v>2.5</v>
      </c>
      <c r="AB25" s="294">
        <v>3.5</v>
      </c>
      <c r="AC25" s="294">
        <v>0.8</v>
      </c>
      <c r="AD25" s="294">
        <v>2.5</v>
      </c>
      <c r="AE25" s="294">
        <v>10</v>
      </c>
      <c r="AF25" s="294">
        <v>0.8</v>
      </c>
      <c r="AG25" s="294">
        <v>0.01</v>
      </c>
      <c r="AH25" s="294">
        <f t="shared" ref="AH25" si="30">SUM(AH11:AH24)</f>
        <v>0</v>
      </c>
      <c r="AI25" s="294">
        <v>0.8</v>
      </c>
      <c r="AJ25" s="294">
        <v>0.02</v>
      </c>
      <c r="AK25" s="294">
        <v>500</v>
      </c>
      <c r="AL25" s="294">
        <v>0</v>
      </c>
      <c r="AM25" s="304">
        <v>3</v>
      </c>
    </row>
    <row r="26" spans="1:58" x14ac:dyDescent="0.25">
      <c r="A26" s="135">
        <v>22</v>
      </c>
      <c r="B26" s="62" t="s">
        <v>858</v>
      </c>
      <c r="C26" s="293" t="s">
        <v>196</v>
      </c>
      <c r="D26" s="293" t="s">
        <v>155</v>
      </c>
      <c r="E26" s="293" t="s">
        <v>254</v>
      </c>
      <c r="F26" s="293" t="s">
        <v>859</v>
      </c>
      <c r="G26" s="293" t="s">
        <v>156</v>
      </c>
      <c r="H26" s="294">
        <v>0.2</v>
      </c>
      <c r="I26" s="294"/>
      <c r="J26" s="294">
        <v>1987</v>
      </c>
      <c r="K26" s="293" t="s">
        <v>254</v>
      </c>
      <c r="L26" s="294">
        <v>15</v>
      </c>
      <c r="M26" s="294">
        <v>10</v>
      </c>
      <c r="N26" s="299">
        <v>0.9</v>
      </c>
      <c r="O26" s="294"/>
      <c r="P26" s="294">
        <v>11</v>
      </c>
      <c r="Q26" s="294"/>
      <c r="R26" s="294">
        <v>11</v>
      </c>
      <c r="S26" s="294">
        <v>0.1</v>
      </c>
      <c r="T26" s="294">
        <v>10</v>
      </c>
      <c r="U26" s="294">
        <v>4.2</v>
      </c>
      <c r="V26" s="294">
        <v>0.12</v>
      </c>
      <c r="W26" s="294">
        <v>4.5</v>
      </c>
      <c r="X26" s="294">
        <f t="shared" ref="X26" si="31">SUM(X12:X25)</f>
        <v>0</v>
      </c>
      <c r="Y26" s="294">
        <f t="shared" si="12"/>
        <v>4.62</v>
      </c>
      <c r="Z26" s="294">
        <v>0.02</v>
      </c>
      <c r="AA26" s="294">
        <v>3</v>
      </c>
      <c r="AB26" s="294">
        <v>3.5</v>
      </c>
      <c r="AC26" s="294">
        <v>0.8</v>
      </c>
      <c r="AD26" s="294">
        <v>3</v>
      </c>
      <c r="AE26" s="294">
        <v>16</v>
      </c>
      <c r="AF26" s="294">
        <v>0.8</v>
      </c>
      <c r="AG26" s="294">
        <v>0.01</v>
      </c>
      <c r="AH26" s="294">
        <f t="shared" ref="AH26" si="32">SUM(AH12:AH25)</f>
        <v>0</v>
      </c>
      <c r="AI26" s="294">
        <v>0.9</v>
      </c>
      <c r="AJ26" s="294">
        <v>0.1</v>
      </c>
      <c r="AK26" s="294">
        <v>500</v>
      </c>
      <c r="AL26" s="294">
        <v>0</v>
      </c>
      <c r="AM26" s="304">
        <v>3</v>
      </c>
    </row>
    <row r="27" spans="1:58" x14ac:dyDescent="0.25">
      <c r="A27" s="135">
        <v>23</v>
      </c>
      <c r="B27" s="62" t="s">
        <v>860</v>
      </c>
      <c r="C27" s="293" t="s">
        <v>196</v>
      </c>
      <c r="D27" s="293" t="s">
        <v>155</v>
      </c>
      <c r="E27" s="293" t="s">
        <v>841</v>
      </c>
      <c r="F27" s="293" t="s">
        <v>861</v>
      </c>
      <c r="G27" s="293" t="s">
        <v>156</v>
      </c>
      <c r="H27" s="294">
        <v>1.1000000000000001</v>
      </c>
      <c r="I27" s="294"/>
      <c r="J27" s="294">
        <v>1984</v>
      </c>
      <c r="K27" s="293" t="s">
        <v>841</v>
      </c>
      <c r="L27" s="294">
        <v>12</v>
      </c>
      <c r="M27" s="294">
        <v>10</v>
      </c>
      <c r="N27" s="299">
        <v>1.5</v>
      </c>
      <c r="O27" s="294"/>
      <c r="P27" s="294">
        <v>7</v>
      </c>
      <c r="Q27" s="294"/>
      <c r="R27" s="294">
        <v>7</v>
      </c>
      <c r="S27" s="294">
        <v>0.02</v>
      </c>
      <c r="T27" s="294">
        <v>10</v>
      </c>
      <c r="U27" s="294">
        <v>3.6</v>
      </c>
      <c r="V27" s="294">
        <v>0.15</v>
      </c>
      <c r="W27" s="294">
        <v>10</v>
      </c>
      <c r="X27" s="294">
        <f t="shared" ref="X27" si="33">SUM(X13:X26)</f>
        <v>0</v>
      </c>
      <c r="Y27" s="294">
        <f t="shared" si="12"/>
        <v>10.15</v>
      </c>
      <c r="Z27" s="294">
        <v>0.03</v>
      </c>
      <c r="AA27" s="294">
        <v>7</v>
      </c>
      <c r="AB27" s="294">
        <v>3.5</v>
      </c>
      <c r="AC27" s="294">
        <v>0.8</v>
      </c>
      <c r="AD27" s="294">
        <v>7</v>
      </c>
      <c r="AE27" s="294">
        <v>10</v>
      </c>
      <c r="AF27" s="294">
        <v>0.8</v>
      </c>
      <c r="AG27" s="294">
        <v>0.03</v>
      </c>
      <c r="AH27" s="294">
        <f t="shared" ref="AH27" si="34">SUM(AH13:AH26)</f>
        <v>0</v>
      </c>
      <c r="AI27" s="294">
        <v>0.7</v>
      </c>
      <c r="AJ27" s="294">
        <v>0.02</v>
      </c>
      <c r="AK27" s="294">
        <v>500</v>
      </c>
      <c r="AL27" s="294">
        <v>0</v>
      </c>
      <c r="AM27" s="304">
        <v>3</v>
      </c>
    </row>
    <row r="28" spans="1:58" x14ac:dyDescent="0.25">
      <c r="A28" s="135">
        <v>24</v>
      </c>
      <c r="B28" s="62" t="s">
        <v>862</v>
      </c>
      <c r="C28" s="293" t="s">
        <v>196</v>
      </c>
      <c r="D28" s="293" t="s">
        <v>155</v>
      </c>
      <c r="E28" s="293" t="s">
        <v>442</v>
      </c>
      <c r="F28" s="293" t="s">
        <v>863</v>
      </c>
      <c r="G28" s="293" t="s">
        <v>156</v>
      </c>
      <c r="H28" s="294">
        <v>0.78</v>
      </c>
      <c r="I28" s="294"/>
      <c r="J28" s="294">
        <v>1997</v>
      </c>
      <c r="K28" s="293" t="s">
        <v>442</v>
      </c>
      <c r="L28" s="294">
        <v>62</v>
      </c>
      <c r="M28" s="294">
        <v>50</v>
      </c>
      <c r="N28" s="299">
        <v>0.8</v>
      </c>
      <c r="O28" s="294"/>
      <c r="P28" s="294">
        <v>32</v>
      </c>
      <c r="Q28" s="294"/>
      <c r="R28" s="294">
        <v>32</v>
      </c>
      <c r="S28" s="294">
        <v>0.02</v>
      </c>
      <c r="T28" s="294">
        <v>50</v>
      </c>
      <c r="U28" s="294">
        <v>4.2</v>
      </c>
      <c r="V28" s="294">
        <v>0.1</v>
      </c>
      <c r="W28" s="294">
        <v>4</v>
      </c>
      <c r="X28" s="294">
        <f t="shared" ref="X28" si="35">SUM(X14:X27)</f>
        <v>0</v>
      </c>
      <c r="Y28" s="294">
        <f t="shared" si="12"/>
        <v>4.0999999999999996</v>
      </c>
      <c r="Z28" s="294">
        <v>2.5000000000000001E-2</v>
      </c>
      <c r="AA28" s="294">
        <v>10</v>
      </c>
      <c r="AB28" s="294">
        <v>3.5</v>
      </c>
      <c r="AC28" s="294">
        <v>0.8</v>
      </c>
      <c r="AD28" s="294">
        <v>10</v>
      </c>
      <c r="AE28" s="294">
        <v>50</v>
      </c>
      <c r="AF28" s="294">
        <v>0.8</v>
      </c>
      <c r="AG28" s="294">
        <v>0.04</v>
      </c>
      <c r="AH28" s="294">
        <f t="shared" ref="AH28" si="36">SUM(AH14:AH27)</f>
        <v>0</v>
      </c>
      <c r="AI28" s="294">
        <v>0.8</v>
      </c>
      <c r="AJ28" s="294">
        <v>0.02</v>
      </c>
      <c r="AK28" s="294">
        <v>500</v>
      </c>
      <c r="AL28" s="294">
        <v>0</v>
      </c>
      <c r="AM28" s="304">
        <v>3</v>
      </c>
    </row>
    <row r="29" spans="1:58" x14ac:dyDescent="0.25">
      <c r="C29" s="296" t="s">
        <v>180</v>
      </c>
      <c r="AK29" s="63">
        <f>SUM(AK5:AK28)</f>
        <v>21500</v>
      </c>
      <c r="AL29" s="63">
        <f>SUM(AL5:AL28)</f>
        <v>10600</v>
      </c>
    </row>
    <row r="32" spans="1:58" x14ac:dyDescent="0.25">
      <c r="A32" s="570" t="s">
        <v>181</v>
      </c>
      <c r="B32" s="570"/>
      <c r="C32" s="570"/>
      <c r="D32" s="570"/>
      <c r="E32" s="570"/>
      <c r="F32" s="570"/>
      <c r="G32" s="570"/>
      <c r="H32" s="570"/>
      <c r="I32" s="570"/>
      <c r="J32" s="570"/>
      <c r="K32" s="570"/>
      <c r="L32" s="570"/>
      <c r="M32" s="570"/>
      <c r="N32" s="570"/>
      <c r="O32" s="570"/>
      <c r="P32" s="570"/>
      <c r="Q32" s="570"/>
      <c r="R32" s="570"/>
      <c r="S32" s="570"/>
      <c r="T32" s="570"/>
      <c r="U32" s="570"/>
      <c r="V32" s="570"/>
      <c r="W32" s="570"/>
    </row>
    <row r="33" spans="1:23" x14ac:dyDescent="0.25">
      <c r="A33" s="570"/>
      <c r="B33" s="570"/>
      <c r="C33" s="570"/>
      <c r="D33" s="570"/>
      <c r="E33" s="570"/>
      <c r="F33" s="570"/>
      <c r="G33" s="570"/>
      <c r="H33" s="570"/>
      <c r="I33" s="570"/>
      <c r="J33" s="570"/>
      <c r="K33" s="570"/>
      <c r="L33" s="570"/>
      <c r="M33" s="570"/>
      <c r="N33" s="570"/>
      <c r="O33" s="570"/>
      <c r="P33" s="570"/>
      <c r="Q33" s="570"/>
      <c r="R33" s="570"/>
      <c r="S33" s="570"/>
      <c r="T33" s="570"/>
      <c r="U33" s="570"/>
      <c r="V33" s="570"/>
      <c r="W33" s="570"/>
    </row>
  </sheetData>
  <mergeCells count="39">
    <mergeCell ref="D2:G2"/>
    <mergeCell ref="L2:S2"/>
    <mergeCell ref="T2:Z2"/>
    <mergeCell ref="AA2:AC2"/>
    <mergeCell ref="AD2:AG2"/>
    <mergeCell ref="A1:AM1"/>
    <mergeCell ref="AY3:AZ3"/>
    <mergeCell ref="T3:T4"/>
    <mergeCell ref="U3:U4"/>
    <mergeCell ref="Z3:Z4"/>
    <mergeCell ref="AA3:AA4"/>
    <mergeCell ref="AB3:AB4"/>
    <mergeCell ref="AC3:AC4"/>
    <mergeCell ref="AD3:AD4"/>
    <mergeCell ref="AE3:AE4"/>
    <mergeCell ref="AK2:AK4"/>
    <mergeCell ref="AL2:AL4"/>
    <mergeCell ref="AM2:AM4"/>
    <mergeCell ref="S3:S4"/>
    <mergeCell ref="O3:R3"/>
    <mergeCell ref="V3:Y3"/>
    <mergeCell ref="AF3:AJ3"/>
    <mergeCell ref="AW3:AX3"/>
    <mergeCell ref="A32:W33"/>
    <mergeCell ref="BB3:BD3"/>
    <mergeCell ref="A2:A4"/>
    <mergeCell ref="B2:B4"/>
    <mergeCell ref="C3:C4"/>
    <mergeCell ref="D3:D4"/>
    <mergeCell ref="E3:E4"/>
    <mergeCell ref="F3:F4"/>
    <mergeCell ref="G3:G4"/>
    <mergeCell ref="H2:H4"/>
    <mergeCell ref="I2:I4"/>
    <mergeCell ref="J2:J4"/>
    <mergeCell ref="K2:K4"/>
    <mergeCell ref="L3:L4"/>
    <mergeCell ref="M3:M4"/>
    <mergeCell ref="N3:N4"/>
  </mergeCells>
  <phoneticPr fontId="6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workbookViewId="0">
      <selection activeCell="E21" sqref="E21"/>
    </sheetView>
  </sheetViews>
  <sheetFormatPr defaultColWidth="9" defaultRowHeight="13.8" x14ac:dyDescent="0.25"/>
  <cols>
    <col min="1" max="1" width="9" style="460"/>
    <col min="2" max="2" width="22.77734375" style="460" customWidth="1"/>
    <col min="3" max="3" width="16.109375" style="460" customWidth="1"/>
    <col min="4" max="13" width="9" style="460"/>
    <col min="14" max="14" width="14.6640625" style="460" customWidth="1"/>
    <col min="15" max="16384" width="9" style="460"/>
  </cols>
  <sheetData>
    <row r="1" spans="1:23" ht="18" x14ac:dyDescent="0.3">
      <c r="A1" s="560" t="s">
        <v>80</v>
      </c>
      <c r="B1" s="560"/>
      <c r="C1" s="560"/>
      <c r="D1" s="560"/>
      <c r="E1" s="560"/>
      <c r="F1" s="560"/>
      <c r="G1" s="560"/>
      <c r="H1" s="560"/>
      <c r="I1" s="560"/>
      <c r="J1" s="560"/>
      <c r="K1" s="560"/>
      <c r="L1" s="560"/>
      <c r="M1" s="560"/>
      <c r="N1" s="560"/>
      <c r="O1" s="560"/>
      <c r="P1" s="560"/>
      <c r="Q1" s="560"/>
      <c r="R1" s="560"/>
      <c r="S1" s="560"/>
      <c r="T1" s="560"/>
      <c r="U1" s="560"/>
      <c r="V1" s="560"/>
      <c r="W1" s="467"/>
    </row>
    <row r="2" spans="1:23" ht="14.4" x14ac:dyDescent="0.3">
      <c r="A2" s="558" t="s">
        <v>81</v>
      </c>
      <c r="B2" s="558" t="s">
        <v>82</v>
      </c>
      <c r="C2" s="544" t="s">
        <v>83</v>
      </c>
      <c r="D2" s="544" t="s">
        <v>84</v>
      </c>
      <c r="E2" s="544" t="s">
        <v>85</v>
      </c>
      <c r="F2" s="547" t="s">
        <v>86</v>
      </c>
      <c r="G2" s="548"/>
      <c r="H2" s="544" t="s">
        <v>87</v>
      </c>
      <c r="I2" s="544" t="s">
        <v>88</v>
      </c>
      <c r="J2" s="551" t="s">
        <v>89</v>
      </c>
      <c r="K2" s="552"/>
      <c r="L2" s="552"/>
      <c r="M2" s="553"/>
      <c r="N2" s="544" t="s">
        <v>90</v>
      </c>
      <c r="O2" s="544" t="s">
        <v>91</v>
      </c>
      <c r="P2" s="544" t="s">
        <v>92</v>
      </c>
      <c r="Q2" s="544" t="s">
        <v>93</v>
      </c>
      <c r="R2" s="547" t="s">
        <v>94</v>
      </c>
      <c r="S2" s="548"/>
      <c r="T2" s="544" t="s">
        <v>95</v>
      </c>
      <c r="U2" s="544" t="s">
        <v>96</v>
      </c>
      <c r="V2" s="544" t="s">
        <v>97</v>
      </c>
      <c r="W2" s="467"/>
    </row>
    <row r="3" spans="1:23" ht="14.4" x14ac:dyDescent="0.3">
      <c r="A3" s="563"/>
      <c r="B3" s="563"/>
      <c r="C3" s="545"/>
      <c r="D3" s="545"/>
      <c r="E3" s="545"/>
      <c r="F3" s="549"/>
      <c r="G3" s="550"/>
      <c r="H3" s="545"/>
      <c r="I3" s="545"/>
      <c r="J3" s="554"/>
      <c r="K3" s="555"/>
      <c r="L3" s="555"/>
      <c r="M3" s="556"/>
      <c r="N3" s="545"/>
      <c r="O3" s="545"/>
      <c r="P3" s="545"/>
      <c r="Q3" s="545"/>
      <c r="R3" s="549"/>
      <c r="S3" s="550"/>
      <c r="T3" s="545"/>
      <c r="U3" s="545"/>
      <c r="V3" s="545"/>
      <c r="W3" s="467"/>
    </row>
    <row r="4" spans="1:23" ht="21" customHeight="1" x14ac:dyDescent="0.3">
      <c r="A4" s="563"/>
      <c r="B4" s="563"/>
      <c r="C4" s="545"/>
      <c r="D4" s="545"/>
      <c r="E4" s="545"/>
      <c r="F4" s="558" t="s">
        <v>98</v>
      </c>
      <c r="G4" s="558" t="s">
        <v>99</v>
      </c>
      <c r="H4" s="545"/>
      <c r="I4" s="545"/>
      <c r="J4" s="544" t="s">
        <v>100</v>
      </c>
      <c r="K4" s="544" t="s">
        <v>101</v>
      </c>
      <c r="L4" s="544" t="s">
        <v>102</v>
      </c>
      <c r="M4" s="544" t="s">
        <v>103</v>
      </c>
      <c r="N4" s="545"/>
      <c r="O4" s="545"/>
      <c r="P4" s="545"/>
      <c r="Q4" s="545"/>
      <c r="R4" s="558" t="s">
        <v>100</v>
      </c>
      <c r="S4" s="558" t="s">
        <v>101</v>
      </c>
      <c r="T4" s="545"/>
      <c r="U4" s="545"/>
      <c r="V4" s="545"/>
      <c r="W4" s="467"/>
    </row>
    <row r="5" spans="1:23" ht="14.4" x14ac:dyDescent="0.3">
      <c r="A5" s="564"/>
      <c r="B5" s="564"/>
      <c r="C5" s="546"/>
      <c r="D5" s="546"/>
      <c r="E5" s="546"/>
      <c r="F5" s="564"/>
      <c r="G5" s="564"/>
      <c r="H5" s="546"/>
      <c r="I5" s="546"/>
      <c r="J5" s="546"/>
      <c r="K5" s="546"/>
      <c r="L5" s="546"/>
      <c r="M5" s="546"/>
      <c r="N5" s="557"/>
      <c r="O5" s="546"/>
      <c r="P5" s="557"/>
      <c r="Q5" s="557"/>
      <c r="R5" s="559"/>
      <c r="S5" s="559"/>
      <c r="T5" s="546"/>
      <c r="U5" s="557"/>
      <c r="V5" s="546"/>
      <c r="W5" s="467"/>
    </row>
    <row r="6" spans="1:23" ht="72" x14ac:dyDescent="0.3">
      <c r="A6" s="461">
        <v>1</v>
      </c>
      <c r="B6" s="462" t="s">
        <v>104</v>
      </c>
      <c r="C6" s="462" t="s">
        <v>105</v>
      </c>
      <c r="D6" s="462" t="s">
        <v>106</v>
      </c>
      <c r="E6" s="462" t="s">
        <v>107</v>
      </c>
      <c r="F6" s="463"/>
      <c r="G6" s="463"/>
      <c r="H6" s="463"/>
      <c r="I6" s="463"/>
      <c r="J6" s="462" t="s">
        <v>108</v>
      </c>
      <c r="K6" s="462" t="s">
        <v>109</v>
      </c>
      <c r="L6" s="463"/>
      <c r="M6" s="463"/>
      <c r="N6" s="466" t="s">
        <v>110</v>
      </c>
      <c r="O6" s="462" t="s">
        <v>111</v>
      </c>
      <c r="P6" s="463"/>
      <c r="Q6" s="463"/>
      <c r="R6" s="463"/>
      <c r="S6" s="462" t="s">
        <v>109</v>
      </c>
      <c r="T6" s="463"/>
      <c r="U6" s="463"/>
      <c r="V6" s="463"/>
      <c r="W6" s="467"/>
    </row>
    <row r="7" spans="1:23" ht="14.4" x14ac:dyDescent="0.3">
      <c r="A7" s="461">
        <v>2</v>
      </c>
      <c r="B7" s="463"/>
      <c r="C7" s="463"/>
      <c r="D7" s="463"/>
      <c r="E7" s="463"/>
      <c r="F7" s="463"/>
      <c r="G7" s="463"/>
      <c r="H7" s="463"/>
      <c r="I7" s="463"/>
      <c r="J7" s="463"/>
      <c r="K7" s="463"/>
      <c r="L7" s="463"/>
      <c r="M7" s="463"/>
      <c r="N7" s="463"/>
      <c r="O7" s="463"/>
      <c r="P7" s="463"/>
      <c r="Q7" s="463"/>
      <c r="R7" s="463"/>
      <c r="S7" s="463"/>
      <c r="T7" s="463"/>
      <c r="U7" s="463"/>
      <c r="V7" s="463"/>
      <c r="W7" s="467"/>
    </row>
    <row r="8" spans="1:23" ht="14.4" x14ac:dyDescent="0.3">
      <c r="A8" s="461">
        <v>3</v>
      </c>
      <c r="B8" s="463"/>
      <c r="C8" s="463"/>
      <c r="D8" s="463"/>
      <c r="E8" s="463"/>
      <c r="F8" s="463"/>
      <c r="G8" s="463"/>
      <c r="H8" s="463"/>
      <c r="I8" s="463"/>
      <c r="J8" s="463"/>
      <c r="K8" s="463"/>
      <c r="L8" s="463"/>
      <c r="M8" s="463"/>
      <c r="N8" s="463"/>
      <c r="O8" s="463"/>
      <c r="P8" s="463"/>
      <c r="Q8" s="463"/>
      <c r="R8" s="463"/>
      <c r="S8" s="463"/>
      <c r="T8" s="463"/>
      <c r="U8" s="463"/>
      <c r="V8" s="463"/>
      <c r="W8" s="467"/>
    </row>
    <row r="9" spans="1:23" ht="14.4" x14ac:dyDescent="0.3">
      <c r="A9" s="461" t="s">
        <v>112</v>
      </c>
      <c r="B9" s="463"/>
      <c r="C9" s="463"/>
      <c r="D9" s="463"/>
      <c r="E9" s="463"/>
      <c r="F9" s="463"/>
      <c r="G9" s="463"/>
      <c r="H9" s="463"/>
      <c r="I9" s="463"/>
      <c r="J9" s="463"/>
      <c r="K9" s="463"/>
      <c r="L9" s="463"/>
      <c r="M9" s="463"/>
      <c r="N9" s="463"/>
      <c r="O9" s="463"/>
      <c r="P9" s="463"/>
      <c r="Q9" s="463"/>
      <c r="R9" s="463"/>
      <c r="S9" s="463"/>
      <c r="T9" s="463"/>
      <c r="U9" s="463"/>
      <c r="V9" s="463"/>
      <c r="W9" s="467"/>
    </row>
    <row r="10" spans="1:23" ht="15" x14ac:dyDescent="0.3">
      <c r="A10" s="561" t="s">
        <v>113</v>
      </c>
      <c r="B10" s="561"/>
      <c r="C10" s="464"/>
      <c r="D10" s="440"/>
      <c r="E10" s="440"/>
      <c r="F10" s="440"/>
      <c r="G10" s="440"/>
      <c r="H10" s="440"/>
      <c r="I10" s="440"/>
      <c r="J10" s="440"/>
      <c r="K10" s="440"/>
      <c r="L10" s="440"/>
      <c r="M10" s="440"/>
      <c r="N10" s="440"/>
      <c r="O10" s="440"/>
      <c r="P10" s="440"/>
      <c r="Q10" s="440"/>
      <c r="R10" s="440"/>
      <c r="S10" s="440"/>
      <c r="T10" s="440"/>
      <c r="U10" s="440"/>
      <c r="V10" s="440"/>
      <c r="W10" s="467"/>
    </row>
    <row r="11" spans="1:23" ht="15" x14ac:dyDescent="0.3">
      <c r="A11" s="465" t="s">
        <v>114</v>
      </c>
      <c r="B11" s="465"/>
      <c r="C11" s="465"/>
      <c r="D11" s="465"/>
      <c r="E11" s="465"/>
      <c r="F11" s="465"/>
      <c r="G11" s="440"/>
      <c r="H11" s="440"/>
      <c r="I11" s="440"/>
      <c r="J11" s="440"/>
      <c r="K11" s="440"/>
      <c r="L11" s="440"/>
      <c r="M11" s="440"/>
      <c r="N11" s="440"/>
      <c r="O11" s="440"/>
      <c r="P11" s="440"/>
      <c r="Q11" s="440"/>
      <c r="R11" s="440"/>
      <c r="S11" s="440"/>
      <c r="T11" s="440"/>
      <c r="U11" s="440"/>
      <c r="V11" s="440"/>
      <c r="W11" s="467"/>
    </row>
    <row r="12" spans="1:23" ht="15" x14ac:dyDescent="0.3">
      <c r="A12" s="562" t="s">
        <v>115</v>
      </c>
      <c r="B12" s="562"/>
      <c r="C12" s="562"/>
      <c r="D12" s="562"/>
      <c r="E12" s="562"/>
      <c r="F12" s="562"/>
      <c r="G12" s="562"/>
      <c r="H12" s="562"/>
      <c r="I12" s="562"/>
      <c r="J12" s="562"/>
      <c r="K12" s="562"/>
      <c r="L12" s="562"/>
      <c r="M12" s="562"/>
      <c r="N12" s="562"/>
      <c r="O12" s="440"/>
      <c r="P12" s="440"/>
      <c r="Q12" s="440"/>
      <c r="R12" s="440"/>
      <c r="S12" s="440"/>
      <c r="T12" s="440"/>
      <c r="U12" s="440"/>
      <c r="V12" s="440"/>
      <c r="W12" s="467"/>
    </row>
    <row r="13" spans="1:23" ht="15" x14ac:dyDescent="0.3">
      <c r="A13" s="562" t="s">
        <v>116</v>
      </c>
      <c r="B13" s="562"/>
      <c r="C13" s="562"/>
      <c r="D13" s="562"/>
      <c r="E13" s="562"/>
      <c r="F13" s="440"/>
      <c r="G13" s="440"/>
      <c r="H13" s="440"/>
      <c r="I13" s="440"/>
      <c r="J13" s="440"/>
      <c r="K13" s="440"/>
      <c r="L13" s="440"/>
      <c r="M13" s="440"/>
      <c r="N13" s="440"/>
      <c r="O13" s="440"/>
      <c r="P13" s="440"/>
      <c r="Q13" s="440"/>
      <c r="R13" s="440"/>
      <c r="S13" s="440"/>
      <c r="T13" s="440"/>
      <c r="U13" s="440"/>
      <c r="V13" s="440"/>
      <c r="W13" s="467"/>
    </row>
    <row r="14" spans="1:23" ht="15" x14ac:dyDescent="0.3">
      <c r="A14" s="562" t="s">
        <v>117</v>
      </c>
      <c r="B14" s="562"/>
      <c r="C14" s="562"/>
      <c r="D14" s="562"/>
      <c r="E14" s="562"/>
      <c r="F14" s="562"/>
      <c r="G14" s="440"/>
      <c r="H14" s="440"/>
      <c r="I14" s="440"/>
      <c r="J14" s="440"/>
      <c r="K14" s="440"/>
      <c r="L14" s="440"/>
      <c r="M14" s="440"/>
      <c r="N14" s="440"/>
      <c r="O14" s="440"/>
      <c r="P14" s="440"/>
      <c r="Q14" s="440"/>
      <c r="R14" s="440"/>
      <c r="S14" s="440"/>
      <c r="T14" s="440"/>
      <c r="U14" s="440"/>
      <c r="V14" s="440"/>
      <c r="W14" s="467"/>
    </row>
  </sheetData>
  <mergeCells count="30">
    <mergeCell ref="A1:V1"/>
    <mergeCell ref="A10:B10"/>
    <mergeCell ref="A12:N12"/>
    <mergeCell ref="A13:E13"/>
    <mergeCell ref="A14:F14"/>
    <mergeCell ref="A2:A5"/>
    <mergeCell ref="B2:B5"/>
    <mergeCell ref="C2:C5"/>
    <mergeCell ref="D2:D5"/>
    <mergeCell ref="E2:E5"/>
    <mergeCell ref="F4:F5"/>
    <mergeCell ref="G4:G5"/>
    <mergeCell ref="H2:H5"/>
    <mergeCell ref="I2:I5"/>
    <mergeCell ref="J4:J5"/>
    <mergeCell ref="K4:K5"/>
    <mergeCell ref="V2:V5"/>
    <mergeCell ref="F2:G3"/>
    <mergeCell ref="R2:S3"/>
    <mergeCell ref="J2:M3"/>
    <mergeCell ref="Q2:Q5"/>
    <mergeCell ref="R4:R5"/>
    <mergeCell ref="S4:S5"/>
    <mergeCell ref="T2:T5"/>
    <mergeCell ref="U2:U5"/>
    <mergeCell ref="L4:L5"/>
    <mergeCell ref="M4:M5"/>
    <mergeCell ref="N2:N5"/>
    <mergeCell ref="O2:O5"/>
    <mergeCell ref="P2:P5"/>
  </mergeCells>
  <phoneticPr fontId="68" type="noConversion"/>
  <pageMargins left="0.7" right="0.7" top="0.75" bottom="0.75" header="0.3" footer="0.3"/>
  <pageSetup paperSize="8" scale="87"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O10" sqref="O10"/>
    </sheetView>
  </sheetViews>
  <sheetFormatPr defaultColWidth="9" defaultRowHeight="14.4" x14ac:dyDescent="0.25"/>
  <cols>
    <col min="1" max="1" width="5.5546875" customWidth="1"/>
    <col min="2" max="2" width="11.109375" customWidth="1"/>
    <col min="3" max="3" width="10.5546875" customWidth="1"/>
    <col min="8" max="8" width="11" customWidth="1"/>
    <col min="9" max="9" width="8.109375" customWidth="1"/>
    <col min="10" max="10" width="28.5546875" customWidth="1"/>
    <col min="11" max="11" width="8.88671875" customWidth="1"/>
  </cols>
  <sheetData>
    <row r="1" spans="1:13" s="280" customFormat="1" ht="18" x14ac:dyDescent="0.35">
      <c r="A1" s="772" t="s">
        <v>864</v>
      </c>
      <c r="B1" s="772"/>
      <c r="C1" s="772"/>
      <c r="D1" s="772"/>
      <c r="E1" s="772"/>
      <c r="F1" s="772"/>
      <c r="G1" s="772"/>
      <c r="H1" s="772"/>
      <c r="I1" s="772"/>
    </row>
    <row r="2" spans="1:13" s="260" customFormat="1" ht="12" x14ac:dyDescent="0.15">
      <c r="A2" s="282">
        <v>1</v>
      </c>
      <c r="B2" s="282">
        <v>2</v>
      </c>
      <c r="C2" s="282">
        <v>3</v>
      </c>
      <c r="D2" s="282">
        <v>4</v>
      </c>
      <c r="E2" s="282">
        <v>5</v>
      </c>
      <c r="F2" s="282">
        <v>6</v>
      </c>
      <c r="G2" s="282">
        <v>7</v>
      </c>
      <c r="H2" s="282">
        <v>8</v>
      </c>
      <c r="I2" s="282">
        <v>9</v>
      </c>
      <c r="J2" s="282">
        <v>10</v>
      </c>
    </row>
    <row r="3" spans="1:13" s="281" customFormat="1" ht="12" x14ac:dyDescent="0.25">
      <c r="A3" s="769" t="s">
        <v>81</v>
      </c>
      <c r="B3" s="588" t="s">
        <v>865</v>
      </c>
      <c r="C3" s="773" t="s">
        <v>866</v>
      </c>
      <c r="D3" s="773"/>
      <c r="E3" s="773"/>
      <c r="F3" s="773"/>
      <c r="G3" s="773" t="s">
        <v>867</v>
      </c>
      <c r="H3" s="769" t="s">
        <v>868</v>
      </c>
      <c r="I3" s="774" t="s">
        <v>869</v>
      </c>
      <c r="J3" s="769" t="s">
        <v>97</v>
      </c>
      <c r="K3" s="770" t="s">
        <v>870</v>
      </c>
      <c r="L3" s="771" t="s">
        <v>147</v>
      </c>
    </row>
    <row r="4" spans="1:13" x14ac:dyDescent="0.25">
      <c r="A4" s="769"/>
      <c r="B4" s="588"/>
      <c r="C4" s="773" t="s">
        <v>871</v>
      </c>
      <c r="D4" s="773" t="s">
        <v>872</v>
      </c>
      <c r="E4" s="773" t="s">
        <v>366</v>
      </c>
      <c r="F4" s="773" t="s">
        <v>873</v>
      </c>
      <c r="G4" s="773"/>
      <c r="H4" s="769"/>
      <c r="I4" s="774"/>
      <c r="J4" s="769"/>
      <c r="K4" s="770"/>
      <c r="L4" s="770"/>
    </row>
    <row r="5" spans="1:13" x14ac:dyDescent="0.25">
      <c r="A5" s="769"/>
      <c r="B5" s="588"/>
      <c r="C5" s="773"/>
      <c r="D5" s="773"/>
      <c r="E5" s="773"/>
      <c r="F5" s="773"/>
      <c r="G5" s="773"/>
      <c r="H5" s="769"/>
      <c r="I5" s="774"/>
      <c r="J5" s="769"/>
      <c r="K5" s="770"/>
      <c r="L5" s="770"/>
    </row>
    <row r="6" spans="1:13" ht="50.4" x14ac:dyDescent="0.25">
      <c r="A6" s="283">
        <v>1</v>
      </c>
      <c r="B6" s="116" t="s">
        <v>874</v>
      </c>
      <c r="C6" s="116" t="s">
        <v>875</v>
      </c>
      <c r="D6" s="116" t="s">
        <v>876</v>
      </c>
      <c r="E6" s="116" t="s">
        <v>877</v>
      </c>
      <c r="F6" s="115" t="s">
        <v>878</v>
      </c>
      <c r="G6" s="115">
        <v>4</v>
      </c>
      <c r="H6" s="116">
        <v>5.48</v>
      </c>
      <c r="I6" s="116">
        <v>600</v>
      </c>
      <c r="J6" s="288" t="s">
        <v>879</v>
      </c>
      <c r="K6" s="289">
        <v>500</v>
      </c>
      <c r="L6" s="76">
        <v>1</v>
      </c>
    </row>
    <row r="7" spans="1:13" ht="62.4" x14ac:dyDescent="0.25">
      <c r="A7" s="283">
        <v>2</v>
      </c>
      <c r="B7" s="116" t="s">
        <v>880</v>
      </c>
      <c r="C7" s="116" t="s">
        <v>875</v>
      </c>
      <c r="D7" s="116" t="s">
        <v>876</v>
      </c>
      <c r="E7" s="116" t="s">
        <v>881</v>
      </c>
      <c r="F7" s="115" t="s">
        <v>878</v>
      </c>
      <c r="G7" s="115">
        <v>33</v>
      </c>
      <c r="H7" s="116">
        <v>47.1</v>
      </c>
      <c r="I7" s="116">
        <v>3000</v>
      </c>
      <c r="J7" s="288" t="s">
        <v>882</v>
      </c>
      <c r="K7" s="289">
        <v>500</v>
      </c>
      <c r="L7" s="76">
        <v>1</v>
      </c>
    </row>
    <row r="8" spans="1:13" ht="24" x14ac:dyDescent="0.25">
      <c r="A8" s="283">
        <v>3</v>
      </c>
      <c r="B8" s="116" t="s">
        <v>883</v>
      </c>
      <c r="C8" s="116" t="s">
        <v>875</v>
      </c>
      <c r="D8" s="116" t="s">
        <v>876</v>
      </c>
      <c r="E8" s="116" t="s">
        <v>884</v>
      </c>
      <c r="F8" s="115" t="s">
        <v>878</v>
      </c>
      <c r="G8" s="115">
        <v>40</v>
      </c>
      <c r="H8" s="116">
        <v>56.85</v>
      </c>
      <c r="I8" s="116">
        <v>3500</v>
      </c>
      <c r="J8" s="288" t="s">
        <v>885</v>
      </c>
      <c r="K8" s="289">
        <v>500</v>
      </c>
      <c r="L8" s="76">
        <v>2</v>
      </c>
    </row>
    <row r="9" spans="1:13" ht="45.6" customHeight="1" x14ac:dyDescent="0.25">
      <c r="A9" s="283">
        <v>4</v>
      </c>
      <c r="B9" s="116" t="s">
        <v>886</v>
      </c>
      <c r="C9" s="116" t="s">
        <v>875</v>
      </c>
      <c r="D9" s="116" t="s">
        <v>876</v>
      </c>
      <c r="E9" s="116" t="s">
        <v>887</v>
      </c>
      <c r="F9" s="115" t="s">
        <v>878</v>
      </c>
      <c r="G9" s="115">
        <v>18</v>
      </c>
      <c r="H9" s="116">
        <v>25</v>
      </c>
      <c r="I9" s="116">
        <v>1500</v>
      </c>
      <c r="J9" s="288" t="s">
        <v>888</v>
      </c>
      <c r="K9" s="289">
        <v>500</v>
      </c>
      <c r="L9" s="76">
        <v>2</v>
      </c>
    </row>
    <row r="10" spans="1:13" ht="70.8" customHeight="1" x14ac:dyDescent="0.25">
      <c r="A10" s="283">
        <v>5</v>
      </c>
      <c r="B10" s="116" t="s">
        <v>889</v>
      </c>
      <c r="C10" s="116" t="s">
        <v>875</v>
      </c>
      <c r="D10" s="116" t="s">
        <v>876</v>
      </c>
      <c r="E10" s="116" t="s">
        <v>890</v>
      </c>
      <c r="F10" s="115" t="s">
        <v>878</v>
      </c>
      <c r="G10" s="115">
        <v>43</v>
      </c>
      <c r="H10" s="116">
        <v>61.8</v>
      </c>
      <c r="I10" s="116">
        <v>4000</v>
      </c>
      <c r="J10" s="288" t="s">
        <v>891</v>
      </c>
      <c r="K10" s="289">
        <v>500</v>
      </c>
      <c r="L10" s="76">
        <v>2</v>
      </c>
    </row>
    <row r="11" spans="1:13" ht="39" customHeight="1" x14ac:dyDescent="0.25">
      <c r="A11" s="283">
        <v>6</v>
      </c>
      <c r="B11" s="116" t="s">
        <v>892</v>
      </c>
      <c r="C11" s="116" t="s">
        <v>875</v>
      </c>
      <c r="D11" s="116" t="s">
        <v>876</v>
      </c>
      <c r="E11" s="116" t="s">
        <v>893</v>
      </c>
      <c r="F11" s="115" t="s">
        <v>878</v>
      </c>
      <c r="G11" s="115">
        <v>9</v>
      </c>
      <c r="H11" s="116">
        <v>12</v>
      </c>
      <c r="I11" s="116">
        <v>2500</v>
      </c>
      <c r="J11" s="288"/>
      <c r="K11" s="289">
        <v>0</v>
      </c>
      <c r="L11" s="76">
        <v>3</v>
      </c>
    </row>
    <row r="12" spans="1:13" x14ac:dyDescent="0.25">
      <c r="A12" s="284"/>
      <c r="B12" s="285"/>
      <c r="C12" s="285"/>
      <c r="D12" s="285"/>
      <c r="E12" s="285"/>
      <c r="F12" s="286"/>
      <c r="G12" s="286"/>
      <c r="H12" s="287" t="s">
        <v>180</v>
      </c>
      <c r="I12" s="285">
        <f>SUM(I6:I11)</f>
        <v>15100</v>
      </c>
      <c r="J12" s="290"/>
      <c r="K12" s="285">
        <f>SUM(K6:K11)</f>
        <v>2500</v>
      </c>
    </row>
    <row r="13" spans="1:13" x14ac:dyDescent="0.25">
      <c r="A13" s="220" t="s">
        <v>894</v>
      </c>
    </row>
    <row r="15" spans="1:13" x14ac:dyDescent="0.25">
      <c r="A15" s="570" t="s">
        <v>181</v>
      </c>
      <c r="B15" s="570"/>
      <c r="C15" s="570"/>
      <c r="D15" s="570"/>
      <c r="E15" s="570"/>
      <c r="F15" s="570"/>
      <c r="G15" s="570"/>
      <c r="H15" s="570"/>
      <c r="I15" s="570"/>
      <c r="J15" s="570"/>
      <c r="K15" s="570"/>
      <c r="L15" s="570"/>
      <c r="M15" s="570"/>
    </row>
    <row r="16" spans="1:13" x14ac:dyDescent="0.25">
      <c r="A16" s="570"/>
      <c r="B16" s="570"/>
      <c r="C16" s="570"/>
      <c r="D16" s="570"/>
      <c r="E16" s="570"/>
      <c r="F16" s="570"/>
      <c r="G16" s="570"/>
      <c r="H16" s="570"/>
      <c r="I16" s="570"/>
      <c r="J16" s="570"/>
      <c r="K16" s="570"/>
      <c r="L16" s="570"/>
      <c r="M16" s="570"/>
    </row>
  </sheetData>
  <mergeCells count="15">
    <mergeCell ref="J3:J5"/>
    <mergeCell ref="K3:K5"/>
    <mergeCell ref="L3:L5"/>
    <mergeCell ref="A15:M16"/>
    <mergeCell ref="A1:I1"/>
    <mergeCell ref="C3:F3"/>
    <mergeCell ref="A3:A5"/>
    <mergeCell ref="B3:B5"/>
    <mergeCell ref="C4:C5"/>
    <mergeCell ref="D4:D5"/>
    <mergeCell ref="E4:E5"/>
    <mergeCell ref="F4:F5"/>
    <mergeCell ref="G3:G5"/>
    <mergeCell ref="H3:H5"/>
    <mergeCell ref="I3:I5"/>
  </mergeCells>
  <phoneticPr fontId="68" type="noConversion"/>
  <conditionalFormatting sqref="J3:J5 A3:B3">
    <cfRule type="cellIs" dxfId="6" priority="3" stopIfTrue="1" operator="equal">
      <formula>0</formula>
    </cfRule>
  </conditionalFormatting>
  <conditionalFormatting sqref="C3:F4 G3">
    <cfRule type="cellIs" dxfId="5" priority="2" stopIfTrue="1" operator="equal">
      <formula>0</formula>
    </cfRule>
  </conditionalFormatting>
  <pageMargins left="0.7" right="0.7" top="0.75" bottom="0.75" header="0.3" footer="0.3"/>
  <pageSetup paperSize="9" scale="94"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1"/>
  <sheetViews>
    <sheetView workbookViewId="0">
      <pane xSplit="2" ySplit="42" topLeftCell="AC43" activePane="bottomRight" state="frozen"/>
      <selection pane="topRight"/>
      <selection pane="bottomLeft"/>
      <selection pane="bottomRight" activeCell="AO48" sqref="AO48"/>
    </sheetView>
  </sheetViews>
  <sheetFormatPr defaultColWidth="9" defaultRowHeight="14.4" x14ac:dyDescent="0.25"/>
  <cols>
    <col min="2" max="2" width="22.44140625" customWidth="1"/>
    <col min="5" max="5" width="9.21875" customWidth="1"/>
    <col min="6" max="6" width="14.88671875" customWidth="1"/>
    <col min="8" max="8" width="11.88671875" customWidth="1"/>
    <col min="9" max="9" width="12.33203125" customWidth="1"/>
    <col min="13" max="13" width="9.6640625" customWidth="1"/>
    <col min="15" max="15" width="12.44140625" style="262" customWidth="1"/>
    <col min="16" max="18" width="9" style="262"/>
    <col min="19" max="19" width="10.109375" style="262" customWidth="1"/>
    <col min="20" max="20" width="9" style="262"/>
    <col min="21" max="22" width="12.33203125" customWidth="1"/>
    <col min="23" max="23" width="9.109375" customWidth="1"/>
    <col min="24" max="24" width="14.44140625" customWidth="1"/>
    <col min="26" max="26" width="12.44140625" customWidth="1"/>
    <col min="27" max="27" width="12.77734375" customWidth="1"/>
    <col min="29" max="29" width="14.44140625" customWidth="1"/>
    <col min="30" max="30" width="28.21875" customWidth="1"/>
    <col min="31" max="31" width="8.109375" customWidth="1"/>
    <col min="32" max="32" width="13.88671875" customWidth="1"/>
    <col min="33" max="33" width="7.6640625" customWidth="1"/>
    <col min="35" max="35" width="11.44140625" customWidth="1"/>
    <col min="37" max="37" width="9.44140625" customWidth="1"/>
    <col min="38" max="38" width="10.77734375" customWidth="1"/>
    <col min="39" max="39" width="11.77734375" customWidth="1"/>
    <col min="40" max="40" width="10.21875" customWidth="1"/>
    <col min="41" max="41" width="16" customWidth="1"/>
  </cols>
  <sheetData>
    <row r="1" spans="1:41" s="259" customFormat="1" ht="18.75" customHeight="1" x14ac:dyDescent="0.35">
      <c r="A1" s="263" t="s">
        <v>895</v>
      </c>
      <c r="B1" s="264"/>
      <c r="C1" s="264"/>
      <c r="D1" s="264"/>
      <c r="E1" s="264"/>
      <c r="F1" s="264"/>
      <c r="G1" s="264"/>
      <c r="H1" s="264"/>
      <c r="I1" s="264"/>
      <c r="J1" s="264"/>
      <c r="K1" s="264"/>
      <c r="L1" s="264"/>
      <c r="M1" s="264"/>
      <c r="N1" s="264"/>
      <c r="O1" s="272"/>
      <c r="P1" s="272"/>
      <c r="Q1" s="272"/>
      <c r="R1" s="272"/>
      <c r="S1" s="272"/>
      <c r="T1" s="272"/>
      <c r="U1" s="264"/>
      <c r="V1" s="264"/>
      <c r="W1" s="264"/>
      <c r="X1" s="264"/>
      <c r="Y1" s="264"/>
      <c r="Z1" s="264"/>
      <c r="AA1" s="264"/>
      <c r="AB1" s="264"/>
      <c r="AC1" s="264"/>
      <c r="AD1" s="264"/>
      <c r="AE1" s="264"/>
      <c r="AF1" s="264"/>
      <c r="AG1" s="264"/>
      <c r="AH1" s="264"/>
      <c r="AI1" s="264"/>
      <c r="AJ1" s="264"/>
      <c r="AK1" s="264"/>
    </row>
    <row r="2" spans="1:41" s="260" customFormat="1" ht="12" x14ac:dyDescent="0.15">
      <c r="A2" s="211">
        <v>1</v>
      </c>
      <c r="B2" s="211">
        <v>2</v>
      </c>
      <c r="C2" s="211">
        <v>3</v>
      </c>
      <c r="D2" s="211">
        <v>4</v>
      </c>
      <c r="E2" s="211">
        <v>5</v>
      </c>
      <c r="F2" s="211">
        <v>6</v>
      </c>
      <c r="G2" s="211">
        <v>7</v>
      </c>
      <c r="H2" s="211">
        <v>8</v>
      </c>
      <c r="I2" s="211">
        <v>9</v>
      </c>
      <c r="J2" s="211">
        <v>10</v>
      </c>
      <c r="K2" s="211">
        <v>11</v>
      </c>
      <c r="L2" s="211">
        <v>12</v>
      </c>
      <c r="M2" s="211">
        <v>13</v>
      </c>
      <c r="N2" s="211">
        <v>14</v>
      </c>
      <c r="O2" s="273">
        <v>15</v>
      </c>
      <c r="P2" s="273">
        <v>16</v>
      </c>
      <c r="Q2" s="273">
        <v>17</v>
      </c>
      <c r="R2" s="273">
        <v>18</v>
      </c>
      <c r="S2" s="273">
        <v>19</v>
      </c>
      <c r="T2" s="273">
        <v>20</v>
      </c>
      <c r="U2" s="211">
        <v>21</v>
      </c>
      <c r="V2" s="211">
        <v>22</v>
      </c>
      <c r="W2" s="211">
        <v>23</v>
      </c>
      <c r="X2" s="211">
        <v>24</v>
      </c>
      <c r="Y2" s="211">
        <v>25</v>
      </c>
      <c r="Z2" s="211">
        <v>26</v>
      </c>
      <c r="AA2" s="211">
        <v>27</v>
      </c>
      <c r="AB2" s="211">
        <v>28</v>
      </c>
      <c r="AC2" s="211">
        <v>29</v>
      </c>
      <c r="AD2" s="211">
        <v>30</v>
      </c>
      <c r="AE2" s="211">
        <v>31</v>
      </c>
      <c r="AF2" s="211"/>
      <c r="AG2" s="211"/>
      <c r="AH2" s="211">
        <v>32</v>
      </c>
      <c r="AI2" s="211">
        <v>33</v>
      </c>
      <c r="AJ2" s="211">
        <v>34</v>
      </c>
      <c r="AK2" s="211">
        <v>35</v>
      </c>
    </row>
    <row r="3" spans="1:41" s="261" customFormat="1" ht="12" customHeight="1" x14ac:dyDescent="0.2">
      <c r="A3" s="769" t="s">
        <v>81</v>
      </c>
      <c r="B3" s="588" t="s">
        <v>865</v>
      </c>
      <c r="C3" s="773" t="s">
        <v>866</v>
      </c>
      <c r="D3" s="773"/>
      <c r="E3" s="773"/>
      <c r="F3" s="773"/>
      <c r="G3" s="773"/>
      <c r="H3" s="778" t="s">
        <v>896</v>
      </c>
      <c r="I3" s="778"/>
      <c r="J3" s="778"/>
      <c r="K3" s="778"/>
      <c r="L3" s="778"/>
      <c r="M3" s="778"/>
      <c r="N3" s="778"/>
      <c r="O3" s="783" t="s">
        <v>897</v>
      </c>
      <c r="P3" s="783"/>
      <c r="Q3" s="783"/>
      <c r="R3" s="783"/>
      <c r="S3" s="783"/>
      <c r="T3" s="783"/>
      <c r="U3" s="780" t="s">
        <v>898</v>
      </c>
      <c r="V3" s="780"/>
      <c r="W3" s="780"/>
      <c r="X3" s="780" t="s">
        <v>899</v>
      </c>
      <c r="Y3" s="774"/>
      <c r="Z3" s="780" t="s">
        <v>900</v>
      </c>
      <c r="AA3" s="780"/>
      <c r="AB3" s="780"/>
      <c r="AC3" s="780" t="s">
        <v>901</v>
      </c>
      <c r="AD3" s="780"/>
      <c r="AE3" s="780"/>
      <c r="AF3" s="780" t="s">
        <v>902</v>
      </c>
      <c r="AG3" s="780"/>
      <c r="AH3" s="779" t="s">
        <v>903</v>
      </c>
      <c r="AI3" s="773"/>
      <c r="AJ3" s="773"/>
      <c r="AK3" s="773"/>
      <c r="AL3" s="775" t="s">
        <v>904</v>
      </c>
      <c r="AM3" s="775" t="s">
        <v>517</v>
      </c>
      <c r="AN3" s="611" t="s">
        <v>147</v>
      </c>
    </row>
    <row r="4" spans="1:41" ht="13.5" customHeight="1" x14ac:dyDescent="0.25">
      <c r="A4" s="769"/>
      <c r="B4" s="588"/>
      <c r="C4" s="773" t="s">
        <v>871</v>
      </c>
      <c r="D4" s="773" t="s">
        <v>872</v>
      </c>
      <c r="E4" s="779" t="s">
        <v>905</v>
      </c>
      <c r="F4" s="779" t="s">
        <v>906</v>
      </c>
      <c r="G4" s="779" t="s">
        <v>774</v>
      </c>
      <c r="H4" s="612" t="s">
        <v>377</v>
      </c>
      <c r="I4" s="612" t="s">
        <v>907</v>
      </c>
      <c r="J4" s="778" t="s">
        <v>908</v>
      </c>
      <c r="K4" s="778" t="s">
        <v>909</v>
      </c>
      <c r="L4" s="778" t="s">
        <v>910</v>
      </c>
      <c r="M4" s="784" t="s">
        <v>911</v>
      </c>
      <c r="N4" s="778" t="s">
        <v>95</v>
      </c>
      <c r="O4" s="781" t="s">
        <v>912</v>
      </c>
      <c r="P4" s="781" t="s">
        <v>509</v>
      </c>
      <c r="Q4" s="781" t="s">
        <v>510</v>
      </c>
      <c r="R4" s="781" t="s">
        <v>511</v>
      </c>
      <c r="S4" s="782" t="s">
        <v>911</v>
      </c>
      <c r="T4" s="783" t="s">
        <v>95</v>
      </c>
      <c r="U4" s="774" t="s">
        <v>913</v>
      </c>
      <c r="V4" s="780" t="s">
        <v>914</v>
      </c>
      <c r="W4" s="778" t="s">
        <v>95</v>
      </c>
      <c r="X4" s="774" t="s">
        <v>915</v>
      </c>
      <c r="Y4" s="778" t="s">
        <v>95</v>
      </c>
      <c r="Z4" s="780" t="s">
        <v>916</v>
      </c>
      <c r="AA4" s="774" t="s">
        <v>917</v>
      </c>
      <c r="AB4" s="778" t="s">
        <v>95</v>
      </c>
      <c r="AC4" s="774" t="s">
        <v>918</v>
      </c>
      <c r="AD4" s="780" t="s">
        <v>914</v>
      </c>
      <c r="AE4" s="778" t="s">
        <v>95</v>
      </c>
      <c r="AF4" s="780" t="s">
        <v>914</v>
      </c>
      <c r="AG4" s="778" t="s">
        <v>95</v>
      </c>
      <c r="AH4" s="779" t="s">
        <v>919</v>
      </c>
      <c r="AI4" s="779" t="s">
        <v>920</v>
      </c>
      <c r="AJ4" s="779" t="s">
        <v>921</v>
      </c>
      <c r="AK4" s="779" t="s">
        <v>95</v>
      </c>
      <c r="AL4" s="776"/>
      <c r="AM4" s="776"/>
      <c r="AN4" s="612"/>
      <c r="AO4" s="278"/>
    </row>
    <row r="5" spans="1:41" ht="13.5" customHeight="1" x14ac:dyDescent="0.25">
      <c r="A5" s="769"/>
      <c r="B5" s="588"/>
      <c r="C5" s="773"/>
      <c r="D5" s="773"/>
      <c r="E5" s="773"/>
      <c r="F5" s="779"/>
      <c r="G5" s="773"/>
      <c r="H5" s="612"/>
      <c r="I5" s="612"/>
      <c r="J5" s="784"/>
      <c r="K5" s="784"/>
      <c r="L5" s="784"/>
      <c r="M5" s="784"/>
      <c r="N5" s="778"/>
      <c r="O5" s="781"/>
      <c r="P5" s="781"/>
      <c r="Q5" s="781"/>
      <c r="R5" s="781"/>
      <c r="S5" s="782"/>
      <c r="T5" s="783"/>
      <c r="U5" s="774"/>
      <c r="V5" s="774"/>
      <c r="W5" s="778"/>
      <c r="X5" s="774"/>
      <c r="Y5" s="778"/>
      <c r="Z5" s="780"/>
      <c r="AA5" s="774"/>
      <c r="AB5" s="778"/>
      <c r="AC5" s="774"/>
      <c r="AD5" s="774"/>
      <c r="AE5" s="778"/>
      <c r="AF5" s="774"/>
      <c r="AG5" s="778"/>
      <c r="AH5" s="773"/>
      <c r="AI5" s="773"/>
      <c r="AJ5" s="773"/>
      <c r="AK5" s="779"/>
      <c r="AL5" s="777"/>
      <c r="AM5" s="777"/>
      <c r="AN5" s="612"/>
      <c r="AO5" s="278"/>
    </row>
    <row r="6" spans="1:41" hidden="1" x14ac:dyDescent="0.25">
      <c r="A6" s="213">
        <v>1</v>
      </c>
      <c r="B6" s="265" t="s">
        <v>922</v>
      </c>
      <c r="C6" s="265" t="s">
        <v>196</v>
      </c>
      <c r="D6" s="265" t="s">
        <v>599</v>
      </c>
      <c r="E6" s="265" t="s">
        <v>923</v>
      </c>
      <c r="F6" s="265" t="s">
        <v>924</v>
      </c>
      <c r="G6" s="265" t="s">
        <v>156</v>
      </c>
      <c r="H6" s="213"/>
      <c r="I6" s="213"/>
      <c r="J6" s="213"/>
      <c r="K6" s="213"/>
      <c r="L6" s="213"/>
      <c r="M6" s="213"/>
      <c r="N6" s="213"/>
      <c r="O6" s="274">
        <v>920</v>
      </c>
      <c r="P6" s="274">
        <v>0.5</v>
      </c>
      <c r="Q6" s="274">
        <v>8.6</v>
      </c>
      <c r="R6" s="274">
        <v>512</v>
      </c>
      <c r="S6" s="274">
        <v>512</v>
      </c>
      <c r="T6" s="274">
        <v>925</v>
      </c>
      <c r="U6" s="213"/>
      <c r="V6" s="213"/>
      <c r="W6" s="213"/>
      <c r="X6" s="213"/>
      <c r="Y6" s="213"/>
      <c r="Z6" s="213"/>
      <c r="AA6" s="213"/>
      <c r="AB6" s="213"/>
      <c r="AC6" s="213"/>
      <c r="AD6" s="213"/>
      <c r="AE6" s="213"/>
      <c r="AF6" s="213"/>
      <c r="AG6" s="213"/>
      <c r="AH6" s="213"/>
      <c r="AI6" s="213"/>
      <c r="AJ6" s="213"/>
      <c r="AK6" s="213"/>
      <c r="AL6" s="84"/>
      <c r="AM6" s="84"/>
      <c r="AN6" s="84"/>
    </row>
    <row r="7" spans="1:41" hidden="1" x14ac:dyDescent="0.25">
      <c r="A7" s="213">
        <v>2</v>
      </c>
      <c r="B7" s="265" t="s">
        <v>925</v>
      </c>
      <c r="C7" s="265" t="s">
        <v>196</v>
      </c>
      <c r="D7" s="265" t="s">
        <v>599</v>
      </c>
      <c r="E7" s="265" t="s">
        <v>926</v>
      </c>
      <c r="F7" s="265" t="s">
        <v>927</v>
      </c>
      <c r="G7" s="265" t="s">
        <v>156</v>
      </c>
      <c r="H7" s="213"/>
      <c r="I7" s="213"/>
      <c r="J7" s="213"/>
      <c r="K7" s="213"/>
      <c r="L7" s="213"/>
      <c r="M7" s="213"/>
      <c r="N7" s="213"/>
      <c r="O7" s="274">
        <v>218</v>
      </c>
      <c r="P7" s="274">
        <v>0.1</v>
      </c>
      <c r="Q7" s="274">
        <v>7.1</v>
      </c>
      <c r="R7" s="274">
        <v>58</v>
      </c>
      <c r="S7" s="274">
        <v>32</v>
      </c>
      <c r="T7" s="274">
        <v>525</v>
      </c>
      <c r="U7" s="213"/>
      <c r="V7" s="213"/>
      <c r="W7" s="213"/>
      <c r="X7" s="213"/>
      <c r="Y7" s="213"/>
      <c r="Z7" s="213"/>
      <c r="AA7" s="213"/>
      <c r="AB7" s="213"/>
      <c r="AC7" s="213"/>
      <c r="AD7" s="213"/>
      <c r="AE7" s="213"/>
      <c r="AF7" s="213"/>
      <c r="AG7" s="213"/>
      <c r="AH7" s="213"/>
      <c r="AI7" s="213"/>
      <c r="AJ7" s="213"/>
      <c r="AK7" s="213"/>
      <c r="AL7" s="84"/>
      <c r="AM7" s="84"/>
      <c r="AN7" s="84"/>
    </row>
    <row r="8" spans="1:41" hidden="1" x14ac:dyDescent="0.25">
      <c r="A8" s="213">
        <v>3</v>
      </c>
      <c r="B8" s="265" t="s">
        <v>928</v>
      </c>
      <c r="C8" s="265" t="s">
        <v>196</v>
      </c>
      <c r="D8" s="265" t="s">
        <v>599</v>
      </c>
      <c r="E8" s="265" t="s">
        <v>929</v>
      </c>
      <c r="F8" s="265" t="s">
        <v>930</v>
      </c>
      <c r="G8" s="265" t="s">
        <v>156</v>
      </c>
      <c r="H8" s="213"/>
      <c r="I8" s="213"/>
      <c r="J8" s="213"/>
      <c r="K8" s="213"/>
      <c r="L8" s="213"/>
      <c r="M8" s="213"/>
      <c r="N8" s="213"/>
      <c r="O8" s="274">
        <v>162</v>
      </c>
      <c r="P8" s="274">
        <v>0.1</v>
      </c>
      <c r="Q8" s="274">
        <v>6.8</v>
      </c>
      <c r="R8" s="274">
        <v>36</v>
      </c>
      <c r="S8" s="274">
        <v>24</v>
      </c>
      <c r="T8" s="274">
        <v>486</v>
      </c>
      <c r="U8" s="213"/>
      <c r="V8" s="213"/>
      <c r="W8" s="213"/>
      <c r="X8" s="213"/>
      <c r="Y8" s="213"/>
      <c r="Z8" s="213"/>
      <c r="AA8" s="213"/>
      <c r="AB8" s="213"/>
      <c r="AC8" s="213"/>
      <c r="AD8" s="213"/>
      <c r="AE8" s="213"/>
      <c r="AF8" s="213"/>
      <c r="AG8" s="213"/>
      <c r="AH8" s="213"/>
      <c r="AI8" s="213"/>
      <c r="AJ8" s="213"/>
      <c r="AK8" s="213"/>
      <c r="AL8" s="84"/>
      <c r="AM8" s="84"/>
      <c r="AN8" s="84"/>
    </row>
    <row r="9" spans="1:41" hidden="1" x14ac:dyDescent="0.25">
      <c r="A9" s="213">
        <v>4</v>
      </c>
      <c r="B9" s="265" t="s">
        <v>931</v>
      </c>
      <c r="C9" s="265" t="s">
        <v>196</v>
      </c>
      <c r="D9" s="265" t="s">
        <v>599</v>
      </c>
      <c r="E9" s="265" t="s">
        <v>821</v>
      </c>
      <c r="F9" s="265" t="s">
        <v>821</v>
      </c>
      <c r="G9" s="265" t="s">
        <v>156</v>
      </c>
      <c r="H9" s="213"/>
      <c r="I9" s="213"/>
      <c r="J9" s="213"/>
      <c r="K9" s="213"/>
      <c r="L9" s="213"/>
      <c r="M9" s="213"/>
      <c r="N9" s="213"/>
      <c r="O9" s="274"/>
      <c r="P9" s="274"/>
      <c r="Q9" s="274"/>
      <c r="R9" s="274"/>
      <c r="S9" s="274"/>
      <c r="T9" s="274"/>
      <c r="U9" s="213">
        <v>335.2</v>
      </c>
      <c r="V9" s="213" t="s">
        <v>932</v>
      </c>
      <c r="W9" s="213">
        <v>10056</v>
      </c>
      <c r="X9" s="213"/>
      <c r="Y9" s="213"/>
      <c r="Z9" s="213"/>
      <c r="AA9" s="213"/>
      <c r="AB9" s="213"/>
      <c r="AC9" s="213"/>
      <c r="AD9" s="213"/>
      <c r="AE9" s="213"/>
      <c r="AF9" s="213"/>
      <c r="AG9" s="213"/>
      <c r="AH9" s="213"/>
      <c r="AI9" s="213"/>
      <c r="AJ9" s="213"/>
      <c r="AK9" s="213"/>
      <c r="AL9" s="84"/>
      <c r="AM9" s="84"/>
      <c r="AN9" s="84"/>
    </row>
    <row r="10" spans="1:41" hidden="1" x14ac:dyDescent="0.25">
      <c r="A10" s="213">
        <v>5</v>
      </c>
      <c r="B10" s="265" t="s">
        <v>933</v>
      </c>
      <c r="C10" s="265" t="s">
        <v>196</v>
      </c>
      <c r="D10" s="265" t="s">
        <v>599</v>
      </c>
      <c r="E10" s="265" t="s">
        <v>934</v>
      </c>
      <c r="F10" s="265" t="s">
        <v>934</v>
      </c>
      <c r="G10" s="265" t="s">
        <v>156</v>
      </c>
      <c r="H10" s="213"/>
      <c r="I10" s="213"/>
      <c r="J10" s="213"/>
      <c r="K10" s="213"/>
      <c r="L10" s="213"/>
      <c r="M10" s="213"/>
      <c r="N10" s="213"/>
      <c r="O10" s="274"/>
      <c r="P10" s="274"/>
      <c r="Q10" s="274"/>
      <c r="R10" s="274"/>
      <c r="S10" s="274"/>
      <c r="T10" s="274"/>
      <c r="U10" s="213">
        <v>33.799999999999997</v>
      </c>
      <c r="V10" s="213" t="s">
        <v>932</v>
      </c>
      <c r="W10" s="213">
        <v>1014</v>
      </c>
      <c r="X10" s="213"/>
      <c r="Y10" s="213"/>
      <c r="Z10" s="213"/>
      <c r="AA10" s="213"/>
      <c r="AB10" s="213"/>
      <c r="AC10" s="213"/>
      <c r="AD10" s="213"/>
      <c r="AE10" s="213"/>
      <c r="AF10" s="213"/>
      <c r="AG10" s="213"/>
      <c r="AH10" s="213"/>
      <c r="AI10" s="213"/>
      <c r="AJ10" s="213"/>
      <c r="AK10" s="213"/>
      <c r="AL10" s="84"/>
      <c r="AM10" s="84"/>
      <c r="AN10" s="84"/>
    </row>
    <row r="11" spans="1:41" hidden="1" x14ac:dyDescent="0.25">
      <c r="A11" s="213">
        <v>6</v>
      </c>
      <c r="B11" s="265" t="s">
        <v>935</v>
      </c>
      <c r="C11" s="265" t="s">
        <v>196</v>
      </c>
      <c r="D11" s="265" t="s">
        <v>599</v>
      </c>
      <c r="E11" s="265" t="s">
        <v>936</v>
      </c>
      <c r="F11" s="265" t="s">
        <v>936</v>
      </c>
      <c r="G11" s="265" t="s">
        <v>156</v>
      </c>
      <c r="H11" s="213"/>
      <c r="I11" s="213"/>
      <c r="J11" s="213"/>
      <c r="K11" s="213"/>
      <c r="L11" s="213"/>
      <c r="M11" s="213"/>
      <c r="N11" s="213"/>
      <c r="O11" s="274"/>
      <c r="P11" s="274"/>
      <c r="Q11" s="274"/>
      <c r="R11" s="274"/>
      <c r="S11" s="274"/>
      <c r="T11" s="274"/>
      <c r="U11" s="213">
        <v>79.91</v>
      </c>
      <c r="V11" s="213" t="s">
        <v>932</v>
      </c>
      <c r="W11" s="213">
        <v>2397.3000000000002</v>
      </c>
      <c r="X11" s="213"/>
      <c r="Y11" s="213"/>
      <c r="Z11" s="213"/>
      <c r="AA11" s="213"/>
      <c r="AB11" s="213"/>
      <c r="AC11" s="213"/>
      <c r="AD11" s="213"/>
      <c r="AE11" s="213"/>
      <c r="AF11" s="213"/>
      <c r="AG11" s="213"/>
      <c r="AH11" s="213"/>
      <c r="AI11" s="213"/>
      <c r="AJ11" s="213"/>
      <c r="AK11" s="213"/>
      <c r="AL11" s="84"/>
      <c r="AM11" s="84"/>
      <c r="AN11" s="84"/>
    </row>
    <row r="12" spans="1:41" hidden="1" x14ac:dyDescent="0.25">
      <c r="A12" s="213">
        <v>7</v>
      </c>
      <c r="B12" s="265" t="s">
        <v>937</v>
      </c>
      <c r="C12" s="265" t="s">
        <v>196</v>
      </c>
      <c r="D12" s="265" t="s">
        <v>599</v>
      </c>
      <c r="E12" s="265" t="s">
        <v>938</v>
      </c>
      <c r="F12" s="265" t="s">
        <v>938</v>
      </c>
      <c r="G12" s="265" t="s">
        <v>156</v>
      </c>
      <c r="H12" s="213"/>
      <c r="I12" s="213"/>
      <c r="J12" s="213"/>
      <c r="K12" s="213"/>
      <c r="L12" s="213"/>
      <c r="M12" s="213"/>
      <c r="N12" s="213"/>
      <c r="O12" s="274"/>
      <c r="P12" s="274"/>
      <c r="Q12" s="274"/>
      <c r="R12" s="274"/>
      <c r="S12" s="274"/>
      <c r="T12" s="274"/>
      <c r="U12" s="213">
        <v>152.91</v>
      </c>
      <c r="V12" s="213" t="s">
        <v>932</v>
      </c>
      <c r="W12" s="213">
        <v>4587.3</v>
      </c>
      <c r="X12" s="213"/>
      <c r="Y12" s="213"/>
      <c r="Z12" s="213"/>
      <c r="AA12" s="213"/>
      <c r="AB12" s="213"/>
      <c r="AC12" s="213"/>
      <c r="AD12" s="213"/>
      <c r="AE12" s="213"/>
      <c r="AF12" s="213"/>
      <c r="AG12" s="213"/>
      <c r="AH12" s="213"/>
      <c r="AI12" s="213"/>
      <c r="AJ12" s="213"/>
      <c r="AK12" s="213"/>
      <c r="AL12" s="84"/>
      <c r="AM12" s="84"/>
      <c r="AN12" s="84"/>
    </row>
    <row r="13" spans="1:41" hidden="1" x14ac:dyDescent="0.25">
      <c r="A13" s="213">
        <v>8</v>
      </c>
      <c r="B13" s="265" t="s">
        <v>939</v>
      </c>
      <c r="C13" s="265" t="s">
        <v>196</v>
      </c>
      <c r="D13" s="265" t="s">
        <v>599</v>
      </c>
      <c r="E13" s="265" t="s">
        <v>940</v>
      </c>
      <c r="F13" s="265" t="s">
        <v>940</v>
      </c>
      <c r="G13" s="265" t="s">
        <v>156</v>
      </c>
      <c r="H13" s="213"/>
      <c r="I13" s="213"/>
      <c r="J13" s="213"/>
      <c r="K13" s="213"/>
      <c r="L13" s="213"/>
      <c r="M13" s="213"/>
      <c r="N13" s="213"/>
      <c r="O13" s="274"/>
      <c r="P13" s="274"/>
      <c r="Q13" s="274"/>
      <c r="R13" s="274"/>
      <c r="S13" s="274"/>
      <c r="T13" s="274"/>
      <c r="U13" s="213">
        <v>52.9</v>
      </c>
      <c r="V13" s="213" t="s">
        <v>932</v>
      </c>
      <c r="W13" s="213">
        <v>1587</v>
      </c>
      <c r="X13" s="213"/>
      <c r="Y13" s="213"/>
      <c r="Z13" s="213"/>
      <c r="AA13" s="213"/>
      <c r="AB13" s="213"/>
      <c r="AC13" s="213"/>
      <c r="AD13" s="213"/>
      <c r="AE13" s="213"/>
      <c r="AF13" s="213"/>
      <c r="AG13" s="213"/>
      <c r="AH13" s="213"/>
      <c r="AI13" s="213"/>
      <c r="AJ13" s="213"/>
      <c r="AK13" s="213"/>
      <c r="AL13" s="84"/>
      <c r="AM13" s="84"/>
      <c r="AN13" s="84"/>
    </row>
    <row r="14" spans="1:41" hidden="1" x14ac:dyDescent="0.25">
      <c r="A14" s="213">
        <v>9</v>
      </c>
      <c r="B14" s="265" t="s">
        <v>941</v>
      </c>
      <c r="C14" s="265" t="s">
        <v>196</v>
      </c>
      <c r="D14" s="265" t="s">
        <v>599</v>
      </c>
      <c r="E14" s="265" t="s">
        <v>942</v>
      </c>
      <c r="F14" s="265" t="s">
        <v>942</v>
      </c>
      <c r="G14" s="265" t="s">
        <v>156</v>
      </c>
      <c r="H14" s="213"/>
      <c r="I14" s="213"/>
      <c r="J14" s="213"/>
      <c r="K14" s="213"/>
      <c r="L14" s="213"/>
      <c r="M14" s="213"/>
      <c r="N14" s="213"/>
      <c r="O14" s="274"/>
      <c r="P14" s="274"/>
      <c r="Q14" s="274"/>
      <c r="R14" s="274"/>
      <c r="S14" s="274"/>
      <c r="T14" s="274"/>
      <c r="U14" s="213">
        <v>150</v>
      </c>
      <c r="V14" s="213" t="s">
        <v>932</v>
      </c>
      <c r="W14" s="213">
        <v>4500</v>
      </c>
      <c r="X14" s="213"/>
      <c r="Y14" s="213"/>
      <c r="Z14" s="213"/>
      <c r="AA14" s="213"/>
      <c r="AB14" s="213"/>
      <c r="AC14" s="213"/>
      <c r="AD14" s="213"/>
      <c r="AE14" s="213"/>
      <c r="AF14" s="213"/>
      <c r="AG14" s="213"/>
      <c r="AH14" s="213"/>
      <c r="AI14" s="213"/>
      <c r="AJ14" s="213"/>
      <c r="AK14" s="213"/>
      <c r="AL14" s="84"/>
      <c r="AM14" s="84"/>
      <c r="AN14" s="84"/>
    </row>
    <row r="15" spans="1:41" hidden="1" x14ac:dyDescent="0.25">
      <c r="A15" s="213">
        <v>10</v>
      </c>
      <c r="B15" s="265" t="s">
        <v>943</v>
      </c>
      <c r="C15" s="265" t="s">
        <v>196</v>
      </c>
      <c r="D15" s="265" t="s">
        <v>599</v>
      </c>
      <c r="E15" s="265" t="s">
        <v>944</v>
      </c>
      <c r="F15" s="265" t="s">
        <v>944</v>
      </c>
      <c r="G15" s="265" t="s">
        <v>156</v>
      </c>
      <c r="H15" s="213"/>
      <c r="I15" s="213"/>
      <c r="J15" s="213"/>
      <c r="K15" s="213"/>
      <c r="L15" s="213"/>
      <c r="M15" s="213"/>
      <c r="N15" s="213"/>
      <c r="O15" s="274"/>
      <c r="P15" s="274"/>
      <c r="Q15" s="274"/>
      <c r="R15" s="274"/>
      <c r="S15" s="274"/>
      <c r="T15" s="274"/>
      <c r="U15" s="213">
        <v>250</v>
      </c>
      <c r="V15" s="213" t="s">
        <v>932</v>
      </c>
      <c r="W15" s="213">
        <v>7500</v>
      </c>
      <c r="X15" s="213"/>
      <c r="Y15" s="213"/>
      <c r="Z15" s="213"/>
      <c r="AA15" s="213"/>
      <c r="AB15" s="213"/>
      <c r="AC15" s="213"/>
      <c r="AD15" s="213"/>
      <c r="AE15" s="213"/>
      <c r="AF15" s="213"/>
      <c r="AG15" s="213"/>
      <c r="AH15" s="213"/>
      <c r="AI15" s="213"/>
      <c r="AJ15" s="213"/>
      <c r="AK15" s="213"/>
      <c r="AL15" s="84"/>
      <c r="AM15" s="84"/>
      <c r="AN15" s="84"/>
    </row>
    <row r="16" spans="1:41" hidden="1" x14ac:dyDescent="0.25">
      <c r="A16" s="213">
        <v>11</v>
      </c>
      <c r="B16" s="265" t="s">
        <v>945</v>
      </c>
      <c r="C16" s="265" t="s">
        <v>196</v>
      </c>
      <c r="D16" s="265" t="s">
        <v>599</v>
      </c>
      <c r="E16" s="265" t="s">
        <v>946</v>
      </c>
      <c r="F16" s="265" t="s">
        <v>947</v>
      </c>
      <c r="G16" s="265" t="s">
        <v>156</v>
      </c>
      <c r="H16" s="213"/>
      <c r="I16" s="213"/>
      <c r="J16" s="213"/>
      <c r="K16" s="213"/>
      <c r="L16" s="213"/>
      <c r="M16" s="213"/>
      <c r="N16" s="213"/>
      <c r="O16" s="274"/>
      <c r="P16" s="274"/>
      <c r="Q16" s="274"/>
      <c r="R16" s="274"/>
      <c r="S16" s="274"/>
      <c r="T16" s="274"/>
      <c r="U16" s="213">
        <v>39.6</v>
      </c>
      <c r="V16" s="213" t="s">
        <v>932</v>
      </c>
      <c r="W16" s="213">
        <v>1188</v>
      </c>
      <c r="X16" s="213"/>
      <c r="Y16" s="213"/>
      <c r="Z16" s="213"/>
      <c r="AA16" s="213"/>
      <c r="AB16" s="213"/>
      <c r="AC16" s="213"/>
      <c r="AD16" s="213"/>
      <c r="AE16" s="213"/>
      <c r="AF16" s="213"/>
      <c r="AG16" s="213"/>
      <c r="AH16" s="213"/>
      <c r="AI16" s="213"/>
      <c r="AJ16" s="213"/>
      <c r="AK16" s="213"/>
      <c r="AL16" s="84"/>
      <c r="AM16" s="84"/>
      <c r="AN16" s="84"/>
    </row>
    <row r="17" spans="1:40" hidden="1" x14ac:dyDescent="0.25">
      <c r="A17" s="213">
        <v>12</v>
      </c>
      <c r="B17" s="265" t="s">
        <v>948</v>
      </c>
      <c r="C17" s="265" t="s">
        <v>196</v>
      </c>
      <c r="D17" s="265" t="s">
        <v>599</v>
      </c>
      <c r="E17" s="265" t="s">
        <v>923</v>
      </c>
      <c r="F17" s="265" t="s">
        <v>923</v>
      </c>
      <c r="G17" s="265" t="s">
        <v>156</v>
      </c>
      <c r="H17" s="213"/>
      <c r="I17" s="213"/>
      <c r="J17" s="213"/>
      <c r="K17" s="213"/>
      <c r="L17" s="213"/>
      <c r="M17" s="213"/>
      <c r="N17" s="213"/>
      <c r="O17" s="274"/>
      <c r="P17" s="274"/>
      <c r="Q17" s="274"/>
      <c r="R17" s="274"/>
      <c r="S17" s="274"/>
      <c r="T17" s="274"/>
      <c r="U17" s="213">
        <v>70</v>
      </c>
      <c r="V17" s="213" t="s">
        <v>932</v>
      </c>
      <c r="W17" s="213">
        <v>2100</v>
      </c>
      <c r="X17" s="213"/>
      <c r="Y17" s="213"/>
      <c r="Z17" s="213"/>
      <c r="AA17" s="213"/>
      <c r="AB17" s="213"/>
      <c r="AC17" s="213"/>
      <c r="AD17" s="213"/>
      <c r="AE17" s="213"/>
      <c r="AF17" s="213"/>
      <c r="AG17" s="213"/>
      <c r="AH17" s="213"/>
      <c r="AI17" s="213"/>
      <c r="AJ17" s="213"/>
      <c r="AK17" s="213"/>
      <c r="AL17" s="84"/>
      <c r="AM17" s="84"/>
      <c r="AN17" s="84"/>
    </row>
    <row r="18" spans="1:40" hidden="1" x14ac:dyDescent="0.25">
      <c r="A18" s="213">
        <v>13</v>
      </c>
      <c r="B18" s="265" t="s">
        <v>949</v>
      </c>
      <c r="C18" s="265" t="s">
        <v>196</v>
      </c>
      <c r="D18" s="265" t="s">
        <v>599</v>
      </c>
      <c r="E18" s="265" t="s">
        <v>950</v>
      </c>
      <c r="F18" s="265" t="s">
        <v>950</v>
      </c>
      <c r="G18" s="265" t="s">
        <v>156</v>
      </c>
      <c r="H18" s="213"/>
      <c r="I18" s="213"/>
      <c r="J18" s="213"/>
      <c r="K18" s="213"/>
      <c r="L18" s="213"/>
      <c r="M18" s="213"/>
      <c r="N18" s="213"/>
      <c r="O18" s="274"/>
      <c r="P18" s="274"/>
      <c r="Q18" s="274"/>
      <c r="R18" s="274"/>
      <c r="S18" s="274"/>
      <c r="T18" s="274"/>
      <c r="U18" s="213">
        <v>80</v>
      </c>
      <c r="V18" s="213" t="s">
        <v>932</v>
      </c>
      <c r="W18" s="213">
        <v>2400</v>
      </c>
      <c r="X18" s="213"/>
      <c r="Y18" s="213"/>
      <c r="Z18" s="213"/>
      <c r="AA18" s="213"/>
      <c r="AB18" s="213"/>
      <c r="AC18" s="213"/>
      <c r="AD18" s="213"/>
      <c r="AE18" s="213"/>
      <c r="AF18" s="213"/>
      <c r="AG18" s="213"/>
      <c r="AH18" s="213"/>
      <c r="AI18" s="213"/>
      <c r="AJ18" s="213"/>
      <c r="AK18" s="213"/>
      <c r="AL18" s="84"/>
      <c r="AM18" s="84"/>
      <c r="AN18" s="84"/>
    </row>
    <row r="19" spans="1:40" hidden="1" x14ac:dyDescent="0.25">
      <c r="A19" s="213">
        <v>14</v>
      </c>
      <c r="B19" s="265" t="s">
        <v>951</v>
      </c>
      <c r="C19" s="265" t="s">
        <v>196</v>
      </c>
      <c r="D19" s="265" t="s">
        <v>599</v>
      </c>
      <c r="E19" s="265" t="s">
        <v>924</v>
      </c>
      <c r="F19" s="265" t="s">
        <v>924</v>
      </c>
      <c r="G19" s="265" t="s">
        <v>156</v>
      </c>
      <c r="H19" s="213"/>
      <c r="I19" s="213"/>
      <c r="J19" s="213"/>
      <c r="K19" s="213"/>
      <c r="L19" s="213"/>
      <c r="M19" s="213"/>
      <c r="N19" s="213"/>
      <c r="O19" s="274"/>
      <c r="P19" s="274"/>
      <c r="Q19" s="274"/>
      <c r="R19" s="274"/>
      <c r="S19" s="274"/>
      <c r="T19" s="274"/>
      <c r="U19" s="213">
        <v>43.8</v>
      </c>
      <c r="V19" s="213" t="s">
        <v>932</v>
      </c>
      <c r="W19" s="213">
        <v>1314</v>
      </c>
      <c r="X19" s="213"/>
      <c r="Y19" s="213"/>
      <c r="Z19" s="213"/>
      <c r="AA19" s="213"/>
      <c r="AB19" s="213"/>
      <c r="AC19" s="213"/>
      <c r="AD19" s="213"/>
      <c r="AE19" s="213"/>
      <c r="AF19" s="213"/>
      <c r="AG19" s="213"/>
      <c r="AH19" s="213"/>
      <c r="AI19" s="213"/>
      <c r="AJ19" s="213"/>
      <c r="AK19" s="213"/>
      <c r="AL19" s="84"/>
      <c r="AM19" s="84"/>
      <c r="AN19" s="84"/>
    </row>
    <row r="20" spans="1:40" hidden="1" x14ac:dyDescent="0.25">
      <c r="A20" s="213">
        <v>15</v>
      </c>
      <c r="B20" s="265" t="s">
        <v>952</v>
      </c>
      <c r="C20" s="265" t="s">
        <v>196</v>
      </c>
      <c r="D20" s="265" t="s">
        <v>599</v>
      </c>
      <c r="E20" s="265" t="s">
        <v>953</v>
      </c>
      <c r="F20" s="265" t="s">
        <v>953</v>
      </c>
      <c r="G20" s="265" t="s">
        <v>156</v>
      </c>
      <c r="H20" s="213"/>
      <c r="I20" s="213"/>
      <c r="J20" s="213"/>
      <c r="K20" s="213"/>
      <c r="L20" s="213"/>
      <c r="M20" s="213"/>
      <c r="N20" s="213"/>
      <c r="O20" s="274"/>
      <c r="P20" s="274"/>
      <c r="Q20" s="274"/>
      <c r="R20" s="274"/>
      <c r="S20" s="274"/>
      <c r="T20" s="274"/>
      <c r="U20" s="213">
        <v>60</v>
      </c>
      <c r="V20" s="213" t="s">
        <v>932</v>
      </c>
      <c r="W20" s="213">
        <v>1800</v>
      </c>
      <c r="X20" s="213"/>
      <c r="Y20" s="213"/>
      <c r="Z20" s="213"/>
      <c r="AA20" s="213"/>
      <c r="AB20" s="213"/>
      <c r="AC20" s="213"/>
      <c r="AD20" s="213"/>
      <c r="AE20" s="213"/>
      <c r="AF20" s="213"/>
      <c r="AG20" s="213"/>
      <c r="AH20" s="213"/>
      <c r="AI20" s="213"/>
      <c r="AJ20" s="213"/>
      <c r="AK20" s="213"/>
      <c r="AL20" s="84"/>
      <c r="AM20" s="84"/>
      <c r="AN20" s="84"/>
    </row>
    <row r="21" spans="1:40" hidden="1" x14ac:dyDescent="0.25">
      <c r="A21" s="213">
        <v>16</v>
      </c>
      <c r="B21" s="265" t="s">
        <v>954</v>
      </c>
      <c r="C21" s="265" t="s">
        <v>196</v>
      </c>
      <c r="D21" s="265" t="s">
        <v>599</v>
      </c>
      <c r="E21" s="265" t="s">
        <v>955</v>
      </c>
      <c r="F21" s="265" t="s">
        <v>955</v>
      </c>
      <c r="G21" s="265" t="s">
        <v>156</v>
      </c>
      <c r="H21" s="213"/>
      <c r="I21" s="213"/>
      <c r="J21" s="213"/>
      <c r="K21" s="213"/>
      <c r="L21" s="213"/>
      <c r="M21" s="213"/>
      <c r="N21" s="213"/>
      <c r="O21" s="274"/>
      <c r="P21" s="274"/>
      <c r="Q21" s="274"/>
      <c r="R21" s="274"/>
      <c r="S21" s="274"/>
      <c r="T21" s="274"/>
      <c r="U21" s="213">
        <v>48</v>
      </c>
      <c r="V21" s="213" t="s">
        <v>932</v>
      </c>
      <c r="W21" s="213">
        <v>1440</v>
      </c>
      <c r="X21" s="213"/>
      <c r="Y21" s="213"/>
      <c r="Z21" s="213"/>
      <c r="AA21" s="213"/>
      <c r="AB21" s="213"/>
      <c r="AC21" s="213"/>
      <c r="AD21" s="213"/>
      <c r="AE21" s="213"/>
      <c r="AF21" s="213"/>
      <c r="AG21" s="213"/>
      <c r="AH21" s="213"/>
      <c r="AI21" s="213"/>
      <c r="AJ21" s="213"/>
      <c r="AK21" s="213"/>
      <c r="AL21" s="84"/>
      <c r="AM21" s="84"/>
      <c r="AN21" s="84"/>
    </row>
    <row r="22" spans="1:40" hidden="1" x14ac:dyDescent="0.25">
      <c r="A22" s="213">
        <v>17</v>
      </c>
      <c r="B22" s="265" t="s">
        <v>956</v>
      </c>
      <c r="C22" s="265" t="s">
        <v>196</v>
      </c>
      <c r="D22" s="265" t="s">
        <v>599</v>
      </c>
      <c r="E22" s="265" t="s">
        <v>929</v>
      </c>
      <c r="F22" s="265" t="s">
        <v>929</v>
      </c>
      <c r="G22" s="265" t="s">
        <v>156</v>
      </c>
      <c r="H22" s="213"/>
      <c r="I22" s="213"/>
      <c r="J22" s="213"/>
      <c r="K22" s="213"/>
      <c r="L22" s="213"/>
      <c r="M22" s="213"/>
      <c r="N22" s="213"/>
      <c r="O22" s="274"/>
      <c r="P22" s="274"/>
      <c r="Q22" s="274"/>
      <c r="R22" s="274"/>
      <c r="S22" s="274"/>
      <c r="T22" s="274"/>
      <c r="U22" s="213">
        <v>157</v>
      </c>
      <c r="V22" s="213" t="s">
        <v>932</v>
      </c>
      <c r="W22" s="213">
        <v>4710</v>
      </c>
      <c r="X22" s="213"/>
      <c r="Y22" s="213"/>
      <c r="Z22" s="213"/>
      <c r="AA22" s="213"/>
      <c r="AB22" s="213"/>
      <c r="AC22" s="213"/>
      <c r="AD22" s="213"/>
      <c r="AE22" s="213"/>
      <c r="AF22" s="213"/>
      <c r="AG22" s="213"/>
      <c r="AH22" s="213"/>
      <c r="AI22" s="213"/>
      <c r="AJ22" s="213"/>
      <c r="AK22" s="213"/>
      <c r="AL22" s="84"/>
      <c r="AM22" s="84"/>
      <c r="AN22" s="84"/>
    </row>
    <row r="23" spans="1:40" hidden="1" x14ac:dyDescent="0.25">
      <c r="A23" s="213">
        <v>18</v>
      </c>
      <c r="B23" s="265" t="s">
        <v>957</v>
      </c>
      <c r="C23" s="265" t="s">
        <v>196</v>
      </c>
      <c r="D23" s="265" t="s">
        <v>599</v>
      </c>
      <c r="E23" s="265" t="s">
        <v>958</v>
      </c>
      <c r="F23" s="265" t="s">
        <v>958</v>
      </c>
      <c r="G23" s="265" t="s">
        <v>156</v>
      </c>
      <c r="H23" s="213"/>
      <c r="I23" s="213"/>
      <c r="J23" s="213"/>
      <c r="K23" s="213"/>
      <c r="L23" s="213"/>
      <c r="M23" s="213"/>
      <c r="N23" s="213"/>
      <c r="O23" s="274"/>
      <c r="P23" s="274"/>
      <c r="Q23" s="274"/>
      <c r="R23" s="274"/>
      <c r="S23" s="274"/>
      <c r="T23" s="274"/>
      <c r="U23" s="213">
        <v>87</v>
      </c>
      <c r="V23" s="213" t="s">
        <v>932</v>
      </c>
      <c r="W23" s="213">
        <v>2610</v>
      </c>
      <c r="X23" s="213"/>
      <c r="Y23" s="213"/>
      <c r="Z23" s="213"/>
      <c r="AA23" s="213"/>
      <c r="AB23" s="213"/>
      <c r="AC23" s="213"/>
      <c r="AD23" s="213"/>
      <c r="AE23" s="213"/>
      <c r="AF23" s="213"/>
      <c r="AG23" s="213"/>
      <c r="AH23" s="213"/>
      <c r="AI23" s="213"/>
      <c r="AJ23" s="213"/>
      <c r="AK23" s="213"/>
      <c r="AL23" s="84"/>
      <c r="AM23" s="84"/>
      <c r="AN23" s="84"/>
    </row>
    <row r="24" spans="1:40" hidden="1" x14ac:dyDescent="0.25">
      <c r="A24" s="213">
        <v>19</v>
      </c>
      <c r="B24" s="265" t="s">
        <v>959</v>
      </c>
      <c r="C24" s="265" t="s">
        <v>196</v>
      </c>
      <c r="D24" s="265" t="s">
        <v>599</v>
      </c>
      <c r="E24" s="265" t="s">
        <v>960</v>
      </c>
      <c r="F24" s="265" t="s">
        <v>960</v>
      </c>
      <c r="G24" s="265" t="s">
        <v>156</v>
      </c>
      <c r="H24" s="213"/>
      <c r="I24" s="213"/>
      <c r="J24" s="213"/>
      <c r="K24" s="213"/>
      <c r="L24" s="213"/>
      <c r="M24" s="213"/>
      <c r="N24" s="213"/>
      <c r="O24" s="274"/>
      <c r="P24" s="274"/>
      <c r="Q24" s="274"/>
      <c r="R24" s="274"/>
      <c r="S24" s="274"/>
      <c r="T24" s="274"/>
      <c r="U24" s="213">
        <v>283</v>
      </c>
      <c r="V24" s="213" t="s">
        <v>932</v>
      </c>
      <c r="W24" s="213">
        <v>8490</v>
      </c>
      <c r="X24" s="213"/>
      <c r="Y24" s="213"/>
      <c r="Z24" s="213"/>
      <c r="AA24" s="213"/>
      <c r="AB24" s="213"/>
      <c r="AC24" s="213"/>
      <c r="AD24" s="213"/>
      <c r="AE24" s="213"/>
      <c r="AF24" s="213"/>
      <c r="AG24" s="213"/>
      <c r="AH24" s="213"/>
      <c r="AI24" s="213"/>
      <c r="AJ24" s="213"/>
      <c r="AK24" s="213"/>
      <c r="AL24" s="84"/>
      <c r="AM24" s="84"/>
      <c r="AN24" s="84"/>
    </row>
    <row r="25" spans="1:40" hidden="1" x14ac:dyDescent="0.25">
      <c r="A25" s="213">
        <v>20</v>
      </c>
      <c r="B25" s="265" t="s">
        <v>961</v>
      </c>
      <c r="C25" s="265" t="s">
        <v>196</v>
      </c>
      <c r="D25" s="265" t="s">
        <v>599</v>
      </c>
      <c r="E25" s="265" t="s">
        <v>962</v>
      </c>
      <c r="F25" s="265" t="s">
        <v>962</v>
      </c>
      <c r="G25" s="265" t="s">
        <v>156</v>
      </c>
      <c r="H25" s="213"/>
      <c r="I25" s="213"/>
      <c r="J25" s="213"/>
      <c r="K25" s="213"/>
      <c r="L25" s="213"/>
      <c r="M25" s="213"/>
      <c r="N25" s="213"/>
      <c r="O25" s="274"/>
      <c r="P25" s="274"/>
      <c r="Q25" s="274"/>
      <c r="R25" s="274"/>
      <c r="S25" s="274"/>
      <c r="T25" s="274"/>
      <c r="U25" s="213">
        <v>326</v>
      </c>
      <c r="V25" s="213" t="s">
        <v>932</v>
      </c>
      <c r="W25" s="213">
        <v>9780</v>
      </c>
      <c r="X25" s="213"/>
      <c r="Y25" s="213"/>
      <c r="Z25" s="213"/>
      <c r="AA25" s="213"/>
      <c r="AB25" s="213"/>
      <c r="AC25" s="213"/>
      <c r="AD25" s="213"/>
      <c r="AE25" s="213"/>
      <c r="AF25" s="213"/>
      <c r="AG25" s="213"/>
      <c r="AH25" s="213"/>
      <c r="AI25" s="213"/>
      <c r="AJ25" s="213"/>
      <c r="AK25" s="213"/>
      <c r="AL25" s="84"/>
      <c r="AM25" s="84"/>
      <c r="AN25" s="84"/>
    </row>
    <row r="26" spans="1:40" hidden="1" x14ac:dyDescent="0.25">
      <c r="A26" s="213">
        <v>21</v>
      </c>
      <c r="B26" s="265" t="s">
        <v>963</v>
      </c>
      <c r="C26" s="265" t="s">
        <v>196</v>
      </c>
      <c r="D26" s="265" t="s">
        <v>599</v>
      </c>
      <c r="E26" s="265" t="s">
        <v>964</v>
      </c>
      <c r="F26" s="265" t="s">
        <v>964</v>
      </c>
      <c r="G26" s="265" t="s">
        <v>156</v>
      </c>
      <c r="H26" s="213"/>
      <c r="I26" s="213"/>
      <c r="J26" s="213"/>
      <c r="K26" s="213"/>
      <c r="L26" s="213"/>
      <c r="M26" s="213"/>
      <c r="N26" s="213"/>
      <c r="O26" s="274"/>
      <c r="P26" s="274"/>
      <c r="Q26" s="274"/>
      <c r="R26" s="274"/>
      <c r="S26" s="274"/>
      <c r="T26" s="274"/>
      <c r="U26" s="213">
        <v>52.3</v>
      </c>
      <c r="V26" s="213" t="s">
        <v>932</v>
      </c>
      <c r="W26" s="213">
        <v>1569</v>
      </c>
      <c r="X26" s="213"/>
      <c r="Y26" s="213"/>
      <c r="Z26" s="213"/>
      <c r="AA26" s="213"/>
      <c r="AB26" s="213"/>
      <c r="AC26" s="213"/>
      <c r="AD26" s="213"/>
      <c r="AE26" s="213"/>
      <c r="AF26" s="213"/>
      <c r="AG26" s="213"/>
      <c r="AH26" s="213"/>
      <c r="AI26" s="213"/>
      <c r="AJ26" s="213"/>
      <c r="AK26" s="213"/>
      <c r="AL26" s="84"/>
      <c r="AM26" s="84"/>
      <c r="AN26" s="84"/>
    </row>
    <row r="27" spans="1:40" hidden="1" x14ac:dyDescent="0.25">
      <c r="A27" s="213">
        <v>22</v>
      </c>
      <c r="B27" s="265" t="s">
        <v>965</v>
      </c>
      <c r="C27" s="265" t="s">
        <v>196</v>
      </c>
      <c r="D27" s="265" t="s">
        <v>599</v>
      </c>
      <c r="E27" s="265" t="s">
        <v>966</v>
      </c>
      <c r="F27" s="265" t="s">
        <v>966</v>
      </c>
      <c r="G27" s="265" t="s">
        <v>156</v>
      </c>
      <c r="H27" s="213"/>
      <c r="I27" s="213"/>
      <c r="J27" s="213"/>
      <c r="K27" s="213"/>
      <c r="L27" s="213"/>
      <c r="M27" s="213"/>
      <c r="N27" s="213"/>
      <c r="O27" s="274"/>
      <c r="P27" s="274"/>
      <c r="Q27" s="274"/>
      <c r="R27" s="274"/>
      <c r="S27" s="274"/>
      <c r="T27" s="274"/>
      <c r="U27" s="213">
        <v>110</v>
      </c>
      <c r="V27" s="213" t="s">
        <v>932</v>
      </c>
      <c r="W27" s="213">
        <v>3300</v>
      </c>
      <c r="X27" s="213"/>
      <c r="Y27" s="213"/>
      <c r="Z27" s="213"/>
      <c r="AA27" s="213"/>
      <c r="AB27" s="213"/>
      <c r="AC27" s="213"/>
      <c r="AD27" s="213"/>
      <c r="AE27" s="213"/>
      <c r="AF27" s="213"/>
      <c r="AG27" s="213"/>
      <c r="AH27" s="213"/>
      <c r="AI27" s="213"/>
      <c r="AJ27" s="213"/>
      <c r="AK27" s="213"/>
      <c r="AL27" s="84"/>
      <c r="AM27" s="84"/>
      <c r="AN27" s="84"/>
    </row>
    <row r="28" spans="1:40" hidden="1" x14ac:dyDescent="0.25">
      <c r="A28" s="213">
        <v>23</v>
      </c>
      <c r="B28" s="265" t="s">
        <v>967</v>
      </c>
      <c r="C28" s="265" t="s">
        <v>196</v>
      </c>
      <c r="D28" s="265" t="s">
        <v>599</v>
      </c>
      <c r="E28" s="265" t="s">
        <v>968</v>
      </c>
      <c r="F28" s="265" t="s">
        <v>968</v>
      </c>
      <c r="G28" s="265" t="s">
        <v>156</v>
      </c>
      <c r="H28" s="213"/>
      <c r="I28" s="213"/>
      <c r="J28" s="213"/>
      <c r="K28" s="213"/>
      <c r="L28" s="213"/>
      <c r="M28" s="213"/>
      <c r="N28" s="213"/>
      <c r="O28" s="274"/>
      <c r="P28" s="274"/>
      <c r="Q28" s="274"/>
      <c r="R28" s="274"/>
      <c r="S28" s="274"/>
      <c r="T28" s="274"/>
      <c r="U28" s="213">
        <v>250</v>
      </c>
      <c r="V28" s="213" t="s">
        <v>932</v>
      </c>
      <c r="W28" s="213">
        <v>7500</v>
      </c>
      <c r="X28" s="213"/>
      <c r="Y28" s="213"/>
      <c r="Z28" s="213"/>
      <c r="AA28" s="213"/>
      <c r="AB28" s="213"/>
      <c r="AC28" s="213"/>
      <c r="AD28" s="213"/>
      <c r="AE28" s="213"/>
      <c r="AF28" s="213"/>
      <c r="AG28" s="213"/>
      <c r="AH28" s="213"/>
      <c r="AI28" s="213"/>
      <c r="AJ28" s="213"/>
      <c r="AK28" s="213"/>
      <c r="AL28" s="84"/>
      <c r="AM28" s="84"/>
      <c r="AN28" s="84"/>
    </row>
    <row r="29" spans="1:40" hidden="1" x14ac:dyDescent="0.25">
      <c r="A29" s="213">
        <v>24</v>
      </c>
      <c r="B29" s="265" t="s">
        <v>969</v>
      </c>
      <c r="C29" s="265" t="s">
        <v>196</v>
      </c>
      <c r="D29" s="265" t="s">
        <v>599</v>
      </c>
      <c r="E29" s="265" t="s">
        <v>156</v>
      </c>
      <c r="F29" s="265" t="s">
        <v>969</v>
      </c>
      <c r="G29" s="265" t="s">
        <v>156</v>
      </c>
      <c r="H29" s="213"/>
      <c r="I29" s="213"/>
      <c r="J29" s="213"/>
      <c r="K29" s="213"/>
      <c r="L29" s="213"/>
      <c r="M29" s="213"/>
      <c r="N29" s="213"/>
      <c r="O29" s="274"/>
      <c r="P29" s="274"/>
      <c r="Q29" s="274"/>
      <c r="R29" s="274"/>
      <c r="S29" s="274"/>
      <c r="T29" s="274"/>
      <c r="U29" s="213">
        <v>401</v>
      </c>
      <c r="V29" s="213" t="s">
        <v>932</v>
      </c>
      <c r="W29" s="213">
        <v>12030</v>
      </c>
      <c r="X29" s="213"/>
      <c r="Y29" s="213"/>
      <c r="Z29" s="213"/>
      <c r="AA29" s="213"/>
      <c r="AB29" s="213"/>
      <c r="AC29" s="213"/>
      <c r="AD29" s="213"/>
      <c r="AE29" s="213"/>
      <c r="AF29" s="213"/>
      <c r="AG29" s="213"/>
      <c r="AH29" s="213"/>
      <c r="AI29" s="213"/>
      <c r="AJ29" s="213"/>
      <c r="AK29" s="213"/>
      <c r="AL29" s="84"/>
      <c r="AM29" s="84"/>
      <c r="AN29" s="84"/>
    </row>
    <row r="30" spans="1:40" hidden="1" x14ac:dyDescent="0.25">
      <c r="A30" s="213">
        <v>25</v>
      </c>
      <c r="B30" s="265" t="s">
        <v>970</v>
      </c>
      <c r="C30" s="265" t="s">
        <v>196</v>
      </c>
      <c r="D30" s="265" t="s">
        <v>599</v>
      </c>
      <c r="E30" s="265" t="s">
        <v>971</v>
      </c>
      <c r="F30" s="265" t="s">
        <v>971</v>
      </c>
      <c r="G30" s="265" t="s">
        <v>156</v>
      </c>
      <c r="H30" s="213"/>
      <c r="I30" s="213"/>
      <c r="J30" s="213"/>
      <c r="K30" s="213"/>
      <c r="L30" s="213"/>
      <c r="M30" s="213"/>
      <c r="N30" s="213"/>
      <c r="O30" s="274"/>
      <c r="P30" s="274"/>
      <c r="Q30" s="274"/>
      <c r="R30" s="274"/>
      <c r="S30" s="274"/>
      <c r="T30" s="274"/>
      <c r="U30" s="213">
        <v>80</v>
      </c>
      <c r="V30" s="213" t="s">
        <v>932</v>
      </c>
      <c r="W30" s="213">
        <v>2400</v>
      </c>
      <c r="X30" s="213"/>
      <c r="Y30" s="213"/>
      <c r="Z30" s="213"/>
      <c r="AA30" s="213"/>
      <c r="AB30" s="213"/>
      <c r="AC30" s="213"/>
      <c r="AD30" s="213"/>
      <c r="AE30" s="213"/>
      <c r="AF30" s="213"/>
      <c r="AG30" s="213"/>
      <c r="AH30" s="213"/>
      <c r="AI30" s="213"/>
      <c r="AJ30" s="213"/>
      <c r="AK30" s="213"/>
      <c r="AL30" s="84"/>
      <c r="AM30" s="84"/>
      <c r="AN30" s="84"/>
    </row>
    <row r="31" spans="1:40" hidden="1" x14ac:dyDescent="0.25">
      <c r="A31" s="213">
        <v>26</v>
      </c>
      <c r="B31" s="265" t="s">
        <v>972</v>
      </c>
      <c r="C31" s="265" t="s">
        <v>196</v>
      </c>
      <c r="D31" s="265" t="s">
        <v>599</v>
      </c>
      <c r="E31" s="265" t="s">
        <v>973</v>
      </c>
      <c r="F31" s="265" t="s">
        <v>973</v>
      </c>
      <c r="G31" s="265" t="s">
        <v>156</v>
      </c>
      <c r="H31" s="213"/>
      <c r="I31" s="213"/>
      <c r="J31" s="213"/>
      <c r="K31" s="213"/>
      <c r="L31" s="213"/>
      <c r="M31" s="213"/>
      <c r="N31" s="213"/>
      <c r="O31" s="274"/>
      <c r="P31" s="274"/>
      <c r="Q31" s="274"/>
      <c r="R31" s="274"/>
      <c r="S31" s="274"/>
      <c r="T31" s="274"/>
      <c r="U31" s="213">
        <v>120</v>
      </c>
      <c r="V31" s="213" t="s">
        <v>932</v>
      </c>
      <c r="W31" s="213">
        <v>3600</v>
      </c>
      <c r="X31" s="213"/>
      <c r="Y31" s="213"/>
      <c r="Z31" s="213"/>
      <c r="AA31" s="213"/>
      <c r="AB31" s="213"/>
      <c r="AC31" s="213"/>
      <c r="AD31" s="213"/>
      <c r="AE31" s="213"/>
      <c r="AF31" s="213"/>
      <c r="AG31" s="213"/>
      <c r="AH31" s="213"/>
      <c r="AI31" s="213"/>
      <c r="AJ31" s="213"/>
      <c r="AK31" s="213"/>
      <c r="AL31" s="84"/>
      <c r="AM31" s="84"/>
      <c r="AN31" s="84"/>
    </row>
    <row r="32" spans="1:40" hidden="1" x14ac:dyDescent="0.25">
      <c r="A32" s="213">
        <v>27</v>
      </c>
      <c r="B32" s="265" t="s">
        <v>974</v>
      </c>
      <c r="C32" s="265" t="s">
        <v>196</v>
      </c>
      <c r="D32" s="265" t="s">
        <v>599</v>
      </c>
      <c r="E32" s="265" t="s">
        <v>975</v>
      </c>
      <c r="F32" s="265" t="s">
        <v>975</v>
      </c>
      <c r="G32" s="265" t="s">
        <v>156</v>
      </c>
      <c r="H32" s="213"/>
      <c r="I32" s="213"/>
      <c r="J32" s="213"/>
      <c r="K32" s="213"/>
      <c r="L32" s="213"/>
      <c r="M32" s="213"/>
      <c r="N32" s="213"/>
      <c r="O32" s="274"/>
      <c r="P32" s="274"/>
      <c r="Q32" s="274"/>
      <c r="R32" s="274"/>
      <c r="S32" s="274"/>
      <c r="T32" s="274"/>
      <c r="U32" s="213">
        <v>81.7</v>
      </c>
      <c r="V32" s="213" t="s">
        <v>932</v>
      </c>
      <c r="W32" s="213">
        <v>2451</v>
      </c>
      <c r="X32" s="213"/>
      <c r="Y32" s="213"/>
      <c r="Z32" s="213"/>
      <c r="AA32" s="213"/>
      <c r="AB32" s="213"/>
      <c r="AC32" s="213"/>
      <c r="AD32" s="213"/>
      <c r="AE32" s="213"/>
      <c r="AF32" s="213"/>
      <c r="AG32" s="213"/>
      <c r="AH32" s="213"/>
      <c r="AI32" s="213"/>
      <c r="AJ32" s="213"/>
      <c r="AK32" s="213"/>
      <c r="AL32" s="84"/>
      <c r="AM32" s="84"/>
      <c r="AN32" s="84"/>
    </row>
    <row r="33" spans="1:42" hidden="1" x14ac:dyDescent="0.25">
      <c r="A33" s="213">
        <v>28</v>
      </c>
      <c r="B33" s="265" t="s">
        <v>976</v>
      </c>
      <c r="C33" s="265" t="s">
        <v>196</v>
      </c>
      <c r="D33" s="265" t="s">
        <v>599</v>
      </c>
      <c r="E33" s="265" t="s">
        <v>977</v>
      </c>
      <c r="F33" s="265" t="s">
        <v>977</v>
      </c>
      <c r="G33" s="265" t="s">
        <v>156</v>
      </c>
      <c r="H33" s="213"/>
      <c r="I33" s="213"/>
      <c r="J33" s="213"/>
      <c r="K33" s="213"/>
      <c r="L33" s="213"/>
      <c r="M33" s="213"/>
      <c r="N33" s="213"/>
      <c r="O33" s="274"/>
      <c r="P33" s="274"/>
      <c r="Q33" s="274"/>
      <c r="R33" s="274"/>
      <c r="S33" s="274"/>
      <c r="T33" s="274"/>
      <c r="U33" s="213">
        <v>90</v>
      </c>
      <c r="V33" s="213" t="s">
        <v>932</v>
      </c>
      <c r="W33" s="213">
        <v>2700</v>
      </c>
      <c r="X33" s="213"/>
      <c r="Y33" s="213"/>
      <c r="Z33" s="213"/>
      <c r="AA33" s="213"/>
      <c r="AB33" s="213"/>
      <c r="AC33" s="213"/>
      <c r="AD33" s="213"/>
      <c r="AE33" s="213"/>
      <c r="AF33" s="213"/>
      <c r="AG33" s="213"/>
      <c r="AH33" s="213"/>
      <c r="AI33" s="213"/>
      <c r="AJ33" s="213"/>
      <c r="AK33" s="213"/>
      <c r="AL33" s="84"/>
      <c r="AM33" s="84"/>
      <c r="AN33" s="84"/>
    </row>
    <row r="34" spans="1:42" hidden="1" x14ac:dyDescent="0.25">
      <c r="A34" s="213">
        <v>29</v>
      </c>
      <c r="B34" s="265" t="s">
        <v>978</v>
      </c>
      <c r="C34" s="265" t="s">
        <v>196</v>
      </c>
      <c r="D34" s="265" t="s">
        <v>599</v>
      </c>
      <c r="E34" s="265" t="s">
        <v>926</v>
      </c>
      <c r="F34" s="265" t="s">
        <v>926</v>
      </c>
      <c r="G34" s="265" t="s">
        <v>156</v>
      </c>
      <c r="H34" s="213"/>
      <c r="I34" s="213"/>
      <c r="J34" s="213"/>
      <c r="K34" s="213"/>
      <c r="L34" s="213"/>
      <c r="M34" s="213"/>
      <c r="N34" s="213"/>
      <c r="O34" s="274"/>
      <c r="P34" s="274"/>
      <c r="Q34" s="274"/>
      <c r="R34" s="274"/>
      <c r="S34" s="274"/>
      <c r="T34" s="274"/>
      <c r="U34" s="213">
        <v>80</v>
      </c>
      <c r="V34" s="213" t="s">
        <v>932</v>
      </c>
      <c r="W34" s="213">
        <v>2400</v>
      </c>
      <c r="X34" s="213"/>
      <c r="Y34" s="213"/>
      <c r="Z34" s="213"/>
      <c r="AA34" s="213"/>
      <c r="AB34" s="213"/>
      <c r="AC34" s="213"/>
      <c r="AD34" s="213"/>
      <c r="AE34" s="213"/>
      <c r="AF34" s="213"/>
      <c r="AG34" s="213"/>
      <c r="AH34" s="213"/>
      <c r="AI34" s="213"/>
      <c r="AJ34" s="213"/>
      <c r="AK34" s="213"/>
      <c r="AL34" s="84"/>
      <c r="AM34" s="84"/>
      <c r="AN34" s="84"/>
    </row>
    <row r="35" spans="1:42" hidden="1" x14ac:dyDescent="0.25">
      <c r="A35" s="213">
        <v>30</v>
      </c>
      <c r="B35" s="265" t="s">
        <v>979</v>
      </c>
      <c r="C35" s="265" t="s">
        <v>196</v>
      </c>
      <c r="D35" s="265" t="s">
        <v>599</v>
      </c>
      <c r="E35" s="265" t="s">
        <v>980</v>
      </c>
      <c r="F35" s="265" t="s">
        <v>980</v>
      </c>
      <c r="G35" s="265" t="s">
        <v>156</v>
      </c>
      <c r="H35" s="213"/>
      <c r="I35" s="213"/>
      <c r="J35" s="213"/>
      <c r="K35" s="213"/>
      <c r="L35" s="213"/>
      <c r="M35" s="213"/>
      <c r="N35" s="213"/>
      <c r="O35" s="274"/>
      <c r="P35" s="274"/>
      <c r="Q35" s="274"/>
      <c r="R35" s="274"/>
      <c r="S35" s="274"/>
      <c r="T35" s="274"/>
      <c r="U35" s="213">
        <v>80</v>
      </c>
      <c r="V35" s="213" t="s">
        <v>932</v>
      </c>
      <c r="W35" s="213">
        <v>2400</v>
      </c>
      <c r="X35" s="213"/>
      <c r="Y35" s="213"/>
      <c r="Z35" s="213"/>
      <c r="AA35" s="213"/>
      <c r="AB35" s="213"/>
      <c r="AC35" s="213"/>
      <c r="AD35" s="213"/>
      <c r="AE35" s="213"/>
      <c r="AF35" s="213"/>
      <c r="AG35" s="213"/>
      <c r="AH35" s="213"/>
      <c r="AI35" s="213"/>
      <c r="AJ35" s="213"/>
      <c r="AK35" s="213"/>
      <c r="AL35" s="84"/>
      <c r="AM35" s="84"/>
      <c r="AN35" s="84"/>
    </row>
    <row r="36" spans="1:42" hidden="1" x14ac:dyDescent="0.25">
      <c r="A36" s="213">
        <v>31</v>
      </c>
      <c r="B36" s="265" t="s">
        <v>981</v>
      </c>
      <c r="C36" s="265" t="s">
        <v>196</v>
      </c>
      <c r="D36" s="265" t="s">
        <v>599</v>
      </c>
      <c r="E36" s="265" t="s">
        <v>982</v>
      </c>
      <c r="F36" s="265" t="s">
        <v>982</v>
      </c>
      <c r="G36" s="265" t="s">
        <v>156</v>
      </c>
      <c r="H36" s="213"/>
      <c r="I36" s="213"/>
      <c r="J36" s="213"/>
      <c r="K36" s="213"/>
      <c r="L36" s="213"/>
      <c r="M36" s="213"/>
      <c r="N36" s="213"/>
      <c r="O36" s="274"/>
      <c r="P36" s="274"/>
      <c r="Q36" s="274"/>
      <c r="R36" s="274"/>
      <c r="S36" s="274"/>
      <c r="T36" s="274"/>
      <c r="U36" s="213">
        <v>60</v>
      </c>
      <c r="V36" s="213" t="s">
        <v>932</v>
      </c>
      <c r="W36" s="213">
        <v>1800</v>
      </c>
      <c r="X36" s="213"/>
      <c r="Y36" s="213"/>
      <c r="Z36" s="213"/>
      <c r="AA36" s="213"/>
      <c r="AB36" s="213"/>
      <c r="AC36" s="213"/>
      <c r="AD36" s="213"/>
      <c r="AE36" s="213"/>
      <c r="AF36" s="213"/>
      <c r="AG36" s="213"/>
      <c r="AH36" s="213"/>
      <c r="AI36" s="213"/>
      <c r="AJ36" s="213"/>
      <c r="AK36" s="213"/>
      <c r="AL36" s="84"/>
      <c r="AM36" s="84"/>
      <c r="AN36" s="84"/>
    </row>
    <row r="37" spans="1:42" hidden="1" x14ac:dyDescent="0.25">
      <c r="A37" s="213">
        <v>32</v>
      </c>
      <c r="B37" s="265" t="s">
        <v>983</v>
      </c>
      <c r="C37" s="265" t="s">
        <v>196</v>
      </c>
      <c r="D37" s="265" t="s">
        <v>599</v>
      </c>
      <c r="E37" s="265" t="s">
        <v>685</v>
      </c>
      <c r="F37" s="265" t="s">
        <v>685</v>
      </c>
      <c r="G37" s="265" t="s">
        <v>156</v>
      </c>
      <c r="H37" s="213"/>
      <c r="I37" s="213"/>
      <c r="J37" s="213"/>
      <c r="K37" s="213"/>
      <c r="L37" s="213"/>
      <c r="M37" s="213"/>
      <c r="N37" s="213"/>
      <c r="O37" s="274"/>
      <c r="P37" s="274"/>
      <c r="Q37" s="274"/>
      <c r="R37" s="274"/>
      <c r="S37" s="274"/>
      <c r="T37" s="274"/>
      <c r="U37" s="213">
        <v>70</v>
      </c>
      <c r="V37" s="213" t="s">
        <v>932</v>
      </c>
      <c r="W37" s="213">
        <v>2100</v>
      </c>
      <c r="X37" s="213"/>
      <c r="Y37" s="213"/>
      <c r="Z37" s="213"/>
      <c r="AA37" s="213"/>
      <c r="AB37" s="213"/>
      <c r="AC37" s="213"/>
      <c r="AD37" s="213"/>
      <c r="AE37" s="213"/>
      <c r="AF37" s="213"/>
      <c r="AG37" s="213"/>
      <c r="AH37" s="213"/>
      <c r="AI37" s="213"/>
      <c r="AJ37" s="213"/>
      <c r="AK37" s="213"/>
      <c r="AL37" s="84"/>
      <c r="AM37" s="84"/>
      <c r="AN37" s="84"/>
    </row>
    <row r="38" spans="1:42" hidden="1" x14ac:dyDescent="0.25">
      <c r="A38" s="213">
        <v>33</v>
      </c>
      <c r="B38" s="265" t="s">
        <v>984</v>
      </c>
      <c r="C38" s="265" t="s">
        <v>196</v>
      </c>
      <c r="D38" s="265" t="s">
        <v>599</v>
      </c>
      <c r="E38" s="265" t="s">
        <v>985</v>
      </c>
      <c r="F38" s="265" t="s">
        <v>985</v>
      </c>
      <c r="G38" s="265" t="s">
        <v>156</v>
      </c>
      <c r="H38" s="213"/>
      <c r="I38" s="213"/>
      <c r="J38" s="213"/>
      <c r="K38" s="213"/>
      <c r="L38" s="213"/>
      <c r="M38" s="213"/>
      <c r="N38" s="213"/>
      <c r="O38" s="274"/>
      <c r="P38" s="274"/>
      <c r="Q38" s="274"/>
      <c r="R38" s="274"/>
      <c r="S38" s="274"/>
      <c r="T38" s="274"/>
      <c r="U38" s="213">
        <v>140</v>
      </c>
      <c r="V38" s="213" t="s">
        <v>932</v>
      </c>
      <c r="W38" s="213">
        <v>4200</v>
      </c>
      <c r="X38" s="213"/>
      <c r="Y38" s="213"/>
      <c r="Z38" s="213"/>
      <c r="AA38" s="213"/>
      <c r="AB38" s="213"/>
      <c r="AC38" s="213"/>
      <c r="AD38" s="213"/>
      <c r="AE38" s="213"/>
      <c r="AF38" s="213"/>
      <c r="AG38" s="213"/>
      <c r="AH38" s="213"/>
      <c r="AI38" s="213"/>
      <c r="AJ38" s="213"/>
      <c r="AK38" s="213"/>
      <c r="AL38" s="84"/>
      <c r="AM38" s="84"/>
      <c r="AN38" s="84"/>
    </row>
    <row r="39" spans="1:42" hidden="1" x14ac:dyDescent="0.25">
      <c r="A39" s="213">
        <v>34</v>
      </c>
      <c r="B39" s="265" t="s">
        <v>986</v>
      </c>
      <c r="C39" s="265" t="s">
        <v>196</v>
      </c>
      <c r="D39" s="265" t="s">
        <v>599</v>
      </c>
      <c r="E39" s="265" t="s">
        <v>987</v>
      </c>
      <c r="F39" s="265" t="s">
        <v>987</v>
      </c>
      <c r="G39" s="265" t="s">
        <v>156</v>
      </c>
      <c r="H39" s="213"/>
      <c r="I39" s="213"/>
      <c r="J39" s="213"/>
      <c r="K39" s="213"/>
      <c r="L39" s="213"/>
      <c r="M39" s="213"/>
      <c r="N39" s="213"/>
      <c r="O39" s="274"/>
      <c r="P39" s="274"/>
      <c r="Q39" s="274"/>
      <c r="R39" s="274"/>
      <c r="S39" s="274"/>
      <c r="T39" s="274"/>
      <c r="U39" s="213">
        <v>73</v>
      </c>
      <c r="V39" s="213" t="s">
        <v>932</v>
      </c>
      <c r="W39" s="213">
        <v>2190</v>
      </c>
      <c r="X39" s="213"/>
      <c r="Y39" s="213"/>
      <c r="Z39" s="213"/>
      <c r="AA39" s="213"/>
      <c r="AB39" s="213"/>
      <c r="AC39" s="213"/>
      <c r="AD39" s="213"/>
      <c r="AE39" s="213"/>
      <c r="AF39" s="213"/>
      <c r="AG39" s="213"/>
      <c r="AH39" s="213"/>
      <c r="AI39" s="213"/>
      <c r="AJ39" s="213"/>
      <c r="AK39" s="213"/>
      <c r="AL39" s="84"/>
      <c r="AM39" s="84"/>
      <c r="AN39" s="84"/>
    </row>
    <row r="40" spans="1:42" ht="45" customHeight="1" x14ac:dyDescent="0.25">
      <c r="A40" s="213">
        <v>1</v>
      </c>
      <c r="B40" s="266" t="s">
        <v>988</v>
      </c>
      <c r="C40" s="267" t="s">
        <v>196</v>
      </c>
      <c r="D40" s="265" t="s">
        <v>155</v>
      </c>
      <c r="E40" s="268" t="s">
        <v>330</v>
      </c>
      <c r="F40" s="254" t="s">
        <v>989</v>
      </c>
      <c r="G40" s="254" t="s">
        <v>156</v>
      </c>
      <c r="H40" s="269"/>
      <c r="I40" s="269"/>
      <c r="J40" s="269"/>
      <c r="K40" s="269"/>
      <c r="L40" s="269"/>
      <c r="M40" s="269"/>
      <c r="N40" s="269"/>
      <c r="O40" s="275"/>
      <c r="P40" s="275"/>
      <c r="Q40" s="275"/>
      <c r="R40" s="275"/>
      <c r="S40" s="275"/>
      <c r="T40" s="275"/>
      <c r="U40" s="269"/>
      <c r="V40" s="269"/>
      <c r="W40" s="269"/>
      <c r="X40" s="269"/>
      <c r="Y40" s="269"/>
      <c r="Z40" s="269"/>
      <c r="AA40" s="269"/>
      <c r="AB40" s="269"/>
      <c r="AC40" s="269">
        <v>29.6</v>
      </c>
      <c r="AD40" s="254" t="s">
        <v>990</v>
      </c>
      <c r="AE40" s="276">
        <v>20410</v>
      </c>
      <c r="AF40" s="213"/>
      <c r="AG40" s="213"/>
      <c r="AH40" s="213"/>
      <c r="AI40" s="213"/>
      <c r="AJ40" s="213"/>
      <c r="AK40" s="213"/>
      <c r="AL40" s="76">
        <v>140786</v>
      </c>
      <c r="AM40" s="76">
        <v>11800</v>
      </c>
      <c r="AN40" s="76">
        <v>1</v>
      </c>
      <c r="AO40" s="71" t="s">
        <v>991</v>
      </c>
      <c r="AP40" s="279" t="s">
        <v>992</v>
      </c>
    </row>
    <row r="41" spans="1:42" ht="43.2" x14ac:dyDescent="0.25">
      <c r="A41" s="213">
        <v>2</v>
      </c>
      <c r="B41" s="268" t="s">
        <v>993</v>
      </c>
      <c r="C41" s="267" t="s">
        <v>196</v>
      </c>
      <c r="D41" s="265" t="s">
        <v>155</v>
      </c>
      <c r="E41" s="270" t="s">
        <v>239</v>
      </c>
      <c r="F41" s="254" t="s">
        <v>994</v>
      </c>
      <c r="G41" s="254" t="s">
        <v>156</v>
      </c>
      <c r="H41" s="213"/>
      <c r="I41" s="213"/>
      <c r="J41" s="213"/>
      <c r="K41" s="213"/>
      <c r="L41" s="213"/>
      <c r="M41" s="213"/>
      <c r="N41" s="213"/>
      <c r="O41" s="274"/>
      <c r="P41" s="274"/>
      <c r="Q41" s="274"/>
      <c r="R41" s="274"/>
      <c r="S41" s="274"/>
      <c r="T41" s="274"/>
      <c r="U41" s="213"/>
      <c r="V41" s="213"/>
      <c r="W41" s="213"/>
      <c r="X41" s="213"/>
      <c r="Y41" s="213"/>
      <c r="Z41" s="213"/>
      <c r="AA41" s="213"/>
      <c r="AB41" s="213"/>
      <c r="AC41" s="213"/>
      <c r="AD41" s="254" t="s">
        <v>990</v>
      </c>
      <c r="AE41" s="63"/>
      <c r="AF41" s="277" t="s">
        <v>995</v>
      </c>
      <c r="AG41" s="63">
        <v>5000</v>
      </c>
      <c r="AH41" s="213"/>
      <c r="AI41" s="213"/>
      <c r="AJ41" s="213"/>
      <c r="AK41" s="213"/>
      <c r="AL41" s="76">
        <v>5000</v>
      </c>
      <c r="AM41" s="76">
        <v>2500</v>
      </c>
      <c r="AN41" s="76">
        <v>1</v>
      </c>
      <c r="AO41" s="63"/>
    </row>
    <row r="42" spans="1:42" ht="43.2" x14ac:dyDescent="0.25">
      <c r="A42" s="213">
        <v>3</v>
      </c>
      <c r="B42" s="268" t="s">
        <v>996</v>
      </c>
      <c r="C42" s="267" t="s">
        <v>196</v>
      </c>
      <c r="D42" s="265" t="s">
        <v>155</v>
      </c>
      <c r="E42" s="270" t="s">
        <v>476</v>
      </c>
      <c r="F42" s="254" t="s">
        <v>994</v>
      </c>
      <c r="G42" s="254" t="s">
        <v>156</v>
      </c>
      <c r="H42" s="213"/>
      <c r="I42" s="213"/>
      <c r="J42" s="213"/>
      <c r="K42" s="213"/>
      <c r="L42" s="213"/>
      <c r="M42" s="213"/>
      <c r="N42" s="213"/>
      <c r="O42" s="274"/>
      <c r="P42" s="274"/>
      <c r="Q42" s="274"/>
      <c r="R42" s="274"/>
      <c r="S42" s="274"/>
      <c r="T42" s="274"/>
      <c r="U42" s="213"/>
      <c r="V42" s="213"/>
      <c r="W42" s="213"/>
      <c r="X42" s="213"/>
      <c r="Y42" s="213"/>
      <c r="Z42" s="213"/>
      <c r="AA42" s="213"/>
      <c r="AB42" s="213"/>
      <c r="AC42" s="213"/>
      <c r="AD42" s="254" t="s">
        <v>990</v>
      </c>
      <c r="AE42" s="63"/>
      <c r="AF42" s="277" t="s">
        <v>995</v>
      </c>
      <c r="AG42" s="63">
        <v>5000</v>
      </c>
      <c r="AH42" s="213"/>
      <c r="AI42" s="213"/>
      <c r="AJ42" s="213"/>
      <c r="AK42" s="213"/>
      <c r="AL42" s="76">
        <v>5000</v>
      </c>
      <c r="AM42" s="76">
        <v>2500</v>
      </c>
      <c r="AN42" s="76">
        <v>1</v>
      </c>
      <c r="AO42" s="63"/>
    </row>
    <row r="43" spans="1:42" ht="43.2" x14ac:dyDescent="0.25">
      <c r="A43" s="213">
        <v>4</v>
      </c>
      <c r="B43" s="268" t="s">
        <v>997</v>
      </c>
      <c r="C43" s="267" t="s">
        <v>196</v>
      </c>
      <c r="D43" s="265" t="s">
        <v>155</v>
      </c>
      <c r="E43" s="270" t="s">
        <v>809</v>
      </c>
      <c r="F43" s="254" t="s">
        <v>994</v>
      </c>
      <c r="G43" s="254" t="s">
        <v>156</v>
      </c>
      <c r="H43" s="213"/>
      <c r="I43" s="213"/>
      <c r="J43" s="213"/>
      <c r="K43" s="213"/>
      <c r="L43" s="213"/>
      <c r="M43" s="213"/>
      <c r="N43" s="213"/>
      <c r="O43" s="274"/>
      <c r="P43" s="274"/>
      <c r="Q43" s="274"/>
      <c r="R43" s="274"/>
      <c r="S43" s="274"/>
      <c r="T43" s="274"/>
      <c r="U43" s="213"/>
      <c r="V43" s="213"/>
      <c r="W43" s="213"/>
      <c r="X43" s="213"/>
      <c r="Y43" s="213"/>
      <c r="Z43" s="213"/>
      <c r="AA43" s="213"/>
      <c r="AB43" s="213"/>
      <c r="AC43" s="213"/>
      <c r="AD43" s="254" t="s">
        <v>990</v>
      </c>
      <c r="AE43" s="63"/>
      <c r="AF43" s="277" t="s">
        <v>995</v>
      </c>
      <c r="AG43" s="63">
        <v>5000</v>
      </c>
      <c r="AH43" s="213"/>
      <c r="AI43" s="213"/>
      <c r="AJ43" s="213"/>
      <c r="AK43" s="213"/>
      <c r="AL43" s="76">
        <v>5000</v>
      </c>
      <c r="AM43" s="76">
        <v>2000</v>
      </c>
      <c r="AN43" s="76">
        <v>2</v>
      </c>
      <c r="AO43" s="63"/>
    </row>
    <row r="44" spans="1:42" ht="43.2" x14ac:dyDescent="0.25">
      <c r="A44" s="213">
        <v>5</v>
      </c>
      <c r="B44" s="268" t="s">
        <v>998</v>
      </c>
      <c r="C44" s="267" t="s">
        <v>196</v>
      </c>
      <c r="D44" s="265" t="s">
        <v>155</v>
      </c>
      <c r="E44" s="270" t="s">
        <v>999</v>
      </c>
      <c r="F44" s="254" t="s">
        <v>994</v>
      </c>
      <c r="G44" s="254" t="s">
        <v>156</v>
      </c>
      <c r="H44" s="213"/>
      <c r="I44" s="213"/>
      <c r="J44" s="213"/>
      <c r="K44" s="213"/>
      <c r="L44" s="213"/>
      <c r="M44" s="213"/>
      <c r="N44" s="213"/>
      <c r="O44" s="274"/>
      <c r="P44" s="274"/>
      <c r="Q44" s="274"/>
      <c r="R44" s="274"/>
      <c r="S44" s="274"/>
      <c r="T44" s="274"/>
      <c r="U44" s="213"/>
      <c r="V44" s="213"/>
      <c r="W44" s="213"/>
      <c r="X44" s="213"/>
      <c r="Y44" s="213"/>
      <c r="Z44" s="213"/>
      <c r="AA44" s="213"/>
      <c r="AB44" s="213"/>
      <c r="AC44" s="213"/>
      <c r="AD44" s="254" t="s">
        <v>990</v>
      </c>
      <c r="AE44" s="63"/>
      <c r="AF44" s="277" t="s">
        <v>995</v>
      </c>
      <c r="AG44" s="63">
        <v>5000</v>
      </c>
      <c r="AH44" s="213"/>
      <c r="AI44" s="213"/>
      <c r="AJ44" s="213"/>
      <c r="AK44" s="213"/>
      <c r="AL44" s="76">
        <v>5000</v>
      </c>
      <c r="AM44" s="76">
        <v>2000</v>
      </c>
      <c r="AN44" s="76">
        <v>2</v>
      </c>
      <c r="AO44" s="63"/>
    </row>
    <row r="45" spans="1:42" ht="43.2" x14ac:dyDescent="0.25">
      <c r="A45" s="213">
        <v>6</v>
      </c>
      <c r="B45" s="268" t="s">
        <v>1000</v>
      </c>
      <c r="C45" s="267" t="s">
        <v>196</v>
      </c>
      <c r="D45" s="265" t="s">
        <v>155</v>
      </c>
      <c r="E45" s="270" t="s">
        <v>812</v>
      </c>
      <c r="F45" s="254" t="s">
        <v>994</v>
      </c>
      <c r="G45" s="254" t="s">
        <v>156</v>
      </c>
      <c r="H45" s="213"/>
      <c r="I45" s="213"/>
      <c r="J45" s="213"/>
      <c r="K45" s="213"/>
      <c r="L45" s="213"/>
      <c r="M45" s="213"/>
      <c r="N45" s="213"/>
      <c r="O45" s="274"/>
      <c r="P45" s="274"/>
      <c r="Q45" s="274"/>
      <c r="R45" s="274"/>
      <c r="S45" s="274"/>
      <c r="T45" s="274"/>
      <c r="U45" s="213"/>
      <c r="V45" s="213"/>
      <c r="W45" s="213"/>
      <c r="X45" s="213"/>
      <c r="Y45" s="213"/>
      <c r="Z45" s="213"/>
      <c r="AA45" s="213"/>
      <c r="AB45" s="213"/>
      <c r="AC45" s="213"/>
      <c r="AD45" s="254" t="s">
        <v>990</v>
      </c>
      <c r="AE45" s="63"/>
      <c r="AF45" s="277" t="s">
        <v>995</v>
      </c>
      <c r="AG45" s="63">
        <v>2000</v>
      </c>
      <c r="AH45" s="213"/>
      <c r="AI45" s="213"/>
      <c r="AJ45" s="213"/>
      <c r="AK45" s="213"/>
      <c r="AL45" s="76">
        <v>2000</v>
      </c>
      <c r="AM45" s="76">
        <v>0</v>
      </c>
      <c r="AN45" s="76">
        <v>3</v>
      </c>
      <c r="AO45" s="63"/>
    </row>
    <row r="46" spans="1:42" x14ac:dyDescent="0.25">
      <c r="A46" s="213"/>
      <c r="B46" s="265" t="s">
        <v>180</v>
      </c>
      <c r="C46" s="265"/>
      <c r="D46" s="265"/>
      <c r="E46" s="265"/>
      <c r="F46" s="254"/>
      <c r="G46" s="265"/>
      <c r="H46" s="213"/>
      <c r="I46" s="213"/>
      <c r="J46" s="213"/>
      <c r="K46" s="213"/>
      <c r="L46" s="213"/>
      <c r="M46" s="213"/>
      <c r="N46" s="213"/>
      <c r="O46" s="274"/>
      <c r="P46" s="274"/>
      <c r="Q46" s="274"/>
      <c r="R46" s="274"/>
      <c r="S46" s="274"/>
      <c r="T46" s="274"/>
      <c r="U46" s="213"/>
      <c r="V46" s="213"/>
      <c r="W46" s="213"/>
      <c r="X46" s="213"/>
      <c r="Y46" s="213"/>
      <c r="Z46" s="213"/>
      <c r="AA46" s="213"/>
      <c r="AB46" s="213"/>
      <c r="AC46" s="213"/>
      <c r="AD46" s="265"/>
      <c r="AE46" s="213"/>
      <c r="AF46" s="213"/>
      <c r="AG46" s="213"/>
      <c r="AH46" s="213"/>
      <c r="AI46" s="213"/>
      <c r="AJ46" s="213"/>
      <c r="AK46" s="213"/>
      <c r="AL46" s="76">
        <f>SUM(AL40:AL45)</f>
        <v>162786</v>
      </c>
      <c r="AM46" s="76">
        <f>SUM(AM40:AM45)</f>
        <v>20800</v>
      </c>
      <c r="AN46" s="76"/>
    </row>
    <row r="47" spans="1:42" x14ac:dyDescent="0.25">
      <c r="A47" s="219" t="s">
        <v>113</v>
      </c>
      <c r="F47" s="271"/>
      <c r="AE47" s="3" t="s">
        <v>1001</v>
      </c>
    </row>
    <row r="48" spans="1:42" x14ac:dyDescent="0.25">
      <c r="A48" s="220" t="s">
        <v>1002</v>
      </c>
    </row>
    <row r="49" spans="1:40" x14ac:dyDescent="0.25">
      <c r="A49" s="220" t="s">
        <v>1003</v>
      </c>
    </row>
    <row r="50" spans="1:40" x14ac:dyDescent="0.25">
      <c r="A50" s="3" t="s">
        <v>1004</v>
      </c>
      <c r="H50" s="3"/>
      <c r="I50" s="3"/>
      <c r="J50" s="3"/>
      <c r="K50" s="3"/>
      <c r="AB50" s="570" t="s">
        <v>181</v>
      </c>
      <c r="AC50" s="570"/>
      <c r="AD50" s="570"/>
      <c r="AE50" s="570"/>
      <c r="AF50" s="570"/>
      <c r="AG50" s="570"/>
      <c r="AH50" s="570"/>
      <c r="AI50" s="570"/>
      <c r="AJ50" s="570"/>
      <c r="AK50" s="570"/>
      <c r="AL50" s="570"/>
      <c r="AM50" s="570"/>
      <c r="AN50" s="570"/>
    </row>
    <row r="51" spans="1:40" x14ac:dyDescent="0.25">
      <c r="A51" s="3"/>
      <c r="AB51" s="570"/>
      <c r="AC51" s="570"/>
      <c r="AD51" s="570"/>
      <c r="AE51" s="570"/>
      <c r="AF51" s="570"/>
      <c r="AG51" s="570"/>
      <c r="AH51" s="570"/>
      <c r="AI51" s="570"/>
      <c r="AJ51" s="570"/>
      <c r="AK51" s="570"/>
      <c r="AL51" s="570"/>
      <c r="AM51" s="570"/>
      <c r="AN51" s="570"/>
    </row>
  </sheetData>
  <mergeCells count="50">
    <mergeCell ref="O3:T3"/>
    <mergeCell ref="U3:W3"/>
    <mergeCell ref="X3:Y3"/>
    <mergeCell ref="AF3:AG3"/>
    <mergeCell ref="AH3:AK3"/>
    <mergeCell ref="A3:A5"/>
    <mergeCell ref="B3:B5"/>
    <mergeCell ref="C4:C5"/>
    <mergeCell ref="D4:D5"/>
    <mergeCell ref="E4:E5"/>
    <mergeCell ref="F4:F5"/>
    <mergeCell ref="G4:G5"/>
    <mergeCell ref="H4:H5"/>
    <mergeCell ref="I4:I5"/>
    <mergeCell ref="J4:J5"/>
    <mergeCell ref="K4:K5"/>
    <mergeCell ref="L4:L5"/>
    <mergeCell ref="C3:G3"/>
    <mergeCell ref="H3:N3"/>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L3:AL5"/>
    <mergeCell ref="AM3:AM5"/>
    <mergeCell ref="AN3:AN5"/>
    <mergeCell ref="AB50:AN51"/>
    <mergeCell ref="AG4:AG5"/>
    <mergeCell ref="AH4:AH5"/>
    <mergeCell ref="AI4:AI5"/>
    <mergeCell ref="AJ4:AJ5"/>
    <mergeCell ref="AK4:AK5"/>
    <mergeCell ref="AB4:AB5"/>
    <mergeCell ref="AC4:AC5"/>
    <mergeCell ref="AD4:AD5"/>
    <mergeCell ref="AE4:AE5"/>
    <mergeCell ref="AF4:AF5"/>
    <mergeCell ref="Z3:AB3"/>
    <mergeCell ref="AC3:AE3"/>
  </mergeCells>
  <phoneticPr fontId="68" type="noConversion"/>
  <conditionalFormatting sqref="A3:B3">
    <cfRule type="cellIs" dxfId="4" priority="3" stopIfTrue="1" operator="equal">
      <formula>0</formula>
    </cfRule>
  </conditionalFormatting>
  <conditionalFormatting sqref="AH3:AK4 C3:G4">
    <cfRule type="cellIs" dxfId="3" priority="2" stopIfTrue="1" operator="equal">
      <formula>0</formula>
    </cfRule>
  </conditionalFormatting>
  <pageMargins left="0.7" right="0.7" top="0.75" bottom="0.75" header="0.3" footer="0.3"/>
  <pageSetup paperSize="8"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8"/>
  <sheetViews>
    <sheetView topLeftCell="AP1" workbookViewId="0">
      <selection activeCell="BJ5" sqref="BJ5"/>
    </sheetView>
  </sheetViews>
  <sheetFormatPr defaultColWidth="9" defaultRowHeight="14.4" x14ac:dyDescent="0.25"/>
  <cols>
    <col min="12" max="12" width="8.88671875" customWidth="1"/>
    <col min="18" max="18" width="13.109375" customWidth="1"/>
    <col min="62" max="62" width="9.44140625" customWidth="1"/>
  </cols>
  <sheetData>
    <row r="1" spans="1:63" ht="20.399999999999999" x14ac:dyDescent="0.25">
      <c r="A1" s="791" t="s">
        <v>1005</v>
      </c>
      <c r="B1" s="791"/>
      <c r="C1" s="791"/>
      <c r="D1" s="791"/>
      <c r="E1" s="791"/>
      <c r="F1" s="791"/>
      <c r="G1" s="791"/>
      <c r="H1" s="791"/>
      <c r="I1" s="791"/>
      <c r="J1" s="791"/>
      <c r="K1" s="791"/>
      <c r="L1" s="791"/>
      <c r="M1" s="791"/>
      <c r="N1" s="791"/>
      <c r="O1" s="791"/>
      <c r="P1" s="791"/>
      <c r="Q1" s="791"/>
      <c r="R1" s="791"/>
      <c r="S1" s="791"/>
      <c r="T1" s="791"/>
      <c r="U1" s="791"/>
      <c r="V1" s="791"/>
      <c r="W1" s="791"/>
      <c r="X1" s="791"/>
      <c r="Y1" s="791"/>
      <c r="Z1" s="791"/>
      <c r="AA1" s="791"/>
      <c r="AB1" s="791"/>
      <c r="AC1" s="791"/>
      <c r="AD1" s="791"/>
      <c r="AE1" s="791"/>
      <c r="AF1" s="791"/>
      <c r="AG1" s="791"/>
      <c r="AH1" s="791"/>
      <c r="AI1" s="791"/>
      <c r="AJ1" s="791"/>
      <c r="AK1" s="791"/>
      <c r="AL1" s="791"/>
      <c r="AM1" s="791"/>
      <c r="AN1" s="791"/>
      <c r="AO1" s="791"/>
      <c r="AP1" s="791"/>
      <c r="AQ1" s="791"/>
      <c r="AR1" s="791"/>
      <c r="AS1" s="791"/>
      <c r="AT1" s="791"/>
      <c r="AU1" s="791"/>
      <c r="AV1" s="791"/>
      <c r="AW1" s="791"/>
      <c r="AX1" s="791"/>
      <c r="AY1" s="791"/>
      <c r="AZ1" s="791"/>
      <c r="BA1" s="791"/>
      <c r="BB1" s="791"/>
      <c r="BC1" s="791"/>
      <c r="BD1" s="791"/>
      <c r="BE1" s="791"/>
      <c r="BF1" s="791"/>
      <c r="BG1" s="791"/>
      <c r="BH1" s="791"/>
      <c r="BI1" s="791"/>
    </row>
    <row r="2" spans="1:63" x14ac:dyDescent="0.25">
      <c r="A2" s="786" t="s">
        <v>1006</v>
      </c>
      <c r="B2" s="786" t="s">
        <v>1007</v>
      </c>
      <c r="C2" s="786"/>
      <c r="D2" s="786"/>
      <c r="E2" s="786"/>
      <c r="F2" s="786"/>
      <c r="G2" s="786"/>
      <c r="H2" s="786"/>
      <c r="I2" s="786" t="s">
        <v>1008</v>
      </c>
      <c r="J2" s="786"/>
      <c r="K2" s="786"/>
      <c r="L2" s="786"/>
      <c r="M2" s="786"/>
      <c r="N2" s="786"/>
      <c r="O2" s="786"/>
      <c r="P2" s="786"/>
      <c r="Q2" s="786"/>
      <c r="R2" s="786"/>
      <c r="S2" s="786"/>
      <c r="T2" s="786" t="s">
        <v>1009</v>
      </c>
      <c r="U2" s="786"/>
      <c r="V2" s="786"/>
      <c r="W2" s="786"/>
      <c r="X2" s="786"/>
      <c r="Y2" s="786"/>
      <c r="Z2" s="786"/>
      <c r="AA2" s="786"/>
      <c r="AB2" s="786"/>
      <c r="AC2" s="786"/>
      <c r="AD2" s="786"/>
      <c r="AE2" s="786"/>
      <c r="AF2" s="786"/>
      <c r="AG2" s="786"/>
      <c r="AH2" s="786"/>
      <c r="AI2" s="786" t="s">
        <v>351</v>
      </c>
      <c r="AJ2" s="786"/>
      <c r="AK2" s="786" t="s">
        <v>1010</v>
      </c>
      <c r="AL2" s="786"/>
      <c r="AM2" s="786"/>
      <c r="AN2" s="786"/>
      <c r="AO2" s="786"/>
      <c r="AP2" s="786"/>
      <c r="AQ2" s="786"/>
      <c r="AR2" s="786"/>
      <c r="AS2" s="786"/>
      <c r="AT2" s="786" t="s">
        <v>1010</v>
      </c>
      <c r="AU2" s="786"/>
      <c r="AV2" s="786"/>
      <c r="AW2" s="786"/>
      <c r="AX2" s="786"/>
      <c r="AY2" s="786"/>
      <c r="AZ2" s="786" t="s">
        <v>1011</v>
      </c>
      <c r="BA2" s="786"/>
      <c r="BB2" s="786"/>
      <c r="BC2" s="786"/>
      <c r="BD2" s="786"/>
      <c r="BE2" s="786"/>
      <c r="BF2" s="786"/>
      <c r="BG2" s="786"/>
      <c r="BH2" s="786"/>
      <c r="BI2" s="786"/>
    </row>
    <row r="3" spans="1:63" ht="43.2" x14ac:dyDescent="0.25">
      <c r="A3" s="786"/>
      <c r="B3" s="786" t="s">
        <v>1012</v>
      </c>
      <c r="C3" s="785" t="s">
        <v>1013</v>
      </c>
      <c r="D3" s="785" t="s">
        <v>1014</v>
      </c>
      <c r="E3" s="785" t="s">
        <v>1015</v>
      </c>
      <c r="F3" s="785" t="s">
        <v>1016</v>
      </c>
      <c r="G3" s="785" t="s">
        <v>1017</v>
      </c>
      <c r="H3" s="785" t="s">
        <v>1018</v>
      </c>
      <c r="I3" s="785" t="s">
        <v>1019</v>
      </c>
      <c r="J3" s="785"/>
      <c r="K3" s="785" t="s">
        <v>1020</v>
      </c>
      <c r="L3" s="785"/>
      <c r="M3" s="785" t="s">
        <v>1021</v>
      </c>
      <c r="N3" s="785"/>
      <c r="O3" s="785" t="s">
        <v>1022</v>
      </c>
      <c r="P3" s="786" t="s">
        <v>1023</v>
      </c>
      <c r="Q3" s="786"/>
      <c r="R3" s="785" t="s">
        <v>1024</v>
      </c>
      <c r="S3" s="785" t="s">
        <v>914</v>
      </c>
      <c r="T3" s="250" t="s">
        <v>1025</v>
      </c>
      <c r="U3" s="786" t="s">
        <v>1026</v>
      </c>
      <c r="V3" s="786"/>
      <c r="W3" s="786" t="s">
        <v>1027</v>
      </c>
      <c r="X3" s="786"/>
      <c r="Y3" s="787" t="s">
        <v>1028</v>
      </c>
      <c r="Z3" s="788"/>
      <c r="AA3" s="788"/>
      <c r="AB3" s="788"/>
      <c r="AC3" s="789"/>
      <c r="AD3" s="251" t="s">
        <v>1029</v>
      </c>
      <c r="AE3" s="786" t="s">
        <v>1030</v>
      </c>
      <c r="AF3" s="786" t="s">
        <v>1031</v>
      </c>
      <c r="AG3" s="786" t="s">
        <v>1032</v>
      </c>
      <c r="AH3" s="786" t="s">
        <v>1033</v>
      </c>
      <c r="AI3" s="785" t="s">
        <v>396</v>
      </c>
      <c r="AJ3" s="785" t="s">
        <v>1034</v>
      </c>
      <c r="AK3" s="790" t="s">
        <v>360</v>
      </c>
      <c r="AL3" s="786" t="s">
        <v>1035</v>
      </c>
      <c r="AM3" s="786"/>
      <c r="AN3" s="786"/>
      <c r="AO3" s="786"/>
      <c r="AP3" s="786"/>
      <c r="AQ3" s="786"/>
      <c r="AR3" s="786"/>
      <c r="AS3" s="786"/>
      <c r="AT3" s="786" t="s">
        <v>1036</v>
      </c>
      <c r="AU3" s="786"/>
      <c r="AV3" s="786" t="s">
        <v>1037</v>
      </c>
      <c r="AW3" s="786"/>
      <c r="AX3" s="786"/>
      <c r="AY3" s="786"/>
      <c r="AZ3" s="785" t="s">
        <v>1038</v>
      </c>
      <c r="BA3" s="785" t="s">
        <v>1039</v>
      </c>
      <c r="BB3" s="785" t="s">
        <v>1040</v>
      </c>
      <c r="BC3" s="785" t="s">
        <v>1041</v>
      </c>
      <c r="BD3" s="785" t="s">
        <v>1042</v>
      </c>
      <c r="BE3" s="785" t="s">
        <v>1043</v>
      </c>
      <c r="BF3" s="785" t="s">
        <v>1044</v>
      </c>
      <c r="BG3" s="785" t="s">
        <v>1045</v>
      </c>
      <c r="BH3" s="785" t="s">
        <v>1046</v>
      </c>
      <c r="BI3" s="786" t="s">
        <v>1047</v>
      </c>
      <c r="BJ3" s="999" t="s">
        <v>1741</v>
      </c>
      <c r="BK3" s="938" t="s">
        <v>1742</v>
      </c>
    </row>
    <row r="4" spans="1:63" ht="45.6" x14ac:dyDescent="0.25">
      <c r="A4" s="786"/>
      <c r="B4" s="786"/>
      <c r="C4" s="785"/>
      <c r="D4" s="785"/>
      <c r="E4" s="785"/>
      <c r="F4" s="785"/>
      <c r="G4" s="785"/>
      <c r="H4" s="785"/>
      <c r="I4" s="251" t="s">
        <v>1048</v>
      </c>
      <c r="J4" s="250" t="s">
        <v>211</v>
      </c>
      <c r="K4" s="251" t="s">
        <v>1048</v>
      </c>
      <c r="L4" s="250" t="s">
        <v>211</v>
      </c>
      <c r="M4" s="251" t="s">
        <v>1049</v>
      </c>
      <c r="N4" s="251" t="s">
        <v>1050</v>
      </c>
      <c r="O4" s="785"/>
      <c r="P4" s="251" t="s">
        <v>1048</v>
      </c>
      <c r="Q4" s="251" t="s">
        <v>1051</v>
      </c>
      <c r="R4" s="785"/>
      <c r="S4" s="785"/>
      <c r="T4" s="251" t="s">
        <v>1052</v>
      </c>
      <c r="U4" s="251" t="s">
        <v>1053</v>
      </c>
      <c r="V4" s="251" t="s">
        <v>1054</v>
      </c>
      <c r="W4" s="251" t="s">
        <v>1055</v>
      </c>
      <c r="X4" s="251" t="s">
        <v>1056</v>
      </c>
      <c r="Y4" s="251" t="s">
        <v>1057</v>
      </c>
      <c r="Z4" s="251" t="s">
        <v>1058</v>
      </c>
      <c r="AA4" s="251" t="s">
        <v>1059</v>
      </c>
      <c r="AB4" s="251" t="s">
        <v>1060</v>
      </c>
      <c r="AC4" s="251" t="s">
        <v>1061</v>
      </c>
      <c r="AD4" s="251" t="s">
        <v>1062</v>
      </c>
      <c r="AE4" s="786"/>
      <c r="AF4" s="786"/>
      <c r="AG4" s="786"/>
      <c r="AH4" s="786"/>
      <c r="AI4" s="785"/>
      <c r="AJ4" s="785"/>
      <c r="AK4" s="790"/>
      <c r="AL4" s="250" t="s">
        <v>1025</v>
      </c>
      <c r="AM4" s="250" t="s">
        <v>1026</v>
      </c>
      <c r="AN4" s="250" t="s">
        <v>1027</v>
      </c>
      <c r="AO4" s="250" t="s">
        <v>1028</v>
      </c>
      <c r="AP4" s="251" t="s">
        <v>1029</v>
      </c>
      <c r="AQ4" s="250" t="s">
        <v>1031</v>
      </c>
      <c r="AR4" s="250" t="s">
        <v>1032</v>
      </c>
      <c r="AS4" s="250" t="s">
        <v>1033</v>
      </c>
      <c r="AT4" s="250" t="s">
        <v>472</v>
      </c>
      <c r="AU4" s="250" t="s">
        <v>1063</v>
      </c>
      <c r="AV4" s="251" t="s">
        <v>1064</v>
      </c>
      <c r="AW4" s="251" t="s">
        <v>1065</v>
      </c>
      <c r="AX4" s="251" t="s">
        <v>1066</v>
      </c>
      <c r="AY4" s="250" t="s">
        <v>1067</v>
      </c>
      <c r="AZ4" s="785"/>
      <c r="BA4" s="785"/>
      <c r="BB4" s="785"/>
      <c r="BC4" s="785"/>
      <c r="BD4" s="785"/>
      <c r="BE4" s="785"/>
      <c r="BF4" s="785"/>
      <c r="BG4" s="785"/>
      <c r="BH4" s="785"/>
      <c r="BI4" s="786"/>
      <c r="BJ4" s="603"/>
      <c r="BK4" s="604"/>
    </row>
    <row r="5" spans="1:63" s="18" customFormat="1" ht="43.2" customHeight="1" x14ac:dyDescent="0.25">
      <c r="A5" s="252" t="s">
        <v>155</v>
      </c>
      <c r="B5" s="252" t="s">
        <v>331</v>
      </c>
      <c r="C5" s="253" t="s">
        <v>1068</v>
      </c>
      <c r="D5" s="253">
        <v>34.799999999999997</v>
      </c>
      <c r="E5" s="253">
        <v>1057440</v>
      </c>
      <c r="F5" s="253">
        <v>12</v>
      </c>
      <c r="G5" s="253">
        <v>85</v>
      </c>
      <c r="H5" s="253">
        <v>159</v>
      </c>
      <c r="I5" s="253">
        <v>1</v>
      </c>
      <c r="J5" s="253" t="s">
        <v>458</v>
      </c>
      <c r="K5" s="253">
        <v>6</v>
      </c>
      <c r="L5" s="255" t="s">
        <v>1069</v>
      </c>
      <c r="M5" s="253">
        <v>4</v>
      </c>
      <c r="N5" s="523" t="s">
        <v>1070</v>
      </c>
      <c r="O5" s="253">
        <v>41.8</v>
      </c>
      <c r="P5" s="253"/>
      <c r="Q5" s="253"/>
      <c r="R5" s="253" t="s">
        <v>1071</v>
      </c>
      <c r="S5" s="253" t="s">
        <v>1072</v>
      </c>
      <c r="T5" s="253">
        <v>8.4</v>
      </c>
      <c r="U5" s="253">
        <v>0.4</v>
      </c>
      <c r="V5" s="253">
        <v>3206.53</v>
      </c>
      <c r="W5" s="253"/>
      <c r="X5" s="253"/>
      <c r="Y5" s="253"/>
      <c r="Z5" s="253"/>
      <c r="AA5" s="253">
        <v>29.6</v>
      </c>
      <c r="AB5" s="253">
        <v>6.2</v>
      </c>
      <c r="AC5" s="256">
        <v>0.4</v>
      </c>
      <c r="AD5" s="253"/>
      <c r="AE5" s="253" t="s">
        <v>1073</v>
      </c>
      <c r="AF5" s="253"/>
      <c r="AG5" s="253" t="s">
        <v>1074</v>
      </c>
      <c r="AH5" s="252"/>
      <c r="AI5" s="253">
        <v>5</v>
      </c>
      <c r="AJ5" s="253">
        <v>2022</v>
      </c>
      <c r="AK5" s="257">
        <v>51600</v>
      </c>
      <c r="AL5" s="252">
        <v>1220</v>
      </c>
      <c r="AM5" s="252">
        <v>20</v>
      </c>
      <c r="AN5" s="252"/>
      <c r="AO5" s="252">
        <v>19070</v>
      </c>
      <c r="AP5" s="304"/>
      <c r="AQ5" s="304"/>
      <c r="AR5" s="252">
        <v>1320</v>
      </c>
      <c r="AS5" s="252"/>
      <c r="AT5" s="252">
        <v>10740</v>
      </c>
      <c r="AU5" s="252">
        <v>10890</v>
      </c>
      <c r="AV5" s="252">
        <v>15000</v>
      </c>
      <c r="AW5" s="252">
        <v>1960</v>
      </c>
      <c r="AX5" s="252"/>
      <c r="AY5" s="252">
        <v>4670</v>
      </c>
      <c r="AZ5" s="253"/>
      <c r="BA5" s="253"/>
      <c r="BB5" s="252">
        <v>6.4</v>
      </c>
      <c r="BC5" s="252">
        <v>6</v>
      </c>
      <c r="BD5" s="252">
        <v>25100</v>
      </c>
      <c r="BE5" s="252"/>
      <c r="BF5" s="252"/>
      <c r="BG5" s="252">
        <v>6</v>
      </c>
      <c r="BH5" s="252">
        <v>25100</v>
      </c>
      <c r="BI5" s="252"/>
      <c r="BJ5" s="524">
        <f>AK5</f>
        <v>51600</v>
      </c>
      <c r="BK5" s="524">
        <v>16000</v>
      </c>
    </row>
    <row r="6" spans="1:63" x14ac:dyDescent="0.25">
      <c r="A6" s="219" t="s">
        <v>1075</v>
      </c>
      <c r="AK6" s="524">
        <f>AK5</f>
        <v>51600</v>
      </c>
    </row>
    <row r="8" spans="1:63" x14ac:dyDescent="0.25">
      <c r="K8" s="3"/>
    </row>
  </sheetData>
  <mergeCells count="48">
    <mergeCell ref="A1:BI1"/>
    <mergeCell ref="B2:H2"/>
    <mergeCell ref="I2:S2"/>
    <mergeCell ref="T2:AH2"/>
    <mergeCell ref="AI2:AJ2"/>
    <mergeCell ref="AK2:AS2"/>
    <mergeCell ref="AT2:AY2"/>
    <mergeCell ref="AZ2:BI2"/>
    <mergeCell ref="A2:A4"/>
    <mergeCell ref="B3:B4"/>
    <mergeCell ref="C3:C4"/>
    <mergeCell ref="D3:D4"/>
    <mergeCell ref="E3:E4"/>
    <mergeCell ref="F3:F4"/>
    <mergeCell ref="G3:G4"/>
    <mergeCell ref="H3:H4"/>
    <mergeCell ref="I3:J3"/>
    <mergeCell ref="K3:L3"/>
    <mergeCell ref="M3:N3"/>
    <mergeCell ref="P3:Q3"/>
    <mergeCell ref="U3:V3"/>
    <mergeCell ref="O3:O4"/>
    <mergeCell ref="R3:R4"/>
    <mergeCell ref="S3:S4"/>
    <mergeCell ref="W3:X3"/>
    <mergeCell ref="Y3:AC3"/>
    <mergeCell ref="AL3:AS3"/>
    <mergeCell ref="AT3:AU3"/>
    <mergeCell ref="AV3:AY3"/>
    <mergeCell ref="AE3:AE4"/>
    <mergeCell ref="AF3:AF4"/>
    <mergeCell ref="AG3:AG4"/>
    <mergeCell ref="AH3:AH4"/>
    <mergeCell ref="AI3:AI4"/>
    <mergeCell ref="AJ3:AJ4"/>
    <mergeCell ref="AK3:AK4"/>
    <mergeCell ref="AZ3:AZ4"/>
    <mergeCell ref="BA3:BA4"/>
    <mergeCell ref="BB3:BB4"/>
    <mergeCell ref="BC3:BC4"/>
    <mergeCell ref="BD3:BD4"/>
    <mergeCell ref="BJ3:BJ4"/>
    <mergeCell ref="BK3:BK4"/>
    <mergeCell ref="BE3:BE4"/>
    <mergeCell ref="BF3:BF4"/>
    <mergeCell ref="BG3:BG4"/>
    <mergeCell ref="BH3:BH4"/>
    <mergeCell ref="BI3:BI4"/>
  </mergeCells>
  <phoneticPr fontId="68"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P11" sqref="P11"/>
    </sheetView>
  </sheetViews>
  <sheetFormatPr defaultColWidth="9" defaultRowHeight="14.4" x14ac:dyDescent="0.25"/>
  <sheetData>
    <row r="1" spans="1:13" s="241" customFormat="1" ht="17.399999999999999" x14ac:dyDescent="0.25">
      <c r="A1" s="793" t="s">
        <v>1076</v>
      </c>
      <c r="B1" s="794"/>
      <c r="C1" s="794"/>
      <c r="D1" s="794"/>
      <c r="E1" s="794"/>
      <c r="F1" s="794"/>
      <c r="G1" s="794"/>
      <c r="H1" s="794"/>
      <c r="I1" s="794"/>
      <c r="J1" s="794"/>
      <c r="K1" s="794"/>
      <c r="L1" s="794"/>
      <c r="M1" s="794"/>
    </row>
    <row r="2" spans="1:13" s="241" customFormat="1" x14ac:dyDescent="0.25">
      <c r="A2" s="246">
        <v>1</v>
      </c>
      <c r="B2" s="795"/>
      <c r="C2" s="795"/>
      <c r="D2" s="246"/>
      <c r="E2" s="246"/>
      <c r="F2" s="795"/>
      <c r="G2" s="795"/>
      <c r="H2" s="795"/>
      <c r="I2" s="795"/>
      <c r="J2" s="246"/>
      <c r="K2" s="249"/>
      <c r="L2" s="249"/>
      <c r="M2" s="249"/>
    </row>
    <row r="3" spans="1:13" s="242" customFormat="1" ht="49.95" customHeight="1" x14ac:dyDescent="0.25">
      <c r="A3" s="247" t="s">
        <v>81</v>
      </c>
      <c r="B3" s="792" t="s">
        <v>82</v>
      </c>
      <c r="C3" s="792"/>
      <c r="D3" s="247" t="s">
        <v>87</v>
      </c>
      <c r="E3" s="247" t="s">
        <v>1077</v>
      </c>
      <c r="F3" s="792" t="s">
        <v>1078</v>
      </c>
      <c r="G3" s="792"/>
      <c r="H3" s="792"/>
      <c r="I3" s="792"/>
      <c r="J3" s="247" t="s">
        <v>1079</v>
      </c>
      <c r="K3" s="247" t="s">
        <v>1080</v>
      </c>
      <c r="L3" s="247" t="s">
        <v>1081</v>
      </c>
      <c r="M3" s="247" t="s">
        <v>1082</v>
      </c>
    </row>
    <row r="4" spans="1:13" s="243" customFormat="1" ht="49.95" customHeight="1" x14ac:dyDescent="0.25">
      <c r="A4" s="248">
        <v>1</v>
      </c>
      <c r="B4" s="792" t="s">
        <v>1083</v>
      </c>
      <c r="C4" s="792"/>
      <c r="D4" s="247"/>
      <c r="E4" s="247" t="s">
        <v>155</v>
      </c>
      <c r="F4" s="792" t="s">
        <v>1084</v>
      </c>
      <c r="G4" s="792"/>
      <c r="H4" s="792"/>
      <c r="I4" s="792"/>
      <c r="J4" s="247">
        <v>2021</v>
      </c>
      <c r="K4" s="247">
        <v>18000</v>
      </c>
      <c r="L4" s="247">
        <v>18000</v>
      </c>
      <c r="M4" s="247" t="s">
        <v>1085</v>
      </c>
    </row>
    <row r="5" spans="1:13" s="244" customFormat="1" ht="49.95" customHeight="1" x14ac:dyDescent="0.25"/>
    <row r="6" spans="1:13" s="244" customFormat="1" ht="49.95" customHeight="1" x14ac:dyDescent="0.25"/>
    <row r="7" spans="1:13" s="244" customFormat="1" ht="49.95" customHeight="1" x14ac:dyDescent="0.25"/>
    <row r="8" spans="1:13" s="244" customFormat="1" x14ac:dyDescent="0.25"/>
    <row r="9" spans="1:13" s="244" customFormat="1" x14ac:dyDescent="0.25"/>
    <row r="10" spans="1:13" s="244" customFormat="1" x14ac:dyDescent="0.25"/>
    <row r="11" spans="1:13" s="244" customFormat="1" x14ac:dyDescent="0.25"/>
    <row r="12" spans="1:13" s="244" customFormat="1" x14ac:dyDescent="0.25"/>
    <row r="13" spans="1:13" s="244" customFormat="1" x14ac:dyDescent="0.25"/>
    <row r="14" spans="1:13" s="244" customFormat="1" x14ac:dyDescent="0.25"/>
    <row r="15" spans="1:13" s="244" customFormat="1" x14ac:dyDescent="0.25"/>
    <row r="16" spans="1:13" s="245" customFormat="1" x14ac:dyDescent="0.25"/>
  </sheetData>
  <mergeCells count="7">
    <mergeCell ref="A1:M1"/>
    <mergeCell ref="B2:C2"/>
    <mergeCell ref="F2:I2"/>
    <mergeCell ref="B3:C3"/>
    <mergeCell ref="F3:I3"/>
    <mergeCell ref="B4:C4"/>
    <mergeCell ref="F4:I4"/>
  </mergeCells>
  <phoneticPr fontId="68" type="noConversion"/>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
  <sheetViews>
    <sheetView workbookViewId="0">
      <selection activeCell="B4" sqref="B4"/>
    </sheetView>
  </sheetViews>
  <sheetFormatPr defaultColWidth="9" defaultRowHeight="14.4" x14ac:dyDescent="0.25"/>
  <cols>
    <col min="8" max="8" width="8.6640625" customWidth="1"/>
  </cols>
  <sheetData>
    <row r="1" spans="1:28" ht="17.399999999999999" x14ac:dyDescent="0.25">
      <c r="A1" s="673" t="s">
        <v>1086</v>
      </c>
      <c r="B1" s="673"/>
      <c r="C1" s="673"/>
      <c r="D1" s="673"/>
      <c r="E1" s="673"/>
      <c r="F1" s="673"/>
      <c r="G1" s="673"/>
      <c r="H1" s="673"/>
      <c r="I1" s="673"/>
      <c r="J1" s="673"/>
      <c r="K1" s="673"/>
      <c r="L1" s="673"/>
      <c r="M1" s="673"/>
      <c r="N1" s="673"/>
      <c r="O1" s="673"/>
      <c r="P1" s="673"/>
      <c r="Q1" s="673"/>
      <c r="R1" s="673"/>
      <c r="S1" s="673"/>
      <c r="T1" s="673"/>
      <c r="U1" s="673"/>
      <c r="V1" s="673"/>
      <c r="W1" s="673"/>
      <c r="X1" s="673"/>
      <c r="Y1" s="673"/>
      <c r="Z1" s="673"/>
    </row>
    <row r="2" spans="1:28" ht="24" x14ac:dyDescent="0.25">
      <c r="A2" s="626" t="s">
        <v>81</v>
      </c>
      <c r="B2" s="626" t="s">
        <v>82</v>
      </c>
      <c r="C2" s="626" t="s">
        <v>320</v>
      </c>
      <c r="D2" s="624" t="s">
        <v>83</v>
      </c>
      <c r="E2" s="624" t="s">
        <v>84</v>
      </c>
      <c r="F2" s="624" t="s">
        <v>363</v>
      </c>
      <c r="G2" s="626" t="s">
        <v>119</v>
      </c>
      <c r="H2" s="626" t="s">
        <v>513</v>
      </c>
      <c r="I2" s="624" t="s">
        <v>1087</v>
      </c>
      <c r="J2" s="626" t="s">
        <v>578</v>
      </c>
      <c r="K2" s="624" t="s">
        <v>1088</v>
      </c>
      <c r="L2" s="624" t="s">
        <v>1089</v>
      </c>
      <c r="M2" s="239" t="s">
        <v>579</v>
      </c>
      <c r="N2" s="239" t="s">
        <v>580</v>
      </c>
      <c r="O2" s="239" t="s">
        <v>581</v>
      </c>
      <c r="P2" s="239" t="s">
        <v>582</v>
      </c>
      <c r="Q2" s="239" t="s">
        <v>583</v>
      </c>
      <c r="R2" s="239" t="s">
        <v>584</v>
      </c>
      <c r="S2" s="239" t="s">
        <v>585</v>
      </c>
      <c r="T2" s="239" t="s">
        <v>586</v>
      </c>
      <c r="U2" s="239" t="s">
        <v>587</v>
      </c>
      <c r="V2" s="674" t="s">
        <v>588</v>
      </c>
      <c r="W2" s="674"/>
      <c r="X2" s="674"/>
      <c r="Y2" s="674"/>
      <c r="Z2" s="650" t="s">
        <v>86</v>
      </c>
      <c r="AA2" s="651"/>
      <c r="AB2" s="652"/>
    </row>
    <row r="3" spans="1:28" ht="24" x14ac:dyDescent="0.25">
      <c r="A3" s="627"/>
      <c r="B3" s="627"/>
      <c r="C3" s="627"/>
      <c r="D3" s="625"/>
      <c r="E3" s="625"/>
      <c r="F3" s="625"/>
      <c r="G3" s="627"/>
      <c r="H3" s="627"/>
      <c r="I3" s="797"/>
      <c r="J3" s="627"/>
      <c r="K3" s="797"/>
      <c r="L3" s="797"/>
      <c r="M3" s="239" t="s">
        <v>589</v>
      </c>
      <c r="N3" s="239" t="s">
        <v>590</v>
      </c>
      <c r="O3" s="239" t="s">
        <v>591</v>
      </c>
      <c r="P3" s="239" t="s">
        <v>592</v>
      </c>
      <c r="Q3" s="239" t="s">
        <v>592</v>
      </c>
      <c r="R3" s="239" t="s">
        <v>592</v>
      </c>
      <c r="S3" s="239" t="s">
        <v>593</v>
      </c>
      <c r="T3" s="517" t="s">
        <v>194</v>
      </c>
      <c r="U3" s="239" t="s">
        <v>594</v>
      </c>
      <c r="V3" s="239" t="s">
        <v>595</v>
      </c>
      <c r="W3" s="239" t="s">
        <v>596</v>
      </c>
      <c r="X3" s="239" t="s">
        <v>597</v>
      </c>
      <c r="Y3" s="239" t="s">
        <v>180</v>
      </c>
      <c r="Z3" s="212" t="s">
        <v>98</v>
      </c>
      <c r="AA3" s="212" t="s">
        <v>374</v>
      </c>
      <c r="AB3" s="212" t="s">
        <v>375</v>
      </c>
    </row>
    <row r="4" spans="1:28" x14ac:dyDescent="0.25">
      <c r="A4" s="238">
        <v>1</v>
      </c>
      <c r="B4" s="238" t="s">
        <v>1090</v>
      </c>
      <c r="C4" s="238" t="s">
        <v>331</v>
      </c>
      <c r="D4" s="238" t="s">
        <v>1091</v>
      </c>
      <c r="E4" s="238" t="s">
        <v>1092</v>
      </c>
      <c r="F4" s="238" t="s">
        <v>1093</v>
      </c>
      <c r="G4" s="238"/>
      <c r="H4" s="238" t="s">
        <v>1094</v>
      </c>
      <c r="I4" s="238" t="s">
        <v>1095</v>
      </c>
      <c r="J4" s="238"/>
      <c r="K4" s="238"/>
      <c r="L4" s="238"/>
      <c r="M4" s="238"/>
      <c r="N4" s="238"/>
      <c r="O4" s="238"/>
      <c r="P4" s="238"/>
      <c r="Q4" s="238"/>
      <c r="R4" s="238"/>
      <c r="S4" s="238"/>
      <c r="T4" s="238"/>
      <c r="U4" s="238"/>
      <c r="V4" s="238"/>
      <c r="W4" s="238"/>
      <c r="X4" s="238"/>
      <c r="Y4" s="238"/>
      <c r="Z4" s="238"/>
      <c r="AA4" s="84"/>
      <c r="AB4" s="84"/>
    </row>
    <row r="5" spans="1:28" x14ac:dyDescent="0.25">
      <c r="A5" s="238">
        <v>2</v>
      </c>
      <c r="B5" s="238"/>
      <c r="C5" s="238"/>
      <c r="D5" s="238"/>
      <c r="E5" s="238"/>
      <c r="F5" s="238"/>
      <c r="G5" s="238"/>
      <c r="H5" s="238"/>
      <c r="I5" s="238"/>
      <c r="J5" s="238"/>
      <c r="K5" s="238"/>
      <c r="L5" s="238"/>
      <c r="M5" s="238"/>
      <c r="N5" s="238"/>
      <c r="O5" s="238"/>
      <c r="P5" s="238"/>
      <c r="Q5" s="238"/>
      <c r="R5" s="238"/>
      <c r="S5" s="238"/>
      <c r="T5" s="238"/>
      <c r="U5" s="238"/>
      <c r="V5" s="238"/>
      <c r="W5" s="238"/>
      <c r="X5" s="238"/>
      <c r="Y5" s="238"/>
      <c r="Z5" s="238"/>
      <c r="AA5" s="84"/>
      <c r="AB5" s="84"/>
    </row>
    <row r="6" spans="1:28" x14ac:dyDescent="0.25">
      <c r="A6" s="238" t="s">
        <v>112</v>
      </c>
      <c r="B6" s="238"/>
      <c r="C6" s="238"/>
      <c r="D6" s="238"/>
      <c r="E6" s="238"/>
      <c r="F6" s="238"/>
      <c r="G6" s="238"/>
      <c r="H6" s="238"/>
      <c r="I6" s="238"/>
      <c r="J6" s="238"/>
      <c r="K6" s="238"/>
      <c r="L6" s="238"/>
      <c r="M6" s="238"/>
      <c r="N6" s="238"/>
      <c r="O6" s="238"/>
      <c r="P6" s="238"/>
      <c r="Q6" s="238"/>
      <c r="R6" s="238"/>
      <c r="S6" s="238"/>
      <c r="T6" s="238"/>
      <c r="U6" s="238"/>
      <c r="V6" s="238"/>
      <c r="W6" s="238"/>
      <c r="X6" s="238"/>
      <c r="Y6" s="238"/>
      <c r="Z6" s="238"/>
      <c r="AA6" s="84"/>
      <c r="AB6" s="84"/>
    </row>
    <row r="7" spans="1:28" x14ac:dyDescent="0.25">
      <c r="A7" s="238" t="s">
        <v>112</v>
      </c>
      <c r="B7" s="238"/>
      <c r="C7" s="238"/>
      <c r="D7" s="238"/>
      <c r="E7" s="238"/>
      <c r="F7" s="238"/>
      <c r="G7" s="238"/>
      <c r="H7" s="238"/>
      <c r="I7" s="238"/>
      <c r="J7" s="238"/>
      <c r="K7" s="238"/>
      <c r="L7" s="238"/>
      <c r="M7" s="238"/>
      <c r="N7" s="238"/>
      <c r="O7" s="238"/>
      <c r="P7" s="238"/>
      <c r="Q7" s="238"/>
      <c r="R7" s="238"/>
      <c r="S7" s="238"/>
      <c r="T7" s="238"/>
      <c r="U7" s="238"/>
      <c r="V7" s="238"/>
      <c r="W7" s="238"/>
      <c r="X7" s="238"/>
      <c r="Y7" s="238"/>
      <c r="Z7" s="238"/>
      <c r="AA7" s="84"/>
      <c r="AB7" s="84"/>
    </row>
    <row r="8" spans="1:28" x14ac:dyDescent="0.25">
      <c r="J8" s="240"/>
    </row>
    <row r="9" spans="1:28" x14ac:dyDescent="0.25">
      <c r="A9" s="214" t="s">
        <v>113</v>
      </c>
    </row>
    <row r="10" spans="1:28" x14ac:dyDescent="0.25">
      <c r="A10" s="214" t="s">
        <v>1096</v>
      </c>
    </row>
    <row r="11" spans="1:28" ht="46.5" customHeight="1" x14ac:dyDescent="0.25">
      <c r="A11" s="796" t="s">
        <v>1097</v>
      </c>
      <c r="B11" s="796"/>
      <c r="C11" s="796"/>
      <c r="D11" s="796"/>
      <c r="E11" s="796"/>
      <c r="F11" s="796"/>
      <c r="G11" s="796"/>
      <c r="H11" s="796"/>
      <c r="I11" s="796"/>
      <c r="J11" s="796"/>
      <c r="K11" s="796"/>
      <c r="L11" s="796"/>
    </row>
    <row r="12" spans="1:28" x14ac:dyDescent="0.25">
      <c r="A12" s="216" t="s">
        <v>1098</v>
      </c>
      <c r="B12" s="215"/>
      <c r="C12" s="215"/>
      <c r="D12" s="215"/>
      <c r="E12" s="215"/>
      <c r="F12" s="215"/>
      <c r="G12" s="215"/>
      <c r="H12" s="215"/>
      <c r="I12" s="215"/>
      <c r="J12" s="215"/>
      <c r="K12" s="215"/>
      <c r="L12" s="215"/>
    </row>
    <row r="13" spans="1:28" x14ac:dyDescent="0.25">
      <c r="A13" s="214" t="s">
        <v>1099</v>
      </c>
    </row>
    <row r="14" spans="1:28" x14ac:dyDescent="0.25">
      <c r="A14" s="3" t="s">
        <v>1100</v>
      </c>
    </row>
    <row r="15" spans="1:28" x14ac:dyDescent="0.25">
      <c r="A15" s="214" t="s">
        <v>1101</v>
      </c>
    </row>
    <row r="16" spans="1:28" x14ac:dyDescent="0.25">
      <c r="A16" s="214" t="s">
        <v>1102</v>
      </c>
    </row>
    <row r="17" spans="1:1" x14ac:dyDescent="0.25">
      <c r="A17" s="214" t="s">
        <v>1103</v>
      </c>
    </row>
  </sheetData>
  <mergeCells count="16">
    <mergeCell ref="A1:Z1"/>
    <mergeCell ref="V2:Y2"/>
    <mergeCell ref="Z2:AB2"/>
    <mergeCell ref="A11:L11"/>
    <mergeCell ref="A2:A3"/>
    <mergeCell ref="B2:B3"/>
    <mergeCell ref="C2:C3"/>
    <mergeCell ref="D2:D3"/>
    <mergeCell ref="E2:E3"/>
    <mergeCell ref="F2:F3"/>
    <mergeCell ref="G2:G3"/>
    <mergeCell ref="H2:H3"/>
    <mergeCell ref="I2:I3"/>
    <mergeCell ref="J2:J3"/>
    <mergeCell ref="K2:K3"/>
    <mergeCell ref="L2:L3"/>
  </mergeCells>
  <phoneticPr fontId="68" type="noConversion"/>
  <pageMargins left="0.7" right="0.7" top="0.75" bottom="0.75" header="0.3" footer="0.3"/>
  <pageSetup paperSize="9" scale="84"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25"/>
  <sheetViews>
    <sheetView workbookViewId="0">
      <selection activeCell="A14" sqref="A14:L14"/>
    </sheetView>
  </sheetViews>
  <sheetFormatPr defaultColWidth="9" defaultRowHeight="14.4" x14ac:dyDescent="0.25"/>
  <cols>
    <col min="21" max="21" width="9" customWidth="1"/>
  </cols>
  <sheetData>
    <row r="1" spans="1:86" ht="17.399999999999999" x14ac:dyDescent="0.25">
      <c r="A1" s="798" t="s">
        <v>1104</v>
      </c>
      <c r="B1" s="798"/>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c r="AL1" s="798"/>
      <c r="AM1" s="798"/>
      <c r="AN1" s="798"/>
      <c r="AO1" s="798"/>
      <c r="AP1" s="798"/>
      <c r="AQ1" s="798"/>
      <c r="AR1" s="798"/>
      <c r="AS1" s="798"/>
      <c r="AT1" s="798"/>
      <c r="AU1" s="798"/>
      <c r="AV1" s="798"/>
      <c r="AW1" s="798"/>
      <c r="AX1" s="798"/>
      <c r="AY1" s="798"/>
      <c r="AZ1" s="798"/>
      <c r="BA1" s="798"/>
      <c r="BB1" s="798"/>
      <c r="BC1" s="798"/>
      <c r="BD1" s="798"/>
      <c r="BE1" s="798"/>
      <c r="BF1" s="798"/>
      <c r="BG1" s="798"/>
      <c r="BH1" s="798"/>
      <c r="BI1" s="798"/>
      <c r="BJ1" s="798"/>
      <c r="BK1" s="798"/>
      <c r="BL1" s="798"/>
      <c r="BM1" s="798"/>
      <c r="BN1" s="798"/>
      <c r="BO1" s="798"/>
      <c r="BP1" s="798"/>
      <c r="BQ1" s="798"/>
      <c r="BR1" s="798"/>
      <c r="BS1" s="798"/>
      <c r="BT1" s="798"/>
      <c r="BU1" s="798"/>
      <c r="BV1" s="798"/>
      <c r="BW1" s="798"/>
      <c r="BX1" s="798"/>
      <c r="BY1" s="798"/>
      <c r="BZ1" s="798"/>
      <c r="CA1" s="798"/>
      <c r="CB1" s="798"/>
      <c r="CC1" s="798"/>
      <c r="CD1" s="798"/>
      <c r="CE1" s="798"/>
      <c r="CF1" s="798"/>
      <c r="CG1" s="798"/>
      <c r="CH1" s="237"/>
    </row>
    <row r="2" spans="1:86" x14ac:dyDescent="0.25">
      <c r="A2" s="211">
        <v>1</v>
      </c>
      <c r="B2" s="211">
        <v>2</v>
      </c>
      <c r="C2" s="211">
        <v>3</v>
      </c>
      <c r="D2" s="211">
        <v>4</v>
      </c>
      <c r="E2" s="211">
        <v>5</v>
      </c>
      <c r="F2" s="211">
        <v>6</v>
      </c>
      <c r="G2" s="211">
        <v>7</v>
      </c>
      <c r="H2" s="211">
        <v>8</v>
      </c>
      <c r="I2" s="211">
        <v>9</v>
      </c>
      <c r="J2" s="211">
        <v>10</v>
      </c>
      <c r="K2" s="211">
        <v>11</v>
      </c>
      <c r="L2" s="211">
        <v>12</v>
      </c>
      <c r="M2" s="211">
        <v>13</v>
      </c>
      <c r="N2" s="211">
        <v>14</v>
      </c>
      <c r="O2" s="211">
        <v>15</v>
      </c>
      <c r="P2" s="211">
        <v>16</v>
      </c>
      <c r="Q2" s="211">
        <v>17</v>
      </c>
      <c r="R2" s="211">
        <v>18</v>
      </c>
      <c r="S2" s="211">
        <v>19</v>
      </c>
      <c r="T2" s="211">
        <v>20</v>
      </c>
      <c r="U2" s="211">
        <v>21</v>
      </c>
      <c r="V2" s="211">
        <v>22</v>
      </c>
      <c r="W2" s="211">
        <v>23</v>
      </c>
      <c r="X2" s="211">
        <v>24</v>
      </c>
      <c r="Y2" s="211">
        <v>25</v>
      </c>
      <c r="Z2" s="211">
        <v>26</v>
      </c>
      <c r="AA2" s="211">
        <v>27</v>
      </c>
      <c r="AB2" s="211">
        <v>28</v>
      </c>
      <c r="AC2" s="211">
        <v>29</v>
      </c>
      <c r="AD2" s="211">
        <v>30</v>
      </c>
      <c r="AE2" s="211">
        <v>31</v>
      </c>
      <c r="AF2" s="211">
        <v>32</v>
      </c>
      <c r="AG2" s="211">
        <v>33</v>
      </c>
      <c r="AH2" s="211">
        <v>34</v>
      </c>
      <c r="AI2" s="211">
        <v>35</v>
      </c>
      <c r="AJ2" s="211">
        <v>36</v>
      </c>
      <c r="AK2" s="211">
        <v>37</v>
      </c>
      <c r="AL2" s="211">
        <v>38</v>
      </c>
      <c r="AM2" s="211">
        <v>39</v>
      </c>
      <c r="AN2" s="211">
        <v>40</v>
      </c>
      <c r="AO2" s="211">
        <v>41</v>
      </c>
      <c r="AP2" s="211">
        <v>42</v>
      </c>
      <c r="AQ2" s="211">
        <v>43</v>
      </c>
      <c r="AR2" s="211">
        <v>44</v>
      </c>
      <c r="AS2" s="211">
        <v>45</v>
      </c>
      <c r="AT2" s="211">
        <v>46</v>
      </c>
      <c r="AU2" s="211">
        <v>47</v>
      </c>
      <c r="AV2" s="211">
        <v>48</v>
      </c>
      <c r="AW2" s="211">
        <v>49</v>
      </c>
      <c r="AX2" s="211">
        <v>50</v>
      </c>
      <c r="AY2" s="211">
        <v>51</v>
      </c>
      <c r="AZ2" s="211">
        <v>52</v>
      </c>
      <c r="BA2" s="211">
        <v>53</v>
      </c>
      <c r="BB2" s="211">
        <v>54</v>
      </c>
      <c r="BC2" s="211">
        <v>55</v>
      </c>
      <c r="BD2" s="211">
        <v>56</v>
      </c>
      <c r="BE2" s="211">
        <v>57</v>
      </c>
      <c r="BF2" s="211">
        <v>58</v>
      </c>
      <c r="BG2" s="211">
        <v>59</v>
      </c>
      <c r="BH2" s="211">
        <v>60</v>
      </c>
      <c r="BI2" s="211">
        <v>61</v>
      </c>
      <c r="BJ2" s="211">
        <v>62</v>
      </c>
      <c r="BK2" s="211">
        <v>63</v>
      </c>
      <c r="BL2" s="211">
        <v>64</v>
      </c>
      <c r="BM2" s="211">
        <v>65</v>
      </c>
      <c r="BN2" s="211">
        <v>66</v>
      </c>
      <c r="BO2" s="211">
        <v>67</v>
      </c>
      <c r="BP2" s="211">
        <v>68</v>
      </c>
      <c r="BQ2" s="211">
        <v>69</v>
      </c>
      <c r="BR2" s="211">
        <v>70</v>
      </c>
      <c r="BS2" s="211">
        <v>71</v>
      </c>
      <c r="BT2" s="211">
        <v>72</v>
      </c>
      <c r="BU2" s="211">
        <v>73</v>
      </c>
      <c r="BV2" s="211">
        <v>74</v>
      </c>
      <c r="BW2" s="211">
        <v>75</v>
      </c>
      <c r="BX2" s="211">
        <v>76</v>
      </c>
      <c r="BY2" s="211">
        <v>77</v>
      </c>
      <c r="BZ2" s="211">
        <v>78</v>
      </c>
      <c r="CA2" s="211">
        <v>79</v>
      </c>
      <c r="CB2" s="211">
        <v>80</v>
      </c>
      <c r="CC2" s="211">
        <v>81</v>
      </c>
      <c r="CD2" s="211">
        <v>82</v>
      </c>
      <c r="CE2" s="211">
        <v>83</v>
      </c>
      <c r="CF2" s="211">
        <v>84</v>
      </c>
      <c r="CG2" s="211">
        <v>85</v>
      </c>
      <c r="CH2" s="211">
        <v>86</v>
      </c>
    </row>
    <row r="3" spans="1:86" ht="13.5" customHeight="1" x14ac:dyDescent="0.25">
      <c r="A3" s="628" t="s">
        <v>341</v>
      </c>
      <c r="B3" s="628" t="s">
        <v>342</v>
      </c>
      <c r="C3" s="628" t="s">
        <v>343</v>
      </c>
      <c r="D3" s="646" t="s">
        <v>344</v>
      </c>
      <c r="E3" s="647"/>
      <c r="F3" s="647"/>
      <c r="G3" s="647"/>
      <c r="H3" s="647"/>
      <c r="I3" s="612" t="s">
        <v>345</v>
      </c>
      <c r="J3" s="612"/>
      <c r="K3" s="612"/>
      <c r="L3" s="612" t="s">
        <v>346</v>
      </c>
      <c r="M3" s="612"/>
      <c r="N3" s="611" t="s">
        <v>1087</v>
      </c>
      <c r="O3" s="611" t="s">
        <v>1088</v>
      </c>
      <c r="P3" s="611" t="s">
        <v>1105</v>
      </c>
      <c r="Q3" s="646" t="s">
        <v>347</v>
      </c>
      <c r="R3" s="647"/>
      <c r="S3" s="647"/>
      <c r="T3" s="648"/>
      <c r="U3" s="612" t="s">
        <v>348</v>
      </c>
      <c r="V3" s="612"/>
      <c r="W3" s="612"/>
      <c r="X3" s="612" t="s">
        <v>349</v>
      </c>
      <c r="Y3" s="612"/>
      <c r="Z3" s="612"/>
      <c r="AA3" s="612"/>
      <c r="AB3" s="612"/>
      <c r="AC3" s="612"/>
      <c r="AD3" s="612"/>
      <c r="AE3" s="612"/>
      <c r="AF3" s="612"/>
      <c r="AG3" s="612"/>
      <c r="AH3" s="612"/>
      <c r="AI3" s="612"/>
      <c r="AJ3" s="612"/>
      <c r="AK3" s="613"/>
      <c r="AL3" s="613"/>
      <c r="AM3" s="613"/>
      <c r="AN3" s="613"/>
      <c r="AO3" s="613"/>
      <c r="AP3" s="613"/>
      <c r="AQ3" s="639" t="s">
        <v>350</v>
      </c>
      <c r="AR3" s="639"/>
      <c r="AS3" s="639"/>
      <c r="AT3" s="639"/>
      <c r="AU3" s="639"/>
      <c r="AV3" s="640" t="s">
        <v>351</v>
      </c>
      <c r="AW3" s="641"/>
      <c r="AX3" s="642" t="s">
        <v>352</v>
      </c>
      <c r="AY3" s="643"/>
      <c r="AZ3" s="643"/>
      <c r="BA3" s="643"/>
      <c r="BB3" s="643"/>
      <c r="BC3" s="643"/>
      <c r="BD3" s="643"/>
      <c r="BE3" s="643"/>
      <c r="BF3" s="643"/>
      <c r="BG3" s="643"/>
      <c r="BH3" s="643"/>
      <c r="BI3" s="643"/>
      <c r="BJ3" s="643"/>
      <c r="BK3" s="643"/>
      <c r="BL3" s="643"/>
      <c r="BM3" s="643"/>
      <c r="BN3" s="621"/>
      <c r="BO3" s="644" t="s">
        <v>353</v>
      </c>
      <c r="BP3" s="645"/>
      <c r="BQ3" s="645"/>
      <c r="BR3" s="645"/>
      <c r="BS3" s="645"/>
      <c r="BT3" s="645"/>
      <c r="BU3" s="645"/>
      <c r="BV3" s="645"/>
      <c r="BW3" s="645"/>
      <c r="BX3" s="645"/>
      <c r="BY3" s="629" t="s">
        <v>354</v>
      </c>
      <c r="BZ3" s="630"/>
      <c r="CA3" s="630"/>
      <c r="CB3" s="630"/>
      <c r="CC3" s="630"/>
      <c r="CD3" s="630"/>
      <c r="CE3" s="630"/>
      <c r="CF3" s="630"/>
      <c r="CG3" s="618" t="s">
        <v>355</v>
      </c>
      <c r="CH3" s="618"/>
    </row>
    <row r="4" spans="1:86" ht="13.5" customHeight="1" x14ac:dyDescent="0.25">
      <c r="A4" s="628"/>
      <c r="B4" s="628"/>
      <c r="C4" s="628"/>
      <c r="D4" s="626" t="s">
        <v>362</v>
      </c>
      <c r="E4" s="626" t="s">
        <v>320</v>
      </c>
      <c r="F4" s="624" t="s">
        <v>83</v>
      </c>
      <c r="G4" s="624" t="s">
        <v>84</v>
      </c>
      <c r="H4" s="626" t="s">
        <v>363</v>
      </c>
      <c r="I4" s="612" t="s">
        <v>364</v>
      </c>
      <c r="J4" s="612" t="s">
        <v>365</v>
      </c>
      <c r="K4" s="612" t="s">
        <v>366</v>
      </c>
      <c r="L4" s="611" t="s">
        <v>367</v>
      </c>
      <c r="M4" s="611" t="s">
        <v>368</v>
      </c>
      <c r="N4" s="612"/>
      <c r="O4" s="611"/>
      <c r="P4" s="611"/>
      <c r="Q4" s="611" t="s">
        <v>369</v>
      </c>
      <c r="R4" s="612" t="s">
        <v>370</v>
      </c>
      <c r="S4" s="612" t="s">
        <v>371</v>
      </c>
      <c r="T4" s="611" t="s">
        <v>372</v>
      </c>
      <c r="U4" s="611" t="s">
        <v>373</v>
      </c>
      <c r="V4" s="611" t="s">
        <v>374</v>
      </c>
      <c r="W4" s="611" t="s">
        <v>375</v>
      </c>
      <c r="X4" s="623" t="s">
        <v>376</v>
      </c>
      <c r="Y4" s="623" t="s">
        <v>377</v>
      </c>
      <c r="Z4" s="623" t="s">
        <v>378</v>
      </c>
      <c r="AA4" s="623" t="s">
        <v>379</v>
      </c>
      <c r="AB4" s="623" t="s">
        <v>380</v>
      </c>
      <c r="AC4" s="623" t="s">
        <v>381</v>
      </c>
      <c r="AD4" s="623" t="s">
        <v>382</v>
      </c>
      <c r="AE4" s="623" t="s">
        <v>383</v>
      </c>
      <c r="AF4" s="623" t="s">
        <v>384</v>
      </c>
      <c r="AG4" s="623" t="s">
        <v>385</v>
      </c>
      <c r="AH4" s="620" t="s">
        <v>386</v>
      </c>
      <c r="AI4" s="621" t="s">
        <v>387</v>
      </c>
      <c r="AJ4" s="612" t="s">
        <v>388</v>
      </c>
      <c r="AK4" s="224"/>
      <c r="AL4" s="621" t="s">
        <v>389</v>
      </c>
      <c r="AM4" s="621" t="s">
        <v>390</v>
      </c>
      <c r="AN4" s="612" t="s">
        <v>391</v>
      </c>
      <c r="AO4" s="612" t="s">
        <v>392</v>
      </c>
      <c r="AP4" s="612" t="s">
        <v>393</v>
      </c>
      <c r="AQ4" s="631" t="s">
        <v>394</v>
      </c>
      <c r="AR4" s="631"/>
      <c r="AS4" s="632"/>
      <c r="AT4" s="633" t="s">
        <v>395</v>
      </c>
      <c r="AU4" s="633"/>
      <c r="AV4" s="611" t="s">
        <v>396</v>
      </c>
      <c r="AW4" s="611" t="s">
        <v>397</v>
      </c>
      <c r="AX4" s="611" t="s">
        <v>398</v>
      </c>
      <c r="AY4" s="612"/>
      <c r="AZ4" s="612"/>
      <c r="BA4" s="612"/>
      <c r="BB4" s="612"/>
      <c r="BC4" s="611" t="s">
        <v>399</v>
      </c>
      <c r="BD4" s="611" t="s">
        <v>400</v>
      </c>
      <c r="BE4" s="611" t="s">
        <v>401</v>
      </c>
      <c r="BF4" s="612"/>
      <c r="BG4" s="612"/>
      <c r="BH4" s="612"/>
      <c r="BI4" s="612"/>
      <c r="BJ4" s="611" t="s">
        <v>402</v>
      </c>
      <c r="BK4" s="612"/>
      <c r="BL4" s="612"/>
      <c r="BM4" s="612"/>
      <c r="BN4" s="612"/>
      <c r="BO4" s="634" t="s">
        <v>403</v>
      </c>
      <c r="BP4" s="634"/>
      <c r="BQ4" s="635" t="s">
        <v>404</v>
      </c>
      <c r="BR4" s="635"/>
      <c r="BS4" s="634" t="s">
        <v>405</v>
      </c>
      <c r="BT4" s="634"/>
      <c r="BU4" s="634"/>
      <c r="BV4" s="636" t="s">
        <v>406</v>
      </c>
      <c r="BW4" s="637"/>
      <c r="BX4" s="637"/>
      <c r="BY4" s="618" t="s">
        <v>407</v>
      </c>
      <c r="BZ4" s="618"/>
      <c r="CA4" s="618" t="s">
        <v>408</v>
      </c>
      <c r="CB4" s="618" t="s">
        <v>409</v>
      </c>
      <c r="CC4" s="618" t="s">
        <v>410</v>
      </c>
      <c r="CD4" s="618" t="s">
        <v>411</v>
      </c>
      <c r="CE4" s="618"/>
      <c r="CF4" s="618" t="s">
        <v>412</v>
      </c>
      <c r="CG4" s="618" t="s">
        <v>413</v>
      </c>
      <c r="CH4" s="618" t="s">
        <v>414</v>
      </c>
    </row>
    <row r="5" spans="1:86" ht="34.200000000000003" x14ac:dyDescent="0.25">
      <c r="A5" s="627"/>
      <c r="B5" s="627"/>
      <c r="C5" s="627"/>
      <c r="D5" s="627"/>
      <c r="E5" s="627"/>
      <c r="F5" s="625"/>
      <c r="G5" s="625"/>
      <c r="H5" s="627"/>
      <c r="I5" s="613"/>
      <c r="J5" s="613"/>
      <c r="K5" s="613"/>
      <c r="L5" s="612"/>
      <c r="M5" s="612"/>
      <c r="N5" s="612"/>
      <c r="O5" s="611"/>
      <c r="P5" s="611"/>
      <c r="Q5" s="613"/>
      <c r="R5" s="613"/>
      <c r="S5" s="613"/>
      <c r="T5" s="613"/>
      <c r="U5" s="613"/>
      <c r="V5" s="613"/>
      <c r="W5" s="613"/>
      <c r="X5" s="613"/>
      <c r="Y5" s="613"/>
      <c r="Z5" s="613"/>
      <c r="AA5" s="613"/>
      <c r="AB5" s="613"/>
      <c r="AC5" s="613"/>
      <c r="AD5" s="613"/>
      <c r="AE5" s="613"/>
      <c r="AF5" s="613"/>
      <c r="AG5" s="613"/>
      <c r="AH5" s="613"/>
      <c r="AI5" s="613"/>
      <c r="AJ5" s="612"/>
      <c r="AK5" s="224" t="s">
        <v>416</v>
      </c>
      <c r="AL5" s="613"/>
      <c r="AM5" s="613"/>
      <c r="AN5" s="613"/>
      <c r="AO5" s="613"/>
      <c r="AP5" s="613"/>
      <c r="AQ5" s="226" t="s">
        <v>417</v>
      </c>
      <c r="AR5" s="226" t="s">
        <v>418</v>
      </c>
      <c r="AS5" s="227" t="s">
        <v>419</v>
      </c>
      <c r="AT5" s="226" t="s">
        <v>420</v>
      </c>
      <c r="AU5" s="226" t="s">
        <v>421</v>
      </c>
      <c r="AV5" s="613"/>
      <c r="AW5" s="613"/>
      <c r="AX5" s="225" t="s">
        <v>422</v>
      </c>
      <c r="AY5" s="225" t="s">
        <v>423</v>
      </c>
      <c r="AZ5" s="225" t="s">
        <v>424</v>
      </c>
      <c r="BA5" s="225" t="s">
        <v>425</v>
      </c>
      <c r="BB5" s="225" t="s">
        <v>426</v>
      </c>
      <c r="BC5" s="613"/>
      <c r="BD5" s="613"/>
      <c r="BE5" s="228" t="s">
        <v>427</v>
      </c>
      <c r="BF5" s="225" t="s">
        <v>423</v>
      </c>
      <c r="BG5" s="225" t="s">
        <v>424</v>
      </c>
      <c r="BH5" s="225" t="s">
        <v>425</v>
      </c>
      <c r="BI5" s="225" t="s">
        <v>426</v>
      </c>
      <c r="BJ5" s="228" t="s">
        <v>274</v>
      </c>
      <c r="BK5" s="225" t="s">
        <v>423</v>
      </c>
      <c r="BL5" s="225" t="s">
        <v>424</v>
      </c>
      <c r="BM5" s="225" t="s">
        <v>425</v>
      </c>
      <c r="BN5" s="225" t="s">
        <v>426</v>
      </c>
      <c r="BO5" s="229" t="s">
        <v>428</v>
      </c>
      <c r="BP5" s="229" t="s">
        <v>429</v>
      </c>
      <c r="BQ5" s="230" t="s">
        <v>430</v>
      </c>
      <c r="BR5" s="231" t="s">
        <v>428</v>
      </c>
      <c r="BS5" s="229" t="s">
        <v>431</v>
      </c>
      <c r="BT5" s="232" t="s">
        <v>428</v>
      </c>
      <c r="BU5" s="232" t="s">
        <v>432</v>
      </c>
      <c r="BV5" s="233" t="s">
        <v>433</v>
      </c>
      <c r="BW5" s="234" t="s">
        <v>434</v>
      </c>
      <c r="BX5" s="235" t="s">
        <v>435</v>
      </c>
      <c r="BY5" s="236" t="s">
        <v>436</v>
      </c>
      <c r="BZ5" s="236" t="s">
        <v>437</v>
      </c>
      <c r="CA5" s="619"/>
      <c r="CB5" s="619"/>
      <c r="CC5" s="619"/>
      <c r="CD5" s="236" t="s">
        <v>438</v>
      </c>
      <c r="CE5" s="236" t="s">
        <v>439</v>
      </c>
      <c r="CF5" s="619"/>
      <c r="CG5" s="619"/>
      <c r="CH5" s="619"/>
    </row>
    <row r="6" spans="1:86" x14ac:dyDescent="0.25">
      <c r="A6" s="213">
        <v>1</v>
      </c>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row>
    <row r="7" spans="1:86" x14ac:dyDescent="0.25">
      <c r="A7" s="213">
        <v>2</v>
      </c>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row>
    <row r="8" spans="1:86" x14ac:dyDescent="0.25">
      <c r="A8" s="213">
        <v>3</v>
      </c>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row>
    <row r="9" spans="1:86" x14ac:dyDescent="0.25">
      <c r="A9" s="213" t="s">
        <v>112</v>
      </c>
      <c r="B9" s="84"/>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row>
    <row r="10" spans="1:86" x14ac:dyDescent="0.25">
      <c r="A10" s="213" t="s">
        <v>112</v>
      </c>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row>
    <row r="11" spans="1:86" x14ac:dyDescent="0.25">
      <c r="A11" s="213" t="s">
        <v>112</v>
      </c>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row>
    <row r="12" spans="1:86" x14ac:dyDescent="0.25">
      <c r="A12" s="219" t="s">
        <v>113</v>
      </c>
    </row>
    <row r="13" spans="1:86" x14ac:dyDescent="0.25">
      <c r="A13" s="214" t="s">
        <v>1096</v>
      </c>
    </row>
    <row r="14" spans="1:86" ht="41.25" customHeight="1" x14ac:dyDescent="0.25">
      <c r="A14" s="796" t="s">
        <v>1097</v>
      </c>
      <c r="B14" s="796"/>
      <c r="C14" s="796"/>
      <c r="D14" s="796"/>
      <c r="E14" s="796"/>
      <c r="F14" s="796"/>
      <c r="G14" s="796"/>
      <c r="H14" s="796"/>
      <c r="I14" s="796"/>
      <c r="J14" s="796"/>
      <c r="K14" s="796"/>
      <c r="L14" s="796"/>
    </row>
    <row r="15" spans="1:86" ht="29.25" customHeight="1" x14ac:dyDescent="0.25">
      <c r="A15" s="796" t="s">
        <v>1106</v>
      </c>
      <c r="B15" s="796"/>
      <c r="C15" s="796"/>
      <c r="D15" s="796"/>
      <c r="E15" s="796"/>
      <c r="F15" s="796"/>
      <c r="G15" s="796"/>
      <c r="H15" s="796"/>
      <c r="I15" s="796"/>
      <c r="J15" s="796"/>
      <c r="K15" s="796"/>
      <c r="L15" s="796"/>
      <c r="M15" s="796"/>
    </row>
    <row r="16" spans="1:86" x14ac:dyDescent="0.25">
      <c r="A16" s="214" t="s">
        <v>1107</v>
      </c>
    </row>
    <row r="17" spans="1:10" x14ac:dyDescent="0.25">
      <c r="A17" s="220" t="s">
        <v>1108</v>
      </c>
    </row>
    <row r="18" spans="1:10" x14ac:dyDescent="0.25">
      <c r="A18" s="220" t="s">
        <v>1109</v>
      </c>
    </row>
    <row r="19" spans="1:10" x14ac:dyDescent="0.25">
      <c r="A19" s="12" t="s">
        <v>1110</v>
      </c>
    </row>
    <row r="20" spans="1:10" x14ac:dyDescent="0.25">
      <c r="A20" s="12" t="s">
        <v>1111</v>
      </c>
    </row>
    <row r="21" spans="1:10" x14ac:dyDescent="0.25">
      <c r="A21" s="12" t="s">
        <v>1112</v>
      </c>
    </row>
    <row r="22" spans="1:10" x14ac:dyDescent="0.25">
      <c r="A22" s="12" t="s">
        <v>1113</v>
      </c>
    </row>
    <row r="23" spans="1:10" ht="16.8" x14ac:dyDescent="0.25">
      <c r="A23" s="12" t="s">
        <v>1114</v>
      </c>
      <c r="B23" s="221"/>
      <c r="C23" s="221"/>
      <c r="D23" s="221"/>
      <c r="E23" s="221"/>
      <c r="F23" s="221"/>
      <c r="G23" s="221"/>
      <c r="H23" s="221"/>
      <c r="I23" s="221"/>
      <c r="J23" s="221"/>
    </row>
    <row r="24" spans="1:10" x14ac:dyDescent="0.25">
      <c r="A24" s="12" t="s">
        <v>1115</v>
      </c>
      <c r="B24" s="222"/>
      <c r="C24" s="223"/>
      <c r="D24" s="223"/>
      <c r="E24" s="222"/>
      <c r="F24" s="222"/>
      <c r="G24" s="222"/>
      <c r="H24" s="222"/>
      <c r="I24" s="222"/>
      <c r="J24" s="222"/>
    </row>
    <row r="25" spans="1:10" x14ac:dyDescent="0.25">
      <c r="A25" s="12" t="s">
        <v>1116</v>
      </c>
      <c r="B25" s="222"/>
      <c r="C25" s="223"/>
      <c r="D25" s="223"/>
      <c r="E25" s="222"/>
      <c r="F25" s="222"/>
      <c r="G25" s="222"/>
      <c r="H25" s="222"/>
      <c r="I25" s="222"/>
      <c r="J25" s="222"/>
    </row>
  </sheetData>
  <mergeCells count="77">
    <mergeCell ref="A1:CG1"/>
    <mergeCell ref="D3:H3"/>
    <mergeCell ref="I3:K3"/>
    <mergeCell ref="L3:M3"/>
    <mergeCell ref="Q3:T3"/>
    <mergeCell ref="U3:W3"/>
    <mergeCell ref="X3:AP3"/>
    <mergeCell ref="AQ3:AU3"/>
    <mergeCell ref="AV3:AW3"/>
    <mergeCell ref="AX3:BN3"/>
    <mergeCell ref="BO3:BX3"/>
    <mergeCell ref="BY3:CF3"/>
    <mergeCell ref="CG3:CH3"/>
    <mergeCell ref="N3:N5"/>
    <mergeCell ref="O3:O5"/>
    <mergeCell ref="P3:P5"/>
    <mergeCell ref="AQ4:AS4"/>
    <mergeCell ref="AT4:AU4"/>
    <mergeCell ref="AX4:BB4"/>
    <mergeCell ref="BE4:BI4"/>
    <mergeCell ref="BJ4:BN4"/>
    <mergeCell ref="AV4:AV5"/>
    <mergeCell ref="AW4:AW5"/>
    <mergeCell ref="BC4:BC5"/>
    <mergeCell ref="BD4:BD5"/>
    <mergeCell ref="BO4:BP4"/>
    <mergeCell ref="BQ4:BR4"/>
    <mergeCell ref="BS4:BU4"/>
    <mergeCell ref="BV4:BX4"/>
    <mergeCell ref="BY4:BZ4"/>
    <mergeCell ref="A14:L14"/>
    <mergeCell ref="A15:M15"/>
    <mergeCell ref="A3:A5"/>
    <mergeCell ref="B3:B5"/>
    <mergeCell ref="C3:C5"/>
    <mergeCell ref="D4:D5"/>
    <mergeCell ref="E4:E5"/>
    <mergeCell ref="F4:F5"/>
    <mergeCell ref="G4:G5"/>
    <mergeCell ref="H4:H5"/>
    <mergeCell ref="I4:I5"/>
    <mergeCell ref="J4:J5"/>
    <mergeCell ref="K4:K5"/>
    <mergeCell ref="L4:L5"/>
    <mergeCell ref="M4:M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 ref="AH4:AH5"/>
    <mergeCell ref="AI4:AI5"/>
    <mergeCell ref="AJ4:AJ5"/>
    <mergeCell ref="AL4:AL5"/>
    <mergeCell ref="AM4:AM5"/>
    <mergeCell ref="AN4:AN5"/>
    <mergeCell ref="AO4:AO5"/>
    <mergeCell ref="AP4:AP5"/>
    <mergeCell ref="CH4:CH5"/>
    <mergeCell ref="CA4:CA5"/>
    <mergeCell ref="CB4:CB5"/>
    <mergeCell ref="CC4:CC5"/>
    <mergeCell ref="CF4:CF5"/>
    <mergeCell ref="CG4:CG5"/>
    <mergeCell ref="CD4:CE4"/>
  </mergeCells>
  <phoneticPr fontId="68" type="noConversion"/>
  <conditionalFormatting sqref="BO5:BP5 BW5:BX5">
    <cfRule type="cellIs" dxfId="2" priority="1" stopIfTrue="1" operator="equal">
      <formula>0</formula>
    </cfRule>
  </conditionalFormatting>
  <pageMargins left="0.7" right="0.7" top="0.75" bottom="0.75" header="0.3" footer="0.3"/>
  <pageSetup paperSize="9"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workbookViewId="0">
      <selection activeCell="B5" sqref="B5"/>
    </sheetView>
  </sheetViews>
  <sheetFormatPr defaultColWidth="9" defaultRowHeight="14.4" x14ac:dyDescent="0.25"/>
  <sheetData>
    <row r="1" spans="1:29" ht="17.399999999999999" x14ac:dyDescent="0.25">
      <c r="A1" s="605" t="s">
        <v>1117</v>
      </c>
      <c r="B1" s="605"/>
      <c r="C1" s="605"/>
      <c r="D1" s="605"/>
      <c r="E1" s="605"/>
      <c r="F1" s="605"/>
      <c r="G1" s="605"/>
      <c r="H1" s="605"/>
      <c r="I1" s="605"/>
      <c r="J1" s="605"/>
      <c r="K1" s="605"/>
      <c r="L1" s="605"/>
      <c r="M1" s="605"/>
      <c r="N1" s="605"/>
      <c r="O1" s="605"/>
      <c r="P1" s="605"/>
      <c r="Q1" s="605"/>
      <c r="R1" s="605"/>
      <c r="S1" s="605"/>
      <c r="T1" s="605"/>
      <c r="U1" s="605"/>
      <c r="V1" s="605"/>
      <c r="W1" s="605"/>
      <c r="X1" s="605"/>
      <c r="Y1" s="605"/>
      <c r="Z1" s="605"/>
      <c r="AA1" s="605"/>
      <c r="AB1" s="605"/>
      <c r="AC1" s="605"/>
    </row>
    <row r="2" spans="1:29" x14ac:dyDescent="0.25">
      <c r="A2" s="211">
        <v>1</v>
      </c>
      <c r="B2" s="211">
        <v>2</v>
      </c>
      <c r="C2" s="211">
        <v>3</v>
      </c>
      <c r="D2" s="211">
        <v>4</v>
      </c>
      <c r="E2" s="211">
        <v>5</v>
      </c>
      <c r="F2" s="211">
        <v>6</v>
      </c>
      <c r="G2" s="211">
        <v>7</v>
      </c>
      <c r="H2" s="211">
        <v>8</v>
      </c>
      <c r="I2" s="211">
        <v>9</v>
      </c>
      <c r="J2" s="211">
        <v>10</v>
      </c>
      <c r="K2" s="211">
        <v>11</v>
      </c>
      <c r="L2" s="211">
        <v>12</v>
      </c>
      <c r="M2" s="211">
        <v>13</v>
      </c>
      <c r="N2" s="211">
        <v>14</v>
      </c>
      <c r="O2" s="211">
        <v>15</v>
      </c>
      <c r="P2" s="211">
        <v>16</v>
      </c>
      <c r="Q2" s="211">
        <v>17</v>
      </c>
      <c r="R2" s="211">
        <v>18</v>
      </c>
      <c r="S2" s="211">
        <v>19</v>
      </c>
      <c r="T2" s="211">
        <v>20</v>
      </c>
      <c r="U2" s="211">
        <v>21</v>
      </c>
      <c r="V2" s="211">
        <v>22</v>
      </c>
      <c r="W2" s="211">
        <v>23</v>
      </c>
      <c r="X2" s="211">
        <v>24</v>
      </c>
      <c r="Y2" s="211">
        <v>25</v>
      </c>
      <c r="Z2" s="211">
        <v>26</v>
      </c>
      <c r="AA2" s="211">
        <v>27</v>
      </c>
      <c r="AB2" s="211">
        <v>28</v>
      </c>
      <c r="AC2" s="211">
        <v>29</v>
      </c>
    </row>
    <row r="3" spans="1:29" ht="13.5" customHeight="1" x14ac:dyDescent="0.25">
      <c r="A3" s="606" t="s">
        <v>81</v>
      </c>
      <c r="B3" s="606" t="s">
        <v>499</v>
      </c>
      <c r="C3" s="606" t="s">
        <v>87</v>
      </c>
      <c r="D3" s="650" t="s">
        <v>500</v>
      </c>
      <c r="E3" s="651"/>
      <c r="F3" s="651"/>
      <c r="G3" s="651"/>
      <c r="H3" s="651"/>
      <c r="I3" s="652"/>
      <c r="J3" s="799" t="s">
        <v>1087</v>
      </c>
      <c r="K3" s="799" t="s">
        <v>1118</v>
      </c>
      <c r="L3" s="799" t="s">
        <v>1119</v>
      </c>
      <c r="M3" s="606" t="s">
        <v>501</v>
      </c>
      <c r="N3" s="606"/>
      <c r="O3" s="606"/>
      <c r="P3" s="606"/>
      <c r="Q3" s="606"/>
      <c r="R3" s="606" t="s">
        <v>502</v>
      </c>
      <c r="S3" s="606"/>
      <c r="T3" s="606"/>
      <c r="U3" s="606"/>
      <c r="V3" s="606" t="s">
        <v>503</v>
      </c>
      <c r="W3" s="606" t="s">
        <v>95</v>
      </c>
      <c r="X3" s="606" t="s">
        <v>86</v>
      </c>
      <c r="Y3" s="606"/>
      <c r="Z3" s="653" t="s">
        <v>356</v>
      </c>
      <c r="AA3" s="653" t="s">
        <v>357</v>
      </c>
      <c r="AB3" s="653" t="s">
        <v>504</v>
      </c>
      <c r="AC3" s="606" t="s">
        <v>97</v>
      </c>
    </row>
    <row r="4" spans="1:29" ht="45.6" x14ac:dyDescent="0.25">
      <c r="A4" s="606"/>
      <c r="B4" s="606"/>
      <c r="C4" s="606"/>
      <c r="D4" s="212" t="s">
        <v>320</v>
      </c>
      <c r="E4" s="212" t="s">
        <v>83</v>
      </c>
      <c r="F4" s="212" t="s">
        <v>84</v>
      </c>
      <c r="G4" s="212" t="s">
        <v>505</v>
      </c>
      <c r="H4" s="212" t="s">
        <v>506</v>
      </c>
      <c r="I4" s="212" t="s">
        <v>507</v>
      </c>
      <c r="J4" s="800"/>
      <c r="K4" s="800"/>
      <c r="L4" s="800"/>
      <c r="M4" s="212" t="s">
        <v>508</v>
      </c>
      <c r="N4" s="212" t="s">
        <v>509</v>
      </c>
      <c r="O4" s="212" t="s">
        <v>510</v>
      </c>
      <c r="P4" s="212" t="s">
        <v>511</v>
      </c>
      <c r="Q4" s="212" t="s">
        <v>1120</v>
      </c>
      <c r="R4" s="212" t="s">
        <v>513</v>
      </c>
      <c r="S4" s="212" t="s">
        <v>514</v>
      </c>
      <c r="T4" s="212" t="s">
        <v>515</v>
      </c>
      <c r="U4" s="212" t="s">
        <v>516</v>
      </c>
      <c r="V4" s="606"/>
      <c r="W4" s="606"/>
      <c r="X4" s="212" t="s">
        <v>98</v>
      </c>
      <c r="Y4" s="212" t="s">
        <v>99</v>
      </c>
      <c r="Z4" s="653"/>
      <c r="AA4" s="653"/>
      <c r="AB4" s="653"/>
      <c r="AC4" s="606"/>
    </row>
    <row r="5" spans="1:29" x14ac:dyDescent="0.25">
      <c r="A5" s="213">
        <v>1</v>
      </c>
      <c r="B5" s="84"/>
      <c r="C5" s="84"/>
      <c r="D5" s="84"/>
      <c r="E5" s="84"/>
      <c r="F5" s="84"/>
      <c r="G5" s="84"/>
      <c r="H5" s="84"/>
      <c r="I5" s="84"/>
      <c r="J5" s="84"/>
      <c r="K5" s="84"/>
      <c r="L5" s="84"/>
      <c r="M5" s="84"/>
      <c r="N5" s="84"/>
      <c r="O5" s="84"/>
      <c r="P5" s="84"/>
      <c r="Q5" s="84"/>
      <c r="R5" s="84"/>
      <c r="S5" s="84"/>
      <c r="T5" s="84"/>
      <c r="U5" s="84"/>
      <c r="V5" s="84"/>
      <c r="W5" s="84"/>
      <c r="X5" s="84"/>
      <c r="Y5" s="84"/>
      <c r="Z5" s="218"/>
      <c r="AA5" s="218"/>
      <c r="AB5" s="218"/>
      <c r="AC5" s="84"/>
    </row>
    <row r="6" spans="1:29" x14ac:dyDescent="0.25">
      <c r="A6" s="213">
        <v>2</v>
      </c>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row>
    <row r="7" spans="1:29" x14ac:dyDescent="0.25">
      <c r="A7" s="213">
        <v>3</v>
      </c>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row>
    <row r="8" spans="1:29" x14ac:dyDescent="0.25">
      <c r="A8" s="213" t="s">
        <v>112</v>
      </c>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row>
    <row r="9" spans="1:29" x14ac:dyDescent="0.25">
      <c r="A9" s="213" t="s">
        <v>112</v>
      </c>
      <c r="B9" s="84"/>
      <c r="C9" s="84"/>
      <c r="D9" s="84"/>
      <c r="E9" s="84"/>
      <c r="F9" s="84"/>
      <c r="G9" s="84"/>
      <c r="H9" s="84"/>
      <c r="I9" s="84"/>
      <c r="J9" s="84"/>
      <c r="K9" s="84"/>
      <c r="L9" s="84"/>
      <c r="M9" s="84"/>
      <c r="N9" s="84"/>
      <c r="O9" s="84"/>
      <c r="P9" s="84"/>
      <c r="Q9" s="84"/>
      <c r="R9" s="84"/>
      <c r="S9" s="84"/>
      <c r="T9" s="84"/>
      <c r="U9" s="84"/>
      <c r="V9" s="84"/>
      <c r="W9" s="84"/>
      <c r="X9" s="84"/>
      <c r="Y9" s="84"/>
      <c r="Z9" s="84"/>
      <c r="AA9" s="84"/>
      <c r="AB9" s="84"/>
      <c r="AC9" s="84"/>
    </row>
    <row r="10" spans="1:29" x14ac:dyDescent="0.25">
      <c r="A10" s="213" t="s">
        <v>112</v>
      </c>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row>
    <row r="11" spans="1:29" x14ac:dyDescent="0.25">
      <c r="A11" t="s">
        <v>113</v>
      </c>
    </row>
    <row r="12" spans="1:29" x14ac:dyDescent="0.25">
      <c r="A12" s="214" t="s">
        <v>1096</v>
      </c>
    </row>
    <row r="13" spans="1:29" ht="40.5" customHeight="1" x14ac:dyDescent="0.25">
      <c r="A13" s="796" t="s">
        <v>1097</v>
      </c>
      <c r="B13" s="796"/>
      <c r="C13" s="796"/>
      <c r="D13" s="796"/>
      <c r="E13" s="796"/>
      <c r="F13" s="796"/>
      <c r="G13" s="796"/>
      <c r="H13" s="796"/>
      <c r="I13" s="796"/>
      <c r="J13" s="796"/>
      <c r="K13" s="796"/>
      <c r="L13" s="796"/>
    </row>
    <row r="14" spans="1:29" x14ac:dyDescent="0.25">
      <c r="A14" s="216" t="s">
        <v>1121</v>
      </c>
      <c r="B14" s="215"/>
      <c r="C14" s="215"/>
      <c r="D14" s="215"/>
      <c r="E14" s="215"/>
      <c r="F14" s="215"/>
      <c r="G14" s="215"/>
      <c r="H14" s="215"/>
      <c r="I14" s="215"/>
      <c r="J14" s="215"/>
      <c r="K14" s="215"/>
      <c r="L14" s="215"/>
    </row>
    <row r="15" spans="1:29" x14ac:dyDescent="0.25">
      <c r="A15" s="214" t="s">
        <v>1107</v>
      </c>
    </row>
    <row r="16" spans="1:29" x14ac:dyDescent="0.25">
      <c r="A16" s="3" t="s">
        <v>1122</v>
      </c>
    </row>
    <row r="17" spans="1:1" x14ac:dyDescent="0.25">
      <c r="A17" s="3" t="s">
        <v>1123</v>
      </c>
    </row>
    <row r="18" spans="1:1" x14ac:dyDescent="0.25">
      <c r="A18" s="3" t="s">
        <v>1124</v>
      </c>
    </row>
    <row r="19" spans="1:1" x14ac:dyDescent="0.25">
      <c r="A19" s="3" t="s">
        <v>1125</v>
      </c>
    </row>
    <row r="20" spans="1:1" x14ac:dyDescent="0.25">
      <c r="A20" s="3" t="s">
        <v>1126</v>
      </c>
    </row>
    <row r="21" spans="1:1" x14ac:dyDescent="0.25">
      <c r="A21" s="3" t="s">
        <v>1127</v>
      </c>
    </row>
  </sheetData>
  <mergeCells count="18">
    <mergeCell ref="A1:AC1"/>
    <mergeCell ref="D3:I3"/>
    <mergeCell ref="M3:Q3"/>
    <mergeCell ref="R3:U3"/>
    <mergeCell ref="X3:Y3"/>
    <mergeCell ref="V3:V4"/>
    <mergeCell ref="W3:W4"/>
    <mergeCell ref="Z3:Z4"/>
    <mergeCell ref="AA3:AA4"/>
    <mergeCell ref="AB3:AB4"/>
    <mergeCell ref="AC3:AC4"/>
    <mergeCell ref="A13:L13"/>
    <mergeCell ref="A3:A4"/>
    <mergeCell ref="B3:B4"/>
    <mergeCell ref="C3:C4"/>
    <mergeCell ref="J3:J4"/>
    <mergeCell ref="K3:K4"/>
    <mergeCell ref="L3:L4"/>
  </mergeCells>
  <phoneticPr fontId="68" type="noConversion"/>
  <pageMargins left="0.7" right="0.7" top="0.75" bottom="0.75" header="0.3" footer="0.3"/>
  <pageSetup paperSize="8" scale="78"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
  <sheetViews>
    <sheetView zoomScaleNormal="100" workbookViewId="0">
      <selection activeCell="B10" sqref="B10"/>
    </sheetView>
  </sheetViews>
  <sheetFormatPr defaultColWidth="31.44140625" defaultRowHeight="14.4" x14ac:dyDescent="0.25"/>
  <cols>
    <col min="1" max="1" width="6.5546875" style="191" customWidth="1"/>
    <col min="2" max="2" width="12.5546875" style="192" customWidth="1"/>
    <col min="3" max="4" width="10.5546875" style="192" customWidth="1"/>
    <col min="5" max="5" width="46.33203125" style="192" customWidth="1"/>
    <col min="6" max="6" width="7.88671875" style="192" customWidth="1"/>
    <col min="7" max="7" width="11.6640625" style="192" customWidth="1"/>
    <col min="8" max="13" width="10.5546875" style="192" customWidth="1"/>
    <col min="14" max="14" width="13.5546875" style="192" customWidth="1"/>
    <col min="15" max="28" width="10.5546875" style="192" customWidth="1"/>
    <col min="29" max="29" width="5.77734375" style="192" customWidth="1"/>
    <col min="30" max="30" width="7.77734375" style="192" customWidth="1"/>
    <col min="31" max="32" width="11.44140625" style="192" customWidth="1"/>
    <col min="33" max="16384" width="31.44140625" style="192"/>
  </cols>
  <sheetData>
    <row r="1" spans="1:33" ht="21" x14ac:dyDescent="0.25">
      <c r="A1" s="812" t="s">
        <v>1128</v>
      </c>
      <c r="B1" s="812"/>
      <c r="C1" s="193"/>
      <c r="D1" s="194"/>
      <c r="E1" s="195"/>
      <c r="F1" s="196"/>
      <c r="G1" s="197"/>
      <c r="H1" s="197"/>
      <c r="I1" s="194"/>
      <c r="J1" s="194"/>
      <c r="K1" s="203"/>
      <c r="L1" s="203"/>
      <c r="M1" s="203"/>
      <c r="N1" s="203"/>
      <c r="O1" s="194"/>
      <c r="P1" s="194"/>
      <c r="Q1" s="194"/>
      <c r="R1" s="194"/>
      <c r="S1" s="194"/>
      <c r="T1" s="194"/>
      <c r="U1" s="194"/>
      <c r="V1" s="194"/>
      <c r="W1" s="208"/>
      <c r="X1" s="194"/>
      <c r="Y1" s="194"/>
      <c r="Z1" s="194"/>
      <c r="AA1" s="194"/>
      <c r="AB1" s="194"/>
      <c r="AC1" s="208"/>
    </row>
    <row r="2" spans="1:33" ht="20.399999999999999" x14ac:dyDescent="0.25">
      <c r="A2" s="813" t="s">
        <v>1129</v>
      </c>
      <c r="B2" s="814"/>
      <c r="C2" s="814"/>
      <c r="D2" s="814"/>
      <c r="E2" s="814"/>
      <c r="F2" s="814"/>
      <c r="G2" s="814"/>
      <c r="H2" s="814"/>
      <c r="I2" s="814"/>
      <c r="J2" s="814"/>
      <c r="K2" s="814"/>
      <c r="L2" s="814"/>
      <c r="M2" s="814"/>
      <c r="N2" s="814"/>
      <c r="O2" s="814"/>
      <c r="P2" s="814"/>
      <c r="Q2" s="814"/>
      <c r="R2" s="814"/>
      <c r="S2" s="814"/>
      <c r="T2" s="814"/>
      <c r="U2" s="814"/>
      <c r="V2" s="814"/>
      <c r="W2" s="814"/>
      <c r="X2" s="814"/>
      <c r="Y2" s="814"/>
      <c r="Z2" s="814"/>
      <c r="AA2" s="814"/>
      <c r="AB2" s="814"/>
      <c r="AC2" s="814"/>
    </row>
    <row r="3" spans="1:33" ht="21" x14ac:dyDescent="0.25">
      <c r="A3" s="814"/>
      <c r="B3" s="815"/>
      <c r="C3" s="816"/>
      <c r="D3" s="817"/>
      <c r="E3" s="817"/>
      <c r="F3" s="198"/>
      <c r="G3" s="199"/>
      <c r="H3" s="199"/>
      <c r="I3" s="818"/>
      <c r="J3" s="818"/>
      <c r="K3" s="819"/>
      <c r="L3" s="819"/>
      <c r="M3" s="204"/>
      <c r="N3" s="820" t="s">
        <v>1130</v>
      </c>
      <c r="O3" s="820"/>
      <c r="P3" s="820"/>
      <c r="Q3" s="820"/>
      <c r="R3" s="820"/>
      <c r="S3" s="820"/>
      <c r="T3" s="820"/>
      <c r="U3" s="820"/>
      <c r="V3" s="820"/>
      <c r="W3" s="821"/>
      <c r="X3" s="820"/>
      <c r="Y3" s="820"/>
      <c r="Z3" s="820"/>
      <c r="AA3" s="820"/>
      <c r="AB3" s="820"/>
      <c r="AC3" s="821"/>
    </row>
    <row r="4" spans="1:33" x14ac:dyDescent="0.25">
      <c r="A4" s="806" t="s">
        <v>81</v>
      </c>
      <c r="B4" s="808" t="s">
        <v>82</v>
      </c>
      <c r="C4" s="808" t="s">
        <v>1131</v>
      </c>
      <c r="D4" s="808" t="s">
        <v>1132</v>
      </c>
      <c r="E4" s="810" t="s">
        <v>1133</v>
      </c>
      <c r="F4" s="810" t="s">
        <v>1134</v>
      </c>
      <c r="G4" s="808" t="s">
        <v>1135</v>
      </c>
      <c r="H4" s="808" t="s">
        <v>1136</v>
      </c>
      <c r="I4" s="808" t="s">
        <v>1137</v>
      </c>
      <c r="J4" s="808" t="s">
        <v>1138</v>
      </c>
      <c r="K4" s="802" t="s">
        <v>1139</v>
      </c>
      <c r="L4" s="803"/>
      <c r="M4" s="803"/>
      <c r="N4" s="803"/>
      <c r="O4" s="802" t="s">
        <v>1140</v>
      </c>
      <c r="P4" s="803"/>
      <c r="Q4" s="803"/>
      <c r="R4" s="803"/>
      <c r="S4" s="803"/>
      <c r="T4" s="802" t="s">
        <v>1141</v>
      </c>
      <c r="U4" s="803"/>
      <c r="V4" s="803" t="s">
        <v>1142</v>
      </c>
      <c r="W4" s="802" t="s">
        <v>1143</v>
      </c>
      <c r="X4" s="802" t="s">
        <v>1144</v>
      </c>
      <c r="Y4" s="802" t="s">
        <v>1145</v>
      </c>
      <c r="Z4" s="802" t="s">
        <v>1146</v>
      </c>
      <c r="AA4" s="802" t="s">
        <v>1147</v>
      </c>
      <c r="AB4" s="802" t="s">
        <v>1148</v>
      </c>
      <c r="AC4" s="804" t="s">
        <v>97</v>
      </c>
      <c r="AD4" s="801" t="s">
        <v>360</v>
      </c>
      <c r="AE4" s="801" t="s">
        <v>274</v>
      </c>
      <c r="AF4" s="801" t="s">
        <v>147</v>
      </c>
    </row>
    <row r="5" spans="1:33" ht="26.4" x14ac:dyDescent="0.25">
      <c r="A5" s="807"/>
      <c r="B5" s="809"/>
      <c r="C5" s="809"/>
      <c r="D5" s="809"/>
      <c r="E5" s="811"/>
      <c r="F5" s="811"/>
      <c r="G5" s="809"/>
      <c r="H5" s="809"/>
      <c r="I5" s="809"/>
      <c r="J5" s="809"/>
      <c r="K5" s="205" t="s">
        <v>1149</v>
      </c>
      <c r="L5" s="207" t="s">
        <v>1150</v>
      </c>
      <c r="M5" s="207" t="s">
        <v>1151</v>
      </c>
      <c r="N5" s="206" t="s">
        <v>1152</v>
      </c>
      <c r="O5" s="205" t="s">
        <v>1153</v>
      </c>
      <c r="P5" s="205" t="s">
        <v>1154</v>
      </c>
      <c r="Q5" s="205" t="s">
        <v>1155</v>
      </c>
      <c r="R5" s="205" t="s">
        <v>425</v>
      </c>
      <c r="S5" s="205" t="s">
        <v>1156</v>
      </c>
      <c r="T5" s="205" t="s">
        <v>1157</v>
      </c>
      <c r="U5" s="205" t="s">
        <v>1158</v>
      </c>
      <c r="V5" s="803"/>
      <c r="W5" s="803"/>
      <c r="X5" s="803"/>
      <c r="Y5" s="803"/>
      <c r="Z5" s="803"/>
      <c r="AA5" s="803"/>
      <c r="AB5" s="803"/>
      <c r="AC5" s="805"/>
      <c r="AD5" s="801"/>
      <c r="AE5" s="801"/>
      <c r="AF5" s="801"/>
    </row>
    <row r="6" spans="1:33" ht="37.200000000000003" customHeight="1" x14ac:dyDescent="0.25">
      <c r="A6" s="200" t="s">
        <v>1159</v>
      </c>
      <c r="B6" s="201" t="s">
        <v>1160</v>
      </c>
      <c r="C6" s="201" t="s">
        <v>1161</v>
      </c>
      <c r="D6" s="201" t="s">
        <v>155</v>
      </c>
      <c r="E6" s="201" t="s">
        <v>1162</v>
      </c>
      <c r="F6" s="201"/>
      <c r="G6" s="201" t="s">
        <v>252</v>
      </c>
      <c r="H6" s="201" t="s">
        <v>1163</v>
      </c>
      <c r="I6" s="201">
        <v>2025</v>
      </c>
      <c r="J6" s="201">
        <v>2028</v>
      </c>
      <c r="K6" s="201">
        <v>8600</v>
      </c>
      <c r="L6" s="201">
        <f>K6*0.3</f>
        <v>2580</v>
      </c>
      <c r="M6" s="201">
        <f>K6*0.3</f>
        <v>2580</v>
      </c>
      <c r="N6" s="201">
        <f>K6*0.4</f>
        <v>3440</v>
      </c>
      <c r="O6" s="201"/>
      <c r="P6" s="201"/>
      <c r="Q6" s="201"/>
      <c r="R6" s="201"/>
      <c r="S6" s="201"/>
      <c r="T6" s="201"/>
      <c r="U6" s="201"/>
      <c r="V6" s="201"/>
      <c r="W6" s="201"/>
      <c r="X6" s="201"/>
      <c r="Y6" s="201"/>
      <c r="Z6" s="201"/>
      <c r="AA6" s="201"/>
      <c r="AB6" s="201"/>
      <c r="AC6" s="201"/>
      <c r="AD6" s="209">
        <f>K6</f>
        <v>8600</v>
      </c>
      <c r="AE6" s="209">
        <v>1500</v>
      </c>
      <c r="AF6" s="209">
        <v>1</v>
      </c>
      <c r="AG6" s="210" t="s">
        <v>1164</v>
      </c>
    </row>
    <row r="7" spans="1:33" ht="26.4" customHeight="1" x14ac:dyDescent="0.25">
      <c r="A7" s="200" t="s">
        <v>1165</v>
      </c>
      <c r="B7" s="201" t="s">
        <v>1166</v>
      </c>
      <c r="C7" s="201" t="s">
        <v>1161</v>
      </c>
      <c r="D7" s="201" t="s">
        <v>155</v>
      </c>
      <c r="E7" s="201" t="s">
        <v>1167</v>
      </c>
      <c r="F7" s="201"/>
      <c r="G7" s="201" t="s">
        <v>252</v>
      </c>
      <c r="H7" s="201" t="s">
        <v>1163</v>
      </c>
      <c r="I7" s="201">
        <v>2025</v>
      </c>
      <c r="J7" s="201">
        <v>2028</v>
      </c>
      <c r="K7" s="201">
        <v>12000</v>
      </c>
      <c r="L7" s="201">
        <f>K7*0.3</f>
        <v>3600</v>
      </c>
      <c r="M7" s="201">
        <f>K7*0.3</f>
        <v>3600</v>
      </c>
      <c r="N7" s="201">
        <f>K7*0.4</f>
        <v>4800</v>
      </c>
      <c r="O7" s="201"/>
      <c r="P7" s="201"/>
      <c r="Q7" s="201"/>
      <c r="R7" s="201"/>
      <c r="S7" s="201"/>
      <c r="T7" s="201"/>
      <c r="U7" s="201"/>
      <c r="V7" s="201"/>
      <c r="W7" s="201"/>
      <c r="X7" s="201"/>
      <c r="Y7" s="201"/>
      <c r="Z7" s="201"/>
      <c r="AA7" s="201"/>
      <c r="AB7" s="201"/>
      <c r="AC7" s="201"/>
      <c r="AD7" s="209">
        <f>K7</f>
        <v>12000</v>
      </c>
      <c r="AE7" s="209">
        <v>1500</v>
      </c>
      <c r="AF7" s="209">
        <v>1</v>
      </c>
    </row>
    <row r="8" spans="1:33" ht="37.200000000000003" customHeight="1" x14ac:dyDescent="0.25">
      <c r="A8" s="200" t="s">
        <v>1168</v>
      </c>
      <c r="B8" s="201" t="s">
        <v>1169</v>
      </c>
      <c r="C8" s="201" t="s">
        <v>1161</v>
      </c>
      <c r="D8" s="201" t="s">
        <v>155</v>
      </c>
      <c r="E8" s="201" t="s">
        <v>1170</v>
      </c>
      <c r="F8" s="201"/>
      <c r="G8" s="201" t="s">
        <v>252</v>
      </c>
      <c r="H8" s="201" t="s">
        <v>1163</v>
      </c>
      <c r="I8" s="201">
        <v>2022</v>
      </c>
      <c r="J8" s="201">
        <v>2027</v>
      </c>
      <c r="K8" s="201">
        <v>5000</v>
      </c>
      <c r="L8" s="201">
        <f>K8*0.3</f>
        <v>1500</v>
      </c>
      <c r="M8" s="201">
        <f>K8*0.3</f>
        <v>1500</v>
      </c>
      <c r="N8" s="201">
        <f>K8*0.4</f>
        <v>2000</v>
      </c>
      <c r="O8" s="201"/>
      <c r="P8" s="201"/>
      <c r="Q8" s="201"/>
      <c r="R8" s="201"/>
      <c r="S8" s="201"/>
      <c r="T8" s="201"/>
      <c r="U8" s="201"/>
      <c r="V8" s="201"/>
      <c r="W8" s="201"/>
      <c r="X8" s="201"/>
      <c r="Y8" s="201"/>
      <c r="Z8" s="201"/>
      <c r="AA8" s="201"/>
      <c r="AB8" s="201"/>
      <c r="AC8" s="201"/>
      <c r="AD8" s="209">
        <f>K8</f>
        <v>5000</v>
      </c>
      <c r="AE8" s="209">
        <v>2000</v>
      </c>
      <c r="AF8" s="209">
        <v>2</v>
      </c>
      <c r="AG8" s="210" t="s">
        <v>1171</v>
      </c>
    </row>
    <row r="9" spans="1:33" ht="73.8" customHeight="1" x14ac:dyDescent="0.25">
      <c r="A9" s="200" t="s">
        <v>1172</v>
      </c>
      <c r="B9" s="201" t="s">
        <v>1173</v>
      </c>
      <c r="C9" s="201" t="s">
        <v>1161</v>
      </c>
      <c r="D9" s="201" t="s">
        <v>155</v>
      </c>
      <c r="E9" s="201" t="s">
        <v>1174</v>
      </c>
      <c r="F9" s="201"/>
      <c r="G9" s="201" t="s">
        <v>252</v>
      </c>
      <c r="H9" s="201" t="s">
        <v>1163</v>
      </c>
      <c r="I9" s="201">
        <v>2021</v>
      </c>
      <c r="J9" s="201">
        <v>2025</v>
      </c>
      <c r="K9" s="201">
        <v>8000</v>
      </c>
      <c r="L9" s="201">
        <f>K9*0.3</f>
        <v>2400</v>
      </c>
      <c r="M9" s="201">
        <f>K9*0.3</f>
        <v>2400</v>
      </c>
      <c r="N9" s="201">
        <f>K9*0.4</f>
        <v>3200</v>
      </c>
      <c r="O9" s="201"/>
      <c r="P9" s="201"/>
      <c r="Q9" s="201"/>
      <c r="R9" s="201"/>
      <c r="S9" s="201"/>
      <c r="T9" s="201"/>
      <c r="U9" s="201"/>
      <c r="V9" s="201"/>
      <c r="W9" s="201"/>
      <c r="X9" s="201"/>
      <c r="Y9" s="201"/>
      <c r="Z9" s="201"/>
      <c r="AA9" s="201"/>
      <c r="AB9" s="201"/>
      <c r="AC9" s="201"/>
      <c r="AD9" s="209">
        <f>K9</f>
        <v>8000</v>
      </c>
      <c r="AE9" s="209">
        <v>1500</v>
      </c>
      <c r="AF9" s="209">
        <v>2</v>
      </c>
    </row>
    <row r="10" spans="1:33" x14ac:dyDescent="0.25">
      <c r="AD10" s="192">
        <f>SUM(AD6:AD9)</f>
        <v>33600</v>
      </c>
      <c r="AE10" s="192">
        <f>SUM(AE6:AE9)</f>
        <v>6500</v>
      </c>
    </row>
    <row r="12" spans="1:33" x14ac:dyDescent="0.25">
      <c r="B12" s="570" t="s">
        <v>181</v>
      </c>
      <c r="C12" s="570"/>
      <c r="D12" s="570"/>
      <c r="E12" s="570"/>
      <c r="F12" s="570"/>
      <c r="G12" s="570"/>
      <c r="H12" s="570"/>
      <c r="I12" s="570"/>
      <c r="J12" s="570"/>
      <c r="K12" s="570"/>
      <c r="L12" s="570"/>
      <c r="M12" s="570"/>
      <c r="N12" s="570"/>
      <c r="O12" s="570"/>
    </row>
    <row r="13" spans="1:33" x14ac:dyDescent="0.25">
      <c r="B13" s="570"/>
      <c r="C13" s="570"/>
      <c r="D13" s="570"/>
      <c r="E13" s="570"/>
      <c r="F13" s="570"/>
      <c r="G13" s="570"/>
      <c r="H13" s="570"/>
      <c r="I13" s="570"/>
      <c r="J13" s="570"/>
      <c r="K13" s="570"/>
      <c r="L13" s="570"/>
      <c r="M13" s="570"/>
      <c r="N13" s="570"/>
      <c r="O13" s="570"/>
    </row>
  </sheetData>
  <mergeCells count="31">
    <mergeCell ref="G4:G5"/>
    <mergeCell ref="H4:H5"/>
    <mergeCell ref="I4:I5"/>
    <mergeCell ref="J4:J5"/>
    <mergeCell ref="A1:B1"/>
    <mergeCell ref="A2:AC2"/>
    <mergeCell ref="A3:B3"/>
    <mergeCell ref="C3:E3"/>
    <mergeCell ref="I3:L3"/>
    <mergeCell ref="N3:AC3"/>
    <mergeCell ref="A4:A5"/>
    <mergeCell ref="B4:B5"/>
    <mergeCell ref="C4:C5"/>
    <mergeCell ref="D4:D5"/>
    <mergeCell ref="E4:E5"/>
    <mergeCell ref="AF4:AF5"/>
    <mergeCell ref="B12:O13"/>
    <mergeCell ref="AA4:AA5"/>
    <mergeCell ref="AB4:AB5"/>
    <mergeCell ref="AC4:AC5"/>
    <mergeCell ref="AD4:AD5"/>
    <mergeCell ref="AE4:AE5"/>
    <mergeCell ref="V4:V5"/>
    <mergeCell ref="W4:W5"/>
    <mergeCell ref="X4:X5"/>
    <mergeCell ref="Y4:Y5"/>
    <mergeCell ref="Z4:Z5"/>
    <mergeCell ref="K4:N4"/>
    <mergeCell ref="O4:S4"/>
    <mergeCell ref="T4:U4"/>
    <mergeCell ref="F4:F5"/>
  </mergeCells>
  <phoneticPr fontId="68"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8"/>
  <sheetViews>
    <sheetView zoomScale="70" zoomScaleNormal="70" workbookViewId="0">
      <selection activeCell="I23" sqref="I23"/>
    </sheetView>
  </sheetViews>
  <sheetFormatPr defaultColWidth="9" defaultRowHeight="14.4" x14ac:dyDescent="0.25"/>
  <cols>
    <col min="5" max="5" width="16.6640625" customWidth="1"/>
    <col min="6" max="6" width="19.5546875" customWidth="1"/>
    <col min="7" max="7" width="8.33203125" customWidth="1"/>
    <col min="8" max="8" width="7.88671875" customWidth="1"/>
    <col min="9" max="9" width="11.109375" customWidth="1"/>
    <col min="10" max="10" width="10.5546875" customWidth="1"/>
    <col min="11" max="11" width="12" customWidth="1"/>
    <col min="12" max="12" width="12.21875" customWidth="1"/>
    <col min="13" max="13" width="10.77734375" customWidth="1"/>
    <col min="14" max="14" width="11.5546875" customWidth="1"/>
    <col min="30" max="30" width="10.44140625" customWidth="1"/>
    <col min="31" max="31" width="10.77734375" customWidth="1"/>
  </cols>
  <sheetData>
    <row r="1" spans="1:31" ht="21" x14ac:dyDescent="0.25">
      <c r="A1" s="836" t="s">
        <v>1175</v>
      </c>
      <c r="B1" s="836"/>
      <c r="C1" s="164"/>
      <c r="D1" s="165"/>
      <c r="E1" s="166"/>
      <c r="F1" s="167"/>
      <c r="G1" s="168"/>
      <c r="H1" s="169"/>
      <c r="I1" s="165"/>
      <c r="J1" s="165"/>
      <c r="K1" s="181"/>
      <c r="L1" s="181"/>
      <c r="M1" s="181"/>
      <c r="N1" s="181"/>
      <c r="O1" s="165"/>
      <c r="P1" s="165"/>
      <c r="Q1" s="165"/>
      <c r="R1" s="165"/>
      <c r="S1" s="165"/>
      <c r="T1" s="165"/>
      <c r="U1" s="165"/>
      <c r="V1" s="165"/>
      <c r="W1" s="188"/>
      <c r="X1" s="189"/>
      <c r="Y1" s="185"/>
      <c r="Z1" s="165"/>
      <c r="AA1" s="165"/>
      <c r="AB1" s="189"/>
      <c r="AC1" s="188"/>
      <c r="AD1" s="188"/>
    </row>
    <row r="2" spans="1:31" ht="34.799999999999997" x14ac:dyDescent="0.25">
      <c r="A2" s="837" t="s">
        <v>1176</v>
      </c>
      <c r="B2" s="838"/>
      <c r="C2" s="838"/>
      <c r="D2" s="838"/>
      <c r="E2" s="839"/>
      <c r="F2" s="840"/>
      <c r="G2" s="839"/>
      <c r="H2" s="841"/>
      <c r="I2" s="838"/>
      <c r="J2" s="838"/>
      <c r="K2" s="838"/>
      <c r="L2" s="838"/>
      <c r="M2" s="838"/>
      <c r="N2" s="838"/>
      <c r="O2" s="838"/>
      <c r="P2" s="838"/>
      <c r="Q2" s="838"/>
      <c r="R2" s="838"/>
      <c r="S2" s="838"/>
      <c r="T2" s="838"/>
      <c r="U2" s="838"/>
      <c r="V2" s="838"/>
      <c r="W2" s="838"/>
      <c r="X2" s="842"/>
      <c r="Y2" s="838"/>
      <c r="Z2" s="838"/>
      <c r="AA2" s="838"/>
      <c r="AB2" s="842"/>
      <c r="AC2" s="838"/>
      <c r="AD2" s="528"/>
    </row>
    <row r="3" spans="1:31" ht="21" x14ac:dyDescent="0.25">
      <c r="A3" s="839"/>
      <c r="B3" s="843"/>
      <c r="C3" s="844"/>
      <c r="D3" s="845"/>
      <c r="E3" s="846"/>
      <c r="F3" s="170"/>
      <c r="G3" s="171"/>
      <c r="H3" s="171"/>
      <c r="I3" s="847"/>
      <c r="J3" s="847"/>
      <c r="K3" s="848"/>
      <c r="L3" s="848"/>
      <c r="M3" s="182"/>
      <c r="N3" s="849" t="s">
        <v>1130</v>
      </c>
      <c r="O3" s="849"/>
      <c r="P3" s="849"/>
      <c r="Q3" s="849"/>
      <c r="R3" s="849"/>
      <c r="S3" s="849"/>
      <c r="T3" s="849"/>
      <c r="U3" s="849"/>
      <c r="V3" s="849"/>
      <c r="W3" s="850"/>
      <c r="X3" s="851"/>
      <c r="Y3" s="851"/>
      <c r="Z3" s="849"/>
      <c r="AA3" s="849"/>
      <c r="AB3" s="851"/>
      <c r="AC3" s="852"/>
      <c r="AD3" s="529"/>
    </row>
    <row r="4" spans="1:31" ht="15.6" x14ac:dyDescent="0.25">
      <c r="A4" s="828" t="s">
        <v>81</v>
      </c>
      <c r="B4" s="830" t="s">
        <v>82</v>
      </c>
      <c r="C4" s="830" t="s">
        <v>1131</v>
      </c>
      <c r="D4" s="830" t="s">
        <v>1132</v>
      </c>
      <c r="E4" s="832" t="s">
        <v>1177</v>
      </c>
      <c r="F4" s="832" t="s">
        <v>1134</v>
      </c>
      <c r="G4" s="830" t="s">
        <v>1178</v>
      </c>
      <c r="H4" s="834" t="s">
        <v>1136</v>
      </c>
      <c r="I4" s="830" t="s">
        <v>1179</v>
      </c>
      <c r="J4" s="830" t="s">
        <v>1180</v>
      </c>
      <c r="K4" s="822" t="s">
        <v>1139</v>
      </c>
      <c r="L4" s="823"/>
      <c r="M4" s="823"/>
      <c r="N4" s="823"/>
      <c r="O4" s="822" t="s">
        <v>1140</v>
      </c>
      <c r="P4" s="823"/>
      <c r="Q4" s="823"/>
      <c r="R4" s="823"/>
      <c r="S4" s="823"/>
      <c r="T4" s="822" t="s">
        <v>1141</v>
      </c>
      <c r="U4" s="823"/>
      <c r="V4" s="823" t="s">
        <v>1181</v>
      </c>
      <c r="W4" s="822" t="s">
        <v>1143</v>
      </c>
      <c r="X4" s="822" t="s">
        <v>1144</v>
      </c>
      <c r="Y4" s="822" t="s">
        <v>1145</v>
      </c>
      <c r="Z4" s="822" t="s">
        <v>1146</v>
      </c>
      <c r="AA4" s="822" t="s">
        <v>1147</v>
      </c>
      <c r="AB4" s="822" t="s">
        <v>1148</v>
      </c>
      <c r="AC4" s="1000" t="s">
        <v>97</v>
      </c>
      <c r="AD4" s="824" t="s">
        <v>1743</v>
      </c>
      <c r="AE4" s="888" t="s">
        <v>1186</v>
      </c>
    </row>
    <row r="5" spans="1:31" ht="31.2" x14ac:dyDescent="0.25">
      <c r="A5" s="829"/>
      <c r="B5" s="831"/>
      <c r="C5" s="831"/>
      <c r="D5" s="831"/>
      <c r="E5" s="833"/>
      <c r="F5" s="833"/>
      <c r="G5" s="831"/>
      <c r="H5" s="835"/>
      <c r="I5" s="831"/>
      <c r="J5" s="831"/>
      <c r="K5" s="183" t="s">
        <v>1182</v>
      </c>
      <c r="L5" s="184" t="s">
        <v>1183</v>
      </c>
      <c r="M5" s="184" t="s">
        <v>1184</v>
      </c>
      <c r="N5" s="184" t="s">
        <v>1185</v>
      </c>
      <c r="O5" s="183" t="s">
        <v>1153</v>
      </c>
      <c r="P5" s="183" t="s">
        <v>1154</v>
      </c>
      <c r="Q5" s="183" t="s">
        <v>1155</v>
      </c>
      <c r="R5" s="183" t="s">
        <v>425</v>
      </c>
      <c r="S5" s="183" t="s">
        <v>1156</v>
      </c>
      <c r="T5" s="183" t="s">
        <v>1157</v>
      </c>
      <c r="U5" s="183" t="s">
        <v>1158</v>
      </c>
      <c r="V5" s="823"/>
      <c r="W5" s="823"/>
      <c r="X5" s="823"/>
      <c r="Y5" s="823"/>
      <c r="Z5" s="823"/>
      <c r="AA5" s="823"/>
      <c r="AB5" s="823"/>
      <c r="AC5" s="1001"/>
      <c r="AD5" s="824"/>
      <c r="AE5" s="888"/>
    </row>
    <row r="6" spans="1:31" ht="15.6" x14ac:dyDescent="0.25">
      <c r="A6" s="825" t="s">
        <v>1187</v>
      </c>
      <c r="B6" s="826"/>
      <c r="C6" s="826"/>
      <c r="D6" s="827"/>
      <c r="E6" s="173"/>
      <c r="F6" s="173"/>
      <c r="G6" s="172"/>
      <c r="H6" s="174"/>
      <c r="I6" s="172"/>
      <c r="J6" s="172"/>
      <c r="K6" s="183" t="e">
        <f>#REF!+#REF!+#REF!+#REF!+#REF!+#REF!+#REF!+#REF!+K7+#REF!+#REF!+#REF!</f>
        <v>#REF!</v>
      </c>
      <c r="L6" s="184"/>
      <c r="M6" s="184"/>
      <c r="N6" s="184"/>
      <c r="O6" s="183"/>
      <c r="P6" s="183"/>
      <c r="Q6" s="183"/>
      <c r="R6" s="183"/>
      <c r="S6" s="183"/>
      <c r="T6" s="183"/>
      <c r="U6" s="183"/>
      <c r="V6" s="184"/>
      <c r="W6" s="184"/>
      <c r="X6" s="184"/>
      <c r="Y6" s="184"/>
      <c r="Z6" s="184"/>
      <c r="AA6" s="184"/>
      <c r="AB6" s="184"/>
      <c r="AC6" s="1002"/>
      <c r="AD6" s="824"/>
      <c r="AE6" s="888"/>
    </row>
    <row r="7" spans="1:31" ht="21" x14ac:dyDescent="0.25">
      <c r="A7" s="175"/>
      <c r="B7" s="176" t="s">
        <v>1188</v>
      </c>
      <c r="C7" s="165"/>
      <c r="D7" s="165"/>
      <c r="E7" s="166"/>
      <c r="F7" s="167"/>
      <c r="G7" s="168"/>
      <c r="H7" s="169"/>
      <c r="I7" s="185"/>
      <c r="J7" s="185"/>
      <c r="K7" s="186">
        <f>K8</f>
        <v>8100</v>
      </c>
      <c r="L7" s="165"/>
      <c r="M7" s="165"/>
      <c r="N7" s="165"/>
      <c r="O7" s="165"/>
      <c r="P7" s="165"/>
      <c r="Q7" s="165"/>
      <c r="R7" s="165"/>
      <c r="S7" s="165"/>
      <c r="T7" s="165"/>
      <c r="U7" s="165"/>
      <c r="V7" s="165"/>
      <c r="W7" s="188"/>
      <c r="X7" s="189"/>
      <c r="Y7" s="185"/>
      <c r="Z7" s="165"/>
      <c r="AA7" s="165"/>
      <c r="AB7" s="189"/>
      <c r="AC7" s="188"/>
      <c r="AD7" s="1004"/>
      <c r="AE7" s="84"/>
    </row>
    <row r="8" spans="1:31" ht="202.8" x14ac:dyDescent="0.25">
      <c r="A8" s="177" t="s">
        <v>1159</v>
      </c>
      <c r="B8" s="178" t="s">
        <v>1189</v>
      </c>
      <c r="C8" s="179" t="s">
        <v>1161</v>
      </c>
      <c r="D8" s="179" t="s">
        <v>155</v>
      </c>
      <c r="E8" s="177" t="s">
        <v>1190</v>
      </c>
      <c r="F8" s="180" t="s">
        <v>1191</v>
      </c>
      <c r="G8" s="180" t="s">
        <v>1192</v>
      </c>
      <c r="H8" s="180" t="s">
        <v>1193</v>
      </c>
      <c r="I8" s="187">
        <v>2021.1</v>
      </c>
      <c r="J8" s="187">
        <v>2035.12</v>
      </c>
      <c r="K8" s="187">
        <v>8100</v>
      </c>
      <c r="L8" s="187">
        <v>1500</v>
      </c>
      <c r="M8" s="187">
        <v>1600</v>
      </c>
      <c r="N8" s="187">
        <v>5000</v>
      </c>
      <c r="O8" s="187">
        <v>6500</v>
      </c>
      <c r="P8" s="187">
        <v>1600</v>
      </c>
      <c r="Q8" s="187">
        <v>0</v>
      </c>
      <c r="R8" s="187">
        <v>0</v>
      </c>
      <c r="S8" s="187">
        <v>0</v>
      </c>
      <c r="T8" s="187">
        <v>0</v>
      </c>
      <c r="U8" s="187">
        <v>8100</v>
      </c>
      <c r="V8" s="187">
        <v>0</v>
      </c>
      <c r="W8" s="180" t="s">
        <v>1194</v>
      </c>
      <c r="X8" s="180" t="s">
        <v>1195</v>
      </c>
      <c r="Y8" s="180" t="s">
        <v>1196</v>
      </c>
      <c r="Z8" s="190" t="s">
        <v>286</v>
      </c>
      <c r="AA8" s="190" t="s">
        <v>247</v>
      </c>
      <c r="AB8" s="190" t="s">
        <v>1197</v>
      </c>
      <c r="AC8" s="1003"/>
      <c r="AD8" s="1006">
        <f>K8</f>
        <v>8100</v>
      </c>
      <c r="AE8" s="1005">
        <f>SUM(L8:M8)</f>
        <v>3100</v>
      </c>
    </row>
  </sheetData>
  <mergeCells count="30">
    <mergeCell ref="AD4:AD6"/>
    <mergeCell ref="AE4:AE6"/>
    <mergeCell ref="A1:B1"/>
    <mergeCell ref="A2:AC2"/>
    <mergeCell ref="A3:B3"/>
    <mergeCell ref="C3:E3"/>
    <mergeCell ref="I3:L3"/>
    <mergeCell ref="N3:AC3"/>
    <mergeCell ref="K4:N4"/>
    <mergeCell ref="O4:S4"/>
    <mergeCell ref="T4:U4"/>
    <mergeCell ref="A6:D6"/>
    <mergeCell ref="A4:A5"/>
    <mergeCell ref="B4:B5"/>
    <mergeCell ref="C4:C5"/>
    <mergeCell ref="D4:D5"/>
    <mergeCell ref="E4:E5"/>
    <mergeCell ref="F4:F5"/>
    <mergeCell ref="G4:G5"/>
    <mergeCell ref="H4:H5"/>
    <mergeCell ref="I4:I5"/>
    <mergeCell ref="J4:J5"/>
    <mergeCell ref="AA4:AA5"/>
    <mergeCell ref="AB4:AB5"/>
    <mergeCell ref="AC4:AC5"/>
    <mergeCell ref="V4:V5"/>
    <mergeCell ref="W4:W5"/>
    <mergeCell ref="X4:X5"/>
    <mergeCell ref="Y4:Y5"/>
    <mergeCell ref="Z4:Z5"/>
  </mergeCells>
  <phoneticPr fontId="68" type="noConversion"/>
  <pageMargins left="0.75" right="0.75" top="1" bottom="1" header="0.5" footer="0.5"/>
  <drawing r:id="rId1"/>
  <legacyDrawing r:id="rId2"/>
  <oleObjects>
    <mc:AlternateContent xmlns:mc="http://schemas.openxmlformats.org/markup-compatibility/2006">
      <mc:Choice Requires="x14">
        <oleObject progId="Equation.KSEE3" shapeId="5121" r:id="rId3">
          <objectPr defaultSize="0" autoPict="0" altText="" r:id="rId4">
            <anchor moveWithCells="1">
              <from>
                <xdr:col>9</xdr:col>
                <xdr:colOff>685800</xdr:colOff>
                <xdr:row>6</xdr:row>
                <xdr:rowOff>0</xdr:rowOff>
              </from>
              <to>
                <xdr:col>9</xdr:col>
                <xdr:colOff>685800</xdr:colOff>
                <xdr:row>7</xdr:row>
                <xdr:rowOff>609600</xdr:rowOff>
              </to>
            </anchor>
          </objectPr>
        </oleObject>
      </mc:Choice>
      <mc:Fallback>
        <oleObject progId="Equation.KSEE3" shapeId="5121" r:id="rId3"/>
      </mc:Fallback>
    </mc:AlternateContent>
    <mc:AlternateContent xmlns:mc="http://schemas.openxmlformats.org/markup-compatibility/2006">
      <mc:Choice Requires="x14">
        <oleObject progId="Equation.KSEE3" shapeId="5122" r:id="rId5">
          <objectPr defaultSize="0" autoPict="0" altText="" r:id="rId4">
            <anchor moveWithCells="1">
              <from>
                <xdr:col>9</xdr:col>
                <xdr:colOff>685800</xdr:colOff>
                <xdr:row>6</xdr:row>
                <xdr:rowOff>0</xdr:rowOff>
              </from>
              <to>
                <xdr:col>9</xdr:col>
                <xdr:colOff>685800</xdr:colOff>
                <xdr:row>7</xdr:row>
                <xdr:rowOff>297180</xdr:rowOff>
              </to>
            </anchor>
          </objectPr>
        </oleObject>
      </mc:Choice>
      <mc:Fallback>
        <oleObject progId="Equation.KSEE3" shapeId="5122" r:id="rId5"/>
      </mc:Fallback>
    </mc:AlternateContent>
  </oleObjec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election activeCell="C12" sqref="C12"/>
    </sheetView>
  </sheetViews>
  <sheetFormatPr defaultColWidth="9" defaultRowHeight="14.4" x14ac:dyDescent="0.25"/>
  <cols>
    <col min="1" max="1" width="10.88671875" customWidth="1"/>
    <col min="2" max="2" width="37.77734375" customWidth="1"/>
    <col min="3" max="3" width="9.44140625" customWidth="1"/>
    <col min="4" max="4" width="9.109375" customWidth="1"/>
    <col min="5" max="5" width="8.88671875" customWidth="1"/>
    <col min="6" max="6" width="9.5546875" customWidth="1"/>
    <col min="7" max="7" width="11.109375" customWidth="1"/>
  </cols>
  <sheetData>
    <row r="1" spans="1:7" x14ac:dyDescent="0.25">
      <c r="A1" s="853" t="s">
        <v>1198</v>
      </c>
      <c r="B1" s="853" t="s">
        <v>499</v>
      </c>
      <c r="C1" s="855" t="s">
        <v>1199</v>
      </c>
      <c r="D1" s="855" t="s">
        <v>92</v>
      </c>
      <c r="E1" s="153" t="s">
        <v>1200</v>
      </c>
      <c r="F1" s="153" t="s">
        <v>1201</v>
      </c>
      <c r="G1" s="3" t="s">
        <v>274</v>
      </c>
    </row>
    <row r="2" spans="1:7" x14ac:dyDescent="0.25">
      <c r="A2" s="854"/>
      <c r="B2" s="854"/>
      <c r="C2" s="856"/>
      <c r="D2" s="856"/>
      <c r="E2" s="155" t="s">
        <v>135</v>
      </c>
      <c r="F2" s="155" t="s">
        <v>1202</v>
      </c>
    </row>
    <row r="3" spans="1:7" x14ac:dyDescent="0.25">
      <c r="A3" s="855" t="s">
        <v>1203</v>
      </c>
      <c r="B3" s="155" t="str">
        <f>'1-3'!B6</f>
        <v>勐海县勐往乡勐往河防洪综合治理工程</v>
      </c>
      <c r="C3" s="156">
        <f>'1-3'!J6</f>
        <v>5.87</v>
      </c>
      <c r="D3" s="156">
        <f>'1-3'!R6</f>
        <v>0.3</v>
      </c>
      <c r="E3" s="156">
        <f>'1-3'!S6</f>
        <v>0.5</v>
      </c>
      <c r="F3" s="157">
        <f>'1-3'!W6</f>
        <v>3810</v>
      </c>
      <c r="G3" s="157" t="str">
        <f>'1-3'!X6</f>
        <v>新建</v>
      </c>
    </row>
    <row r="4" spans="1:7" x14ac:dyDescent="0.25">
      <c r="A4" s="857"/>
      <c r="B4" s="155" t="str">
        <f>'1-3'!B9</f>
        <v>勐海县南哈河防洪综合治理工程</v>
      </c>
      <c r="C4" s="156">
        <f>'1-3'!J9</f>
        <v>14</v>
      </c>
      <c r="D4" s="156">
        <f>'1-3'!R9</f>
        <v>0.8</v>
      </c>
      <c r="E4" s="156">
        <f>'1-3'!S9</f>
        <v>2.4</v>
      </c>
      <c r="F4" s="157">
        <f>'1-3'!W9</f>
        <v>2500</v>
      </c>
      <c r="G4" s="157" t="str">
        <f>'1-3'!X9</f>
        <v>续建</v>
      </c>
    </row>
    <row r="5" spans="1:7" x14ac:dyDescent="0.25">
      <c r="A5" s="857"/>
      <c r="B5" s="155" t="str">
        <f>'1-3'!B10</f>
        <v>勐海县勐满镇南满河防洪综合治理工程</v>
      </c>
      <c r="C5" s="156">
        <f>'1-3'!J10</f>
        <v>2</v>
      </c>
      <c r="D5" s="156">
        <f>'1-3'!R10</f>
        <v>0.2</v>
      </c>
      <c r="E5" s="156">
        <f>'1-3'!S10</f>
        <v>0.65</v>
      </c>
      <c r="F5" s="157">
        <f>'1-3'!W10</f>
        <v>500</v>
      </c>
      <c r="G5" s="157" t="str">
        <f>'1-3'!X10</f>
        <v>新建</v>
      </c>
    </row>
    <row r="6" spans="1:7" x14ac:dyDescent="0.25">
      <c r="A6" s="857"/>
      <c r="B6" s="155" t="str">
        <f>'1-3'!B11</f>
        <v>勐海县勐阿镇南阿河防洪综合治理工程</v>
      </c>
      <c r="C6" s="156">
        <f>'1-3'!J11</f>
        <v>6</v>
      </c>
      <c r="D6" s="156">
        <f>'1-3'!R11</f>
        <v>0.8</v>
      </c>
      <c r="E6" s="156">
        <f>'1-3'!S11</f>
        <v>1</v>
      </c>
      <c r="F6" s="157">
        <f>'1-3'!W11</f>
        <v>600</v>
      </c>
      <c r="G6" s="157" t="str">
        <f>'1-3'!X11</f>
        <v>新建</v>
      </c>
    </row>
    <row r="7" spans="1:7" x14ac:dyDescent="0.25">
      <c r="A7" s="857"/>
      <c r="B7" s="155" t="str">
        <f>'1-3'!B12</f>
        <v>勐海县南果河防洪综合治理工程</v>
      </c>
      <c r="C7" s="156">
        <f>'1-3'!J12</f>
        <v>2.5</v>
      </c>
      <c r="D7" s="156">
        <f>'1-3'!R12</f>
        <v>0.1</v>
      </c>
      <c r="E7" s="156">
        <f>'1-3'!S12</f>
        <v>0.1</v>
      </c>
      <c r="F7" s="157">
        <f>'1-3'!W12</f>
        <v>0</v>
      </c>
      <c r="G7" s="157" t="str">
        <f>'1-3'!X12</f>
        <v>新建</v>
      </c>
    </row>
    <row r="8" spans="1:7" x14ac:dyDescent="0.25">
      <c r="A8" s="857"/>
      <c r="B8" s="158" t="str">
        <f>'1-3'!B7</f>
        <v>勐海县流沙河县城3公里段防洪综合治理工程</v>
      </c>
      <c r="C8" s="156">
        <f>'1-3'!J7</f>
        <v>11.2</v>
      </c>
      <c r="D8" s="156">
        <f>'1-3'!R7</f>
        <v>0.7</v>
      </c>
      <c r="E8" s="156">
        <f>'1-3'!S7</f>
        <v>1.6</v>
      </c>
      <c r="F8" s="157">
        <f>'1-3'!W7</f>
        <v>3500</v>
      </c>
      <c r="G8" s="157" t="str">
        <f>'1-3'!X7</f>
        <v>新建</v>
      </c>
    </row>
    <row r="9" spans="1:7" x14ac:dyDescent="0.25">
      <c r="A9" s="857"/>
      <c r="B9" s="158" t="str">
        <f>'1-3'!B8</f>
        <v>勐海县流沙河县城8公里下游段防洪综合治理工程</v>
      </c>
      <c r="C9" s="156">
        <f>'1-3'!J8</f>
        <v>11.2</v>
      </c>
      <c r="D9" s="156">
        <f>'1-3'!R8</f>
        <v>0.7</v>
      </c>
      <c r="E9" s="156">
        <f>'1-3'!S8</f>
        <v>1.6</v>
      </c>
      <c r="F9" s="157">
        <f>'1-3'!W8</f>
        <v>3500</v>
      </c>
      <c r="G9" s="157" t="str">
        <f>'1-3'!X8</f>
        <v>新建</v>
      </c>
    </row>
    <row r="10" spans="1:7" x14ac:dyDescent="0.25">
      <c r="A10" s="857"/>
      <c r="B10" s="155" t="e">
        <f>'1-3'!#REF!</f>
        <v>#REF!</v>
      </c>
      <c r="C10" s="156">
        <f>'1-3'!J13</f>
        <v>2.6</v>
      </c>
      <c r="D10" s="156">
        <f>'1-3'!R13</f>
        <v>0.1</v>
      </c>
      <c r="E10" s="156">
        <f>'1-3'!S13</f>
        <v>0.1</v>
      </c>
      <c r="F10" s="157" t="e">
        <f>'1-3'!#REF!</f>
        <v>#REF!</v>
      </c>
      <c r="G10" s="157" t="e">
        <f>'1-3'!#REF!</f>
        <v>#REF!</v>
      </c>
    </row>
    <row r="11" spans="1:7" x14ac:dyDescent="0.25">
      <c r="A11" s="857"/>
      <c r="B11" s="155" t="str">
        <f>'1-3'!B13</f>
        <v>勐海县南披河防洪综合治理工程</v>
      </c>
      <c r="C11" s="156">
        <f>'1-3'!J16</f>
        <v>5.87</v>
      </c>
      <c r="D11" s="156">
        <f>'1-3'!R16</f>
        <v>0.3</v>
      </c>
      <c r="E11" s="156">
        <f>'1-3'!S16</f>
        <v>0.5</v>
      </c>
      <c r="F11" s="157">
        <f>'1-3'!W13</f>
        <v>0</v>
      </c>
      <c r="G11" s="157" t="str">
        <f>'1-3'!X13</f>
        <v>新建</v>
      </c>
    </row>
    <row r="12" spans="1:7" x14ac:dyDescent="0.25">
      <c r="A12" s="159"/>
      <c r="B12" s="155" t="str">
        <f>'1-3'!B16</f>
        <v>勐海县布朗山乡南洞河防洪综合治理工程</v>
      </c>
      <c r="C12" s="156" t="e">
        <f>'1-3'!#REF!</f>
        <v>#REF!</v>
      </c>
      <c r="D12" s="156" t="e">
        <f>'1-3'!#REF!</f>
        <v>#REF!</v>
      </c>
      <c r="E12" s="156" t="e">
        <f>'1-3'!#REF!</f>
        <v>#REF!</v>
      </c>
      <c r="F12" s="157">
        <f>'1-3'!W16</f>
        <v>0</v>
      </c>
      <c r="G12" s="157" t="str">
        <f>'1-3'!X16</f>
        <v>新建</v>
      </c>
    </row>
    <row r="13" spans="1:7" x14ac:dyDescent="0.25">
      <c r="A13" s="159"/>
      <c r="B13" s="155" t="e">
        <f>'1-3'!#REF!</f>
        <v>#REF!</v>
      </c>
      <c r="C13" s="156"/>
      <c r="D13" s="156"/>
      <c r="E13" s="156"/>
      <c r="F13" s="157">
        <v>3908</v>
      </c>
      <c r="G13" s="157">
        <v>3908</v>
      </c>
    </row>
    <row r="14" spans="1:7" x14ac:dyDescent="0.25">
      <c r="A14" s="159"/>
      <c r="B14" s="155">
        <f>'1-3'!B17</f>
        <v>0</v>
      </c>
      <c r="C14" s="156"/>
      <c r="D14" s="156"/>
      <c r="E14" s="156"/>
      <c r="F14" s="157"/>
      <c r="G14" s="157"/>
    </row>
    <row r="15" spans="1:7" x14ac:dyDescent="0.25">
      <c r="A15" s="159"/>
      <c r="B15" s="155" t="s">
        <v>1204</v>
      </c>
      <c r="C15" s="156">
        <v>5</v>
      </c>
      <c r="D15" s="156"/>
      <c r="E15" s="156"/>
      <c r="F15" s="157">
        <v>3908</v>
      </c>
      <c r="G15" s="157" t="str">
        <f>'1-3'!X16</f>
        <v>新建</v>
      </c>
    </row>
    <row r="16" spans="1:7" x14ac:dyDescent="0.25">
      <c r="A16" s="853" t="s">
        <v>1205</v>
      </c>
      <c r="B16" s="155" t="str">
        <f>'1-4'!E5</f>
        <v>勐阿镇南吕河山洪沟综合治理工程</v>
      </c>
      <c r="C16" s="156">
        <f>'1-4'!F5</f>
        <v>6</v>
      </c>
      <c r="D16" s="156">
        <f>'1-4'!N5</f>
        <v>0.48</v>
      </c>
      <c r="E16" s="156">
        <f>'1-4'!O5</f>
        <v>0.69</v>
      </c>
      <c r="F16" s="157">
        <v>3000</v>
      </c>
      <c r="G16" s="18">
        <v>500</v>
      </c>
    </row>
    <row r="17" spans="1:7" x14ac:dyDescent="0.25">
      <c r="A17" s="858"/>
      <c r="B17" s="155" t="str">
        <f>'1-4'!E6</f>
        <v>打洛镇南涧河山洪沟综合治理工程</v>
      </c>
      <c r="C17" s="156">
        <f>'1-4'!F6</f>
        <v>3</v>
      </c>
      <c r="D17" s="156">
        <f>'1-4'!N6</f>
        <v>0.12</v>
      </c>
      <c r="E17" s="156">
        <f>'1-4'!O6</f>
        <v>0.02</v>
      </c>
      <c r="F17" s="157">
        <v>1000</v>
      </c>
      <c r="G17" s="18">
        <v>200</v>
      </c>
    </row>
    <row r="18" spans="1:7" x14ac:dyDescent="0.25">
      <c r="A18" s="858"/>
      <c r="B18" s="155" t="e">
        <f>'1-4'!#REF!</f>
        <v>#REF!</v>
      </c>
      <c r="C18" s="156" t="e">
        <f>'1-4'!#REF!</f>
        <v>#REF!</v>
      </c>
      <c r="D18" s="156" t="e">
        <f>'1-4'!#REF!</f>
        <v>#REF!</v>
      </c>
      <c r="E18" s="156" t="e">
        <f>'1-4'!#REF!</f>
        <v>#REF!</v>
      </c>
      <c r="F18" s="157">
        <v>1500</v>
      </c>
      <c r="G18" s="18">
        <v>300</v>
      </c>
    </row>
    <row r="19" spans="1:7" x14ac:dyDescent="0.25">
      <c r="A19" s="858"/>
      <c r="B19" s="155" t="e">
        <f>'1-4'!#REF!</f>
        <v>#REF!</v>
      </c>
      <c r="C19" s="156" t="e">
        <f>'1-4'!#REF!</f>
        <v>#REF!</v>
      </c>
      <c r="D19" s="156" t="e">
        <f>'1-4'!#REF!</f>
        <v>#REF!</v>
      </c>
      <c r="E19" s="156" t="e">
        <f>'1-4'!#REF!</f>
        <v>#REF!</v>
      </c>
      <c r="F19" s="157">
        <v>2000</v>
      </c>
      <c r="G19" s="160">
        <v>400</v>
      </c>
    </row>
    <row r="20" spans="1:7" ht="15.6" customHeight="1" x14ac:dyDescent="0.25">
      <c r="A20" s="855" t="s">
        <v>1206</v>
      </c>
      <c r="B20" s="155" t="str">
        <f>'1-5'!B7</f>
        <v>那达勐水库</v>
      </c>
      <c r="C20" s="161"/>
      <c r="D20" s="156">
        <f>'1-5'!Z7</f>
        <v>6.44</v>
      </c>
      <c r="E20" s="156">
        <f>'1-5'!AA7</f>
        <v>11.64</v>
      </c>
      <c r="F20" s="157">
        <v>6000</v>
      </c>
      <c r="G20" s="160">
        <v>6000</v>
      </c>
    </row>
    <row r="21" spans="1:7" x14ac:dyDescent="0.25">
      <c r="A21" s="856"/>
      <c r="B21" s="155" t="s">
        <v>1207</v>
      </c>
      <c r="C21" s="161"/>
      <c r="D21" s="156">
        <v>1.22</v>
      </c>
      <c r="E21" s="156">
        <v>2.5299999999999998</v>
      </c>
      <c r="F21" s="157">
        <v>200</v>
      </c>
      <c r="G21" s="160">
        <v>200</v>
      </c>
    </row>
    <row r="22" spans="1:7" x14ac:dyDescent="0.25">
      <c r="A22" s="855" t="s">
        <v>1208</v>
      </c>
      <c r="B22" s="155" t="str">
        <f>'1-6'!B9</f>
        <v>十二公里水闸</v>
      </c>
      <c r="C22" s="155"/>
      <c r="D22" s="157"/>
      <c r="E22" s="157"/>
      <c r="F22" s="157">
        <f>'1-6'!S9</f>
        <v>1500</v>
      </c>
      <c r="G22" s="160">
        <v>1500</v>
      </c>
    </row>
    <row r="23" spans="1:7" x14ac:dyDescent="0.25">
      <c r="A23" s="857"/>
      <c r="B23" s="155" t="str">
        <f>'1-6'!B20</f>
        <v>曼宰龙水闸</v>
      </c>
      <c r="C23" s="155"/>
      <c r="D23" s="157"/>
      <c r="E23" s="157"/>
      <c r="F23" s="157">
        <f>'1-6'!S20</f>
        <v>1000</v>
      </c>
      <c r="G23" s="160">
        <v>1000</v>
      </c>
    </row>
    <row r="24" spans="1:7" x14ac:dyDescent="0.25">
      <c r="A24" s="857"/>
      <c r="B24" s="155" t="str">
        <f>'1-6'!B8</f>
        <v>曼贺龙水闸</v>
      </c>
      <c r="C24" s="155"/>
      <c r="D24" s="157"/>
      <c r="E24" s="157"/>
      <c r="F24" s="157">
        <f>'1-6'!S8</f>
        <v>1500</v>
      </c>
      <c r="G24" s="160">
        <v>1000</v>
      </c>
    </row>
    <row r="25" spans="1:7" x14ac:dyDescent="0.25">
      <c r="A25" s="857"/>
      <c r="B25" s="155" t="str">
        <f>'1-6'!B15</f>
        <v>曼燕水闸</v>
      </c>
      <c r="C25" s="155"/>
      <c r="D25" s="157"/>
      <c r="E25" s="157"/>
      <c r="F25" s="162">
        <v>600</v>
      </c>
      <c r="G25" s="160">
        <v>600</v>
      </c>
    </row>
    <row r="26" spans="1:7" x14ac:dyDescent="0.25">
      <c r="A26" s="857"/>
      <c r="B26" s="155" t="str">
        <f>'1-6'!B21</f>
        <v>曼宛水闸</v>
      </c>
      <c r="C26" s="155"/>
      <c r="D26" s="157"/>
      <c r="E26" s="157"/>
      <c r="F26" s="162">
        <v>600</v>
      </c>
      <c r="G26" s="160">
        <v>600</v>
      </c>
    </row>
    <row r="27" spans="1:7" x14ac:dyDescent="0.25">
      <c r="A27" s="857"/>
      <c r="B27" s="155" t="str">
        <f>'1-6'!B14</f>
        <v>曼拉水闸</v>
      </c>
      <c r="C27" s="155"/>
      <c r="D27" s="157"/>
      <c r="E27" s="157"/>
      <c r="F27" s="157">
        <f>'1-6'!S14</f>
        <v>1500</v>
      </c>
      <c r="G27" s="160">
        <v>1000</v>
      </c>
    </row>
    <row r="28" spans="1:7" x14ac:dyDescent="0.25">
      <c r="A28" s="857"/>
      <c r="B28" s="155" t="str">
        <f>'1-6'!B10</f>
        <v>曼贺勐水闸</v>
      </c>
      <c r="C28" s="155"/>
      <c r="D28" s="157"/>
      <c r="E28" s="157"/>
      <c r="F28" s="157">
        <f>'1-6'!S10</f>
        <v>1500</v>
      </c>
      <c r="G28" s="160">
        <v>500</v>
      </c>
    </row>
    <row r="29" spans="1:7" x14ac:dyDescent="0.25">
      <c r="A29" s="857"/>
      <c r="B29" s="155" t="str">
        <f>'1-6'!B7</f>
        <v>三公里水闸</v>
      </c>
      <c r="C29" s="155"/>
      <c r="D29" s="157"/>
      <c r="E29" s="157"/>
      <c r="F29" s="157">
        <f>'1-6'!S7</f>
        <v>1500</v>
      </c>
      <c r="G29" s="160">
        <v>500</v>
      </c>
    </row>
    <row r="30" spans="1:7" x14ac:dyDescent="0.25">
      <c r="A30" s="857"/>
      <c r="B30" s="155" t="str">
        <f>'1-6'!B11</f>
        <v>八公里水闸</v>
      </c>
      <c r="C30" s="155"/>
      <c r="D30" s="157"/>
      <c r="E30" s="157"/>
      <c r="F30" s="157">
        <f>'1-6'!S11</f>
        <v>1000</v>
      </c>
      <c r="G30" s="160">
        <v>500</v>
      </c>
    </row>
    <row r="31" spans="1:7" x14ac:dyDescent="0.25">
      <c r="A31" s="857"/>
      <c r="B31" s="155" t="str">
        <f>'1-6'!B12</f>
        <v>曼赛水闸</v>
      </c>
      <c r="C31" s="155"/>
      <c r="D31" s="157"/>
      <c r="E31" s="157"/>
      <c r="F31" s="162">
        <v>600</v>
      </c>
      <c r="G31" s="160">
        <v>200</v>
      </c>
    </row>
    <row r="32" spans="1:7" x14ac:dyDescent="0.25">
      <c r="A32" s="857"/>
      <c r="B32" s="155" t="str">
        <f>'1-6'!B16</f>
        <v>曼弄罕水闸</v>
      </c>
      <c r="C32" s="155"/>
      <c r="D32" s="157"/>
      <c r="E32" s="157"/>
      <c r="F32" s="162">
        <v>800</v>
      </c>
      <c r="G32" s="160">
        <v>200</v>
      </c>
    </row>
    <row r="33" spans="1:7" x14ac:dyDescent="0.25">
      <c r="A33" s="857"/>
      <c r="B33" s="155" t="str">
        <f>'1-6'!B17</f>
        <v>曼国水闸1号</v>
      </c>
      <c r="C33" s="155"/>
      <c r="D33" s="157"/>
      <c r="E33" s="157"/>
      <c r="F33" s="157">
        <v>600</v>
      </c>
      <c r="G33" s="160">
        <v>200</v>
      </c>
    </row>
    <row r="34" spans="1:7" x14ac:dyDescent="0.25">
      <c r="A34" s="857"/>
      <c r="B34" s="155" t="str">
        <f>'1-6'!B18</f>
        <v>曼国水闸2号</v>
      </c>
      <c r="C34" s="155"/>
      <c r="D34" s="157"/>
      <c r="E34" s="157"/>
      <c r="F34" s="157">
        <v>600</v>
      </c>
      <c r="G34" s="160">
        <v>200</v>
      </c>
    </row>
    <row r="35" spans="1:7" x14ac:dyDescent="0.25">
      <c r="A35" s="856"/>
      <c r="B35" s="155" t="str">
        <f>'1-6'!B19</f>
        <v>曼国水闸3号</v>
      </c>
      <c r="C35" s="155"/>
      <c r="D35" s="157"/>
      <c r="E35" s="157"/>
      <c r="F35" s="157">
        <v>600</v>
      </c>
      <c r="G35" s="157">
        <v>600</v>
      </c>
    </row>
    <row r="36" spans="1:7" x14ac:dyDescent="0.25">
      <c r="A36" s="154" t="s">
        <v>180</v>
      </c>
      <c r="B36" s="155"/>
      <c r="C36" s="156" t="e">
        <f>SUM(C3:C35)</f>
        <v>#REF!</v>
      </c>
      <c r="D36" s="156" t="e">
        <f>SUM(D3:D35)</f>
        <v>#REF!</v>
      </c>
      <c r="E36" s="156" t="e">
        <f t="shared" ref="E36:G36" si="0">SUM(E3:E35)</f>
        <v>#REF!</v>
      </c>
      <c r="F36" s="157" t="e">
        <f t="shared" si="0"/>
        <v>#REF!</v>
      </c>
      <c r="G36" s="163" t="e">
        <f t="shared" si="0"/>
        <v>#REF!</v>
      </c>
    </row>
  </sheetData>
  <mergeCells count="8">
    <mergeCell ref="A16:A19"/>
    <mergeCell ref="A20:A21"/>
    <mergeCell ref="A22:A35"/>
    <mergeCell ref="B1:B2"/>
    <mergeCell ref="C1:C2"/>
    <mergeCell ref="D1:D2"/>
    <mergeCell ref="A1:A2"/>
    <mergeCell ref="A3:A11"/>
  </mergeCells>
  <phoneticPr fontId="68" type="noConversion"/>
  <pageMargins left="0.7" right="0.7" top="0.75" bottom="0.75" header="0.3" footer="0.3"/>
  <pageSetup paperSize="9" orientation="portrait"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
  <sheetViews>
    <sheetView workbookViewId="0">
      <selection activeCell="N14" sqref="N14"/>
    </sheetView>
  </sheetViews>
  <sheetFormatPr defaultColWidth="9" defaultRowHeight="14.4" x14ac:dyDescent="0.25"/>
  <cols>
    <col min="1" max="1" width="9" style="63"/>
    <col min="2" max="3" width="13.109375" style="63" customWidth="1"/>
    <col min="4" max="11" width="9" style="63"/>
    <col min="12" max="12" width="13.109375" style="63" customWidth="1"/>
    <col min="13" max="16384" width="9" style="63"/>
  </cols>
  <sheetData>
    <row r="1" spans="1:24" ht="20.399999999999999" x14ac:dyDescent="0.3">
      <c r="A1" s="566" t="s">
        <v>118</v>
      </c>
      <c r="B1" s="566"/>
      <c r="C1" s="566"/>
      <c r="D1" s="566"/>
      <c r="E1" s="566"/>
      <c r="F1" s="566"/>
      <c r="G1" s="566"/>
      <c r="H1" s="566"/>
      <c r="I1" s="566"/>
      <c r="J1" s="566"/>
      <c r="K1" s="566"/>
      <c r="L1" s="566"/>
      <c r="M1" s="566"/>
      <c r="N1" s="566"/>
      <c r="O1" s="566"/>
      <c r="P1" s="566"/>
      <c r="Q1" s="566"/>
      <c r="R1" s="566"/>
      <c r="S1" s="566"/>
      <c r="T1" s="566"/>
      <c r="U1" s="566"/>
      <c r="V1" s="566"/>
      <c r="W1" s="566"/>
      <c r="X1" s="459"/>
    </row>
    <row r="2" spans="1:24" ht="15" customHeight="1" x14ac:dyDescent="0.3">
      <c r="A2" s="565" t="s">
        <v>81</v>
      </c>
      <c r="B2" s="565" t="s">
        <v>82</v>
      </c>
      <c r="C2" s="565" t="s">
        <v>83</v>
      </c>
      <c r="D2" s="565" t="s">
        <v>84</v>
      </c>
      <c r="E2" s="565" t="s">
        <v>119</v>
      </c>
      <c r="F2" s="565" t="s">
        <v>120</v>
      </c>
      <c r="G2" s="565" t="s">
        <v>121</v>
      </c>
      <c r="H2" s="565" t="s">
        <v>122</v>
      </c>
      <c r="I2" s="565" t="s">
        <v>123</v>
      </c>
      <c r="J2" s="565" t="s">
        <v>124</v>
      </c>
      <c r="K2" s="565" t="s">
        <v>103</v>
      </c>
      <c r="L2" s="565" t="s">
        <v>125</v>
      </c>
      <c r="M2" s="565" t="s">
        <v>126</v>
      </c>
      <c r="N2" s="565" t="s">
        <v>127</v>
      </c>
      <c r="O2" s="565" t="s">
        <v>128</v>
      </c>
      <c r="P2" s="565" t="s">
        <v>129</v>
      </c>
      <c r="Q2" s="565" t="s">
        <v>130</v>
      </c>
      <c r="R2" s="565" t="s">
        <v>131</v>
      </c>
      <c r="S2" s="565"/>
      <c r="T2" s="565"/>
      <c r="U2" s="565" t="s">
        <v>95</v>
      </c>
      <c r="V2" s="565" t="s">
        <v>132</v>
      </c>
      <c r="W2" s="565" t="s">
        <v>97</v>
      </c>
      <c r="X2" s="459"/>
    </row>
    <row r="3" spans="1:24" ht="21.6" x14ac:dyDescent="0.3">
      <c r="A3" s="565"/>
      <c r="B3" s="565"/>
      <c r="C3" s="565"/>
      <c r="D3" s="565"/>
      <c r="E3" s="565"/>
      <c r="F3" s="565"/>
      <c r="G3" s="565"/>
      <c r="H3" s="565"/>
      <c r="I3" s="565"/>
      <c r="J3" s="565"/>
      <c r="K3" s="565"/>
      <c r="L3" s="565"/>
      <c r="M3" s="565"/>
      <c r="N3" s="565"/>
      <c r="O3" s="565"/>
      <c r="P3" s="565"/>
      <c r="Q3" s="565"/>
      <c r="R3" s="565" t="s">
        <v>133</v>
      </c>
      <c r="S3" s="565" t="s">
        <v>93</v>
      </c>
      <c r="T3" s="365" t="s">
        <v>134</v>
      </c>
      <c r="U3" s="565"/>
      <c r="V3" s="565"/>
      <c r="W3" s="565"/>
      <c r="X3" s="459"/>
    </row>
    <row r="4" spans="1:24" x14ac:dyDescent="0.3">
      <c r="A4" s="565"/>
      <c r="B4" s="565"/>
      <c r="C4" s="565"/>
      <c r="D4" s="565"/>
      <c r="E4" s="565"/>
      <c r="F4" s="565"/>
      <c r="G4" s="565"/>
      <c r="H4" s="565"/>
      <c r="I4" s="565"/>
      <c r="J4" s="565"/>
      <c r="K4" s="565"/>
      <c r="L4" s="565"/>
      <c r="M4" s="565"/>
      <c r="N4" s="565"/>
      <c r="O4" s="565"/>
      <c r="P4" s="565"/>
      <c r="Q4" s="565"/>
      <c r="R4" s="565"/>
      <c r="S4" s="565"/>
      <c r="T4" s="365" t="s">
        <v>135</v>
      </c>
      <c r="U4" s="565"/>
      <c r="V4" s="565"/>
      <c r="W4" s="565"/>
      <c r="X4" s="459"/>
    </row>
    <row r="5" spans="1:24" ht="15" x14ac:dyDescent="0.3">
      <c r="A5" s="450">
        <v>1</v>
      </c>
      <c r="B5" s="450" t="s">
        <v>136</v>
      </c>
      <c r="C5" s="450"/>
      <c r="D5" s="450" t="s">
        <v>137</v>
      </c>
      <c r="E5" s="451"/>
      <c r="F5" s="451"/>
      <c r="G5" s="451"/>
      <c r="H5" s="451"/>
      <c r="I5" s="451"/>
      <c r="J5" s="451"/>
      <c r="K5" s="451"/>
      <c r="L5" s="451" t="s">
        <v>138</v>
      </c>
      <c r="M5" s="450" t="s">
        <v>109</v>
      </c>
      <c r="N5" s="452"/>
      <c r="O5" s="457"/>
      <c r="P5" s="452"/>
      <c r="Q5" s="452"/>
      <c r="R5" s="457"/>
      <c r="S5" s="457"/>
      <c r="T5" s="457"/>
      <c r="U5" s="457"/>
      <c r="V5" s="452"/>
      <c r="W5" s="452"/>
      <c r="X5" s="459"/>
    </row>
    <row r="6" spans="1:24" ht="15" x14ac:dyDescent="0.3">
      <c r="A6" s="450">
        <v>2</v>
      </c>
      <c r="B6" s="451"/>
      <c r="C6" s="451"/>
      <c r="D6" s="451"/>
      <c r="E6" s="451"/>
      <c r="F6" s="451"/>
      <c r="G6" s="451"/>
      <c r="H6" s="451"/>
      <c r="I6" s="451"/>
      <c r="J6" s="451"/>
      <c r="K6" s="451"/>
      <c r="L6" s="451"/>
      <c r="M6" s="451"/>
      <c r="N6" s="452"/>
      <c r="O6" s="452"/>
      <c r="P6" s="452"/>
      <c r="Q6" s="452"/>
      <c r="R6" s="452"/>
      <c r="S6" s="452"/>
      <c r="T6" s="452"/>
      <c r="U6" s="452"/>
      <c r="V6" s="452"/>
      <c r="W6" s="452"/>
      <c r="X6" s="459"/>
    </row>
    <row r="7" spans="1:24" x14ac:dyDescent="0.3">
      <c r="A7" s="452"/>
      <c r="B7" s="453"/>
      <c r="C7" s="453"/>
      <c r="D7" s="452"/>
      <c r="E7" s="452"/>
      <c r="F7" s="452"/>
      <c r="G7" s="452"/>
      <c r="H7" s="452"/>
      <c r="I7" s="452"/>
      <c r="J7" s="452"/>
      <c r="K7" s="452"/>
      <c r="L7" s="452"/>
      <c r="M7" s="452"/>
      <c r="N7" s="452"/>
      <c r="O7" s="452"/>
      <c r="P7" s="452"/>
      <c r="Q7" s="452"/>
      <c r="R7" s="452"/>
      <c r="S7" s="452"/>
      <c r="T7" s="452"/>
      <c r="U7" s="452"/>
      <c r="V7" s="452"/>
      <c r="W7" s="452"/>
      <c r="X7" s="459"/>
    </row>
    <row r="8" spans="1:24" x14ac:dyDescent="0.3">
      <c r="A8" s="452"/>
      <c r="B8" s="453"/>
      <c r="C8" s="453"/>
      <c r="D8" s="452"/>
      <c r="E8" s="452"/>
      <c r="F8" s="452"/>
      <c r="G8" s="452"/>
      <c r="H8" s="452"/>
      <c r="I8" s="452"/>
      <c r="J8" s="452"/>
      <c r="K8" s="452"/>
      <c r="L8" s="452"/>
      <c r="M8" s="452"/>
      <c r="N8" s="452"/>
      <c r="O8" s="452"/>
      <c r="P8" s="452"/>
      <c r="Q8" s="452"/>
      <c r="R8" s="452"/>
      <c r="S8" s="452"/>
      <c r="T8" s="452"/>
      <c r="U8" s="452"/>
      <c r="V8" s="452"/>
      <c r="W8" s="452"/>
      <c r="X8" s="459"/>
    </row>
    <row r="9" spans="1:24" x14ac:dyDescent="0.3">
      <c r="A9" s="452"/>
      <c r="B9" s="453"/>
      <c r="C9" s="453"/>
      <c r="D9" s="452"/>
      <c r="E9" s="452"/>
      <c r="F9" s="452"/>
      <c r="G9" s="452"/>
      <c r="H9" s="452"/>
      <c r="I9" s="452"/>
      <c r="J9" s="452"/>
      <c r="K9" s="452"/>
      <c r="L9" s="452"/>
      <c r="M9" s="452"/>
      <c r="N9" s="452"/>
      <c r="O9" s="452"/>
      <c r="P9" s="452"/>
      <c r="Q9" s="452"/>
      <c r="R9" s="452"/>
      <c r="S9" s="452"/>
      <c r="T9" s="452"/>
      <c r="U9" s="452"/>
      <c r="V9" s="452"/>
      <c r="W9" s="452"/>
      <c r="X9" s="459"/>
    </row>
    <row r="10" spans="1:24" ht="15" x14ac:dyDescent="0.3">
      <c r="A10" s="454" t="s">
        <v>113</v>
      </c>
      <c r="B10" s="455"/>
      <c r="C10" s="455"/>
      <c r="D10" s="455"/>
      <c r="E10" s="455"/>
      <c r="F10" s="455"/>
      <c r="G10" s="455"/>
      <c r="H10" s="455"/>
      <c r="I10" s="455"/>
      <c r="J10" s="455"/>
      <c r="K10" s="455"/>
      <c r="L10" s="455"/>
      <c r="M10" s="455"/>
      <c r="N10" s="455"/>
      <c r="O10" s="455"/>
      <c r="P10" s="458"/>
      <c r="Q10" s="458"/>
      <c r="R10" s="458"/>
      <c r="S10" s="458"/>
      <c r="T10" s="458"/>
      <c r="U10" s="458"/>
      <c r="V10" s="458"/>
      <c r="W10" s="458"/>
      <c r="X10" s="459"/>
    </row>
    <row r="11" spans="1:24" ht="15" x14ac:dyDescent="0.3">
      <c r="A11" s="562" t="s">
        <v>139</v>
      </c>
      <c r="B11" s="562"/>
      <c r="C11" s="562"/>
      <c r="D11" s="562"/>
      <c r="E11" s="562"/>
      <c r="F11" s="562"/>
      <c r="G11" s="562"/>
      <c r="H11" s="562"/>
      <c r="I11" s="562"/>
      <c r="J11" s="562"/>
      <c r="K11" s="562"/>
      <c r="L11" s="455"/>
      <c r="M11" s="455"/>
      <c r="N11" s="455"/>
      <c r="O11" s="455"/>
      <c r="P11" s="458"/>
      <c r="Q11" s="458"/>
      <c r="R11" s="458"/>
      <c r="S11" s="458"/>
      <c r="T11" s="458"/>
      <c r="U11" s="458"/>
      <c r="V11" s="458"/>
      <c r="W11" s="458"/>
      <c r="X11" s="459"/>
    </row>
    <row r="12" spans="1:24" ht="15" x14ac:dyDescent="0.3">
      <c r="A12" s="562" t="s">
        <v>140</v>
      </c>
      <c r="B12" s="562"/>
      <c r="C12" s="562"/>
      <c r="D12" s="562"/>
      <c r="E12" s="562"/>
      <c r="F12" s="562"/>
      <c r="G12" s="562"/>
      <c r="H12" s="562"/>
      <c r="I12" s="562"/>
      <c r="J12" s="562"/>
      <c r="K12" s="562"/>
      <c r="L12" s="562"/>
      <c r="M12" s="562"/>
      <c r="N12" s="562"/>
      <c r="O12" s="562"/>
      <c r="P12" s="458"/>
      <c r="Q12" s="458"/>
      <c r="R12" s="458"/>
      <c r="S12" s="458"/>
      <c r="T12" s="458"/>
      <c r="U12" s="458"/>
      <c r="V12" s="458"/>
      <c r="W12" s="458"/>
      <c r="X12" s="459"/>
    </row>
    <row r="13" spans="1:24" ht="15" x14ac:dyDescent="0.3">
      <c r="A13" s="562" t="s">
        <v>141</v>
      </c>
      <c r="B13" s="562"/>
      <c r="C13" s="562"/>
      <c r="D13" s="562"/>
      <c r="E13" s="562"/>
      <c r="F13" s="455"/>
      <c r="G13" s="455"/>
      <c r="H13" s="455"/>
      <c r="I13" s="455"/>
      <c r="J13" s="455"/>
      <c r="K13" s="455"/>
      <c r="L13" s="455"/>
      <c r="M13" s="455"/>
      <c r="N13" s="455"/>
      <c r="O13" s="455"/>
      <c r="P13" s="458"/>
      <c r="Q13" s="458"/>
      <c r="R13" s="458"/>
      <c r="S13" s="458"/>
      <c r="T13" s="458"/>
      <c r="U13" s="458"/>
      <c r="V13" s="458"/>
      <c r="W13" s="458"/>
      <c r="X13" s="459"/>
    </row>
    <row r="14" spans="1:24" ht="15" x14ac:dyDescent="0.3">
      <c r="A14" s="562" t="s">
        <v>142</v>
      </c>
      <c r="B14" s="562"/>
      <c r="C14" s="562"/>
      <c r="D14" s="562"/>
      <c r="E14" s="562"/>
      <c r="F14" s="562"/>
      <c r="G14" s="456"/>
      <c r="H14" s="456"/>
      <c r="I14" s="456"/>
      <c r="J14" s="455"/>
      <c r="K14" s="455"/>
      <c r="L14" s="455"/>
      <c r="M14" s="455"/>
      <c r="N14" s="455"/>
      <c r="O14" s="455"/>
      <c r="P14" s="458"/>
      <c r="Q14" s="458"/>
      <c r="R14" s="458"/>
      <c r="S14" s="458"/>
      <c r="T14" s="458"/>
      <c r="U14" s="458"/>
      <c r="V14" s="458"/>
      <c r="W14" s="458"/>
      <c r="X14" s="459"/>
    </row>
    <row r="15" spans="1:24" ht="15" x14ac:dyDescent="0.3">
      <c r="A15" s="562" t="s">
        <v>143</v>
      </c>
      <c r="B15" s="562"/>
      <c r="C15" s="562"/>
      <c r="D15" s="562"/>
      <c r="E15" s="562"/>
      <c r="F15" s="455"/>
      <c r="G15" s="455"/>
      <c r="H15" s="455"/>
      <c r="I15" s="455"/>
      <c r="J15" s="455"/>
      <c r="K15" s="455"/>
      <c r="L15" s="455"/>
      <c r="M15" s="455"/>
      <c r="N15" s="455"/>
      <c r="O15" s="455"/>
      <c r="P15" s="458"/>
      <c r="Q15" s="458"/>
      <c r="R15" s="458"/>
      <c r="S15" s="458"/>
      <c r="T15" s="458"/>
      <c r="U15" s="458"/>
      <c r="V15" s="458"/>
      <c r="W15" s="458"/>
      <c r="X15" s="459"/>
    </row>
    <row r="16" spans="1:24" ht="15" x14ac:dyDescent="0.3">
      <c r="A16" s="562" t="s">
        <v>144</v>
      </c>
      <c r="B16" s="562"/>
      <c r="C16" s="562"/>
      <c r="D16" s="562"/>
      <c r="E16" s="562"/>
      <c r="F16" s="562"/>
      <c r="G16" s="455"/>
      <c r="H16" s="455"/>
      <c r="I16" s="455"/>
      <c r="J16" s="455"/>
      <c r="K16" s="455"/>
      <c r="L16" s="455"/>
      <c r="M16" s="455"/>
      <c r="N16" s="455"/>
      <c r="O16" s="455"/>
      <c r="P16" s="458"/>
      <c r="Q16" s="458"/>
      <c r="R16" s="458"/>
      <c r="S16" s="458"/>
      <c r="T16" s="458"/>
      <c r="U16" s="458"/>
      <c r="V16" s="458"/>
      <c r="W16" s="458"/>
      <c r="X16" s="459"/>
    </row>
  </sheetData>
  <mergeCells count="30">
    <mergeCell ref="A1:W1"/>
    <mergeCell ref="R2:T2"/>
    <mergeCell ref="A11:K11"/>
    <mergeCell ref="A12:O12"/>
    <mergeCell ref="A13:E13"/>
    <mergeCell ref="G2:G4"/>
    <mergeCell ref="H2:H4"/>
    <mergeCell ref="I2:I4"/>
    <mergeCell ref="J2:J4"/>
    <mergeCell ref="K2:K4"/>
    <mergeCell ref="L2:L4"/>
    <mergeCell ref="M2:M4"/>
    <mergeCell ref="N2:N4"/>
    <mergeCell ref="O2:O4"/>
    <mergeCell ref="P2:P4"/>
    <mergeCell ref="Q2:Q4"/>
    <mergeCell ref="A14:F14"/>
    <mergeCell ref="A15:E15"/>
    <mergeCell ref="A16:F16"/>
    <mergeCell ref="A2:A4"/>
    <mergeCell ref="B2:B4"/>
    <mergeCell ref="C2:C4"/>
    <mergeCell ref="D2:D4"/>
    <mergeCell ref="E2:E4"/>
    <mergeCell ref="F2:F4"/>
    <mergeCell ref="R3:R4"/>
    <mergeCell ref="S3:S4"/>
    <mergeCell ref="U2:U4"/>
    <mergeCell ref="V2:V4"/>
    <mergeCell ref="W2:W4"/>
  </mergeCells>
  <phoneticPr fontId="68" type="noConversion"/>
  <pageMargins left="0.7" right="0.7" top="0.75" bottom="0.75" header="0.3" footer="0.3"/>
  <pageSetup paperSize="8" scale="89"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C12" sqref="C12"/>
    </sheetView>
  </sheetViews>
  <sheetFormatPr defaultColWidth="9" defaultRowHeight="14.4" x14ac:dyDescent="0.25"/>
  <cols>
    <col min="2" max="2" width="13.5546875" customWidth="1"/>
    <col min="3" max="3" width="11.88671875" customWidth="1"/>
    <col min="11" max="11" width="10.6640625" customWidth="1"/>
  </cols>
  <sheetData>
    <row r="1" spans="1:11" ht="26.4" customHeight="1" x14ac:dyDescent="0.25">
      <c r="A1" s="859" t="s">
        <v>81</v>
      </c>
      <c r="B1" s="859" t="s">
        <v>760</v>
      </c>
      <c r="C1" s="859" t="s">
        <v>773</v>
      </c>
      <c r="D1" s="859" t="s">
        <v>1209</v>
      </c>
      <c r="E1" s="859" t="s">
        <v>1210</v>
      </c>
      <c r="F1" s="859" t="s">
        <v>1211</v>
      </c>
      <c r="G1" s="859" t="s">
        <v>1212</v>
      </c>
      <c r="H1" s="859" t="s">
        <v>1213</v>
      </c>
      <c r="I1" s="141" t="s">
        <v>1214</v>
      </c>
      <c r="J1" s="89" t="s">
        <v>1215</v>
      </c>
      <c r="K1" s="89" t="s">
        <v>274</v>
      </c>
    </row>
    <row r="2" spans="1:11" ht="18.600000000000001" customHeight="1" x14ac:dyDescent="0.25">
      <c r="A2" s="860"/>
      <c r="B2" s="860"/>
      <c r="C2" s="860"/>
      <c r="D2" s="860"/>
      <c r="E2" s="860"/>
      <c r="F2" s="860"/>
      <c r="G2" s="860"/>
      <c r="H2" s="860"/>
      <c r="I2" s="141" t="s">
        <v>1216</v>
      </c>
      <c r="J2" s="141" t="s">
        <v>1216</v>
      </c>
      <c r="K2" s="141" t="s">
        <v>1216</v>
      </c>
    </row>
    <row r="3" spans="1:11" x14ac:dyDescent="0.25">
      <c r="A3" s="147">
        <v>1</v>
      </c>
      <c r="B3" s="148" t="str">
        <f>'2-1'!B6</f>
        <v>勐阿水库</v>
      </c>
      <c r="C3" s="148" t="str">
        <f>'2-1'!K6</f>
        <v>猴子河</v>
      </c>
      <c r="D3" s="149">
        <f>'2-1'!V6</f>
        <v>40.700000000000003</v>
      </c>
      <c r="E3" s="149">
        <f>'2-1'!W6</f>
        <v>0.22</v>
      </c>
      <c r="F3" s="149">
        <f>'2-1'!Z6</f>
        <v>0.11</v>
      </c>
      <c r="G3" s="149">
        <f>'2-1'!AF6</f>
        <v>1235.7</v>
      </c>
      <c r="H3" s="149">
        <f>'2-1'!AU6</f>
        <v>4.9800000000000004</v>
      </c>
      <c r="I3" s="142">
        <f>'2-1'!BB6</f>
        <v>0</v>
      </c>
      <c r="J3" s="18">
        <f>H3-I3</f>
        <v>4.9800000000000004</v>
      </c>
      <c r="K3" s="63">
        <f>J3</f>
        <v>4.9800000000000004</v>
      </c>
    </row>
    <row r="4" spans="1:11" x14ac:dyDescent="0.25">
      <c r="A4" s="147">
        <v>2</v>
      </c>
      <c r="B4" s="148" t="str">
        <f>'2-1'!B9</f>
        <v>曼先水库</v>
      </c>
      <c r="C4" s="148" t="str">
        <f>'2-1'!K9</f>
        <v>帕宫河</v>
      </c>
      <c r="D4" s="149">
        <f>'2-1'!V9</f>
        <v>6.1</v>
      </c>
      <c r="E4" s="149">
        <f>'2-1'!W9</f>
        <v>0.04</v>
      </c>
      <c r="F4" s="149">
        <f>'2-1'!Z9</f>
        <v>2.5000000000000001E-2</v>
      </c>
      <c r="G4" s="149">
        <f>'2-1'!AF9</f>
        <v>245.16</v>
      </c>
      <c r="H4" s="149">
        <f>'2-1'!AU9</f>
        <v>1.1200000000000001</v>
      </c>
      <c r="I4" s="142">
        <f>'2-1'!BB9</f>
        <v>0</v>
      </c>
      <c r="J4" s="18">
        <f t="shared" ref="J4:J7" si="0">H4-I4</f>
        <v>1.1200000000000001</v>
      </c>
      <c r="K4" s="63">
        <v>1.1200000000000001</v>
      </c>
    </row>
    <row r="5" spans="1:11" x14ac:dyDescent="0.25">
      <c r="A5" s="147">
        <v>3</v>
      </c>
      <c r="B5" s="148" t="str">
        <f>'2-1'!B8</f>
        <v>南卡龙水库</v>
      </c>
      <c r="C5" s="148" t="str">
        <f>'2-1'!K8</f>
        <v>南卡河</v>
      </c>
      <c r="D5" s="149">
        <f>'2-1'!V8</f>
        <v>43.1</v>
      </c>
      <c r="E5" s="149">
        <f>'2-1'!W8</f>
        <v>0.26</v>
      </c>
      <c r="F5" s="149">
        <f>'2-1'!Z8</f>
        <v>0.15</v>
      </c>
      <c r="G5" s="149">
        <f>'2-1'!AF8</f>
        <v>1655.2</v>
      </c>
      <c r="H5" s="149">
        <f>'2-1'!AU8</f>
        <v>5.5</v>
      </c>
      <c r="I5" s="142">
        <f>'2-1'!BB8</f>
        <v>0</v>
      </c>
      <c r="J5" s="18">
        <f t="shared" si="0"/>
        <v>5.5</v>
      </c>
      <c r="K5" s="63">
        <v>0.05</v>
      </c>
    </row>
    <row r="6" spans="1:11" x14ac:dyDescent="0.25">
      <c r="A6" s="147">
        <v>4</v>
      </c>
      <c r="B6" s="148" t="str">
        <f>'2-1'!B7</f>
        <v>曼彦水库</v>
      </c>
      <c r="C6" s="148"/>
      <c r="D6" s="149"/>
      <c r="E6" s="149"/>
      <c r="F6" s="149"/>
      <c r="G6" s="149"/>
      <c r="H6" s="149">
        <f>'2-1'!AU7</f>
        <v>1.85</v>
      </c>
      <c r="I6" s="142">
        <f>'2-1'!BB7</f>
        <v>0.20499999999999999</v>
      </c>
      <c r="J6" s="18">
        <f t="shared" si="0"/>
        <v>1.645</v>
      </c>
      <c r="K6" s="150">
        <v>0.3</v>
      </c>
    </row>
    <row r="7" spans="1:11" x14ac:dyDescent="0.25">
      <c r="A7" s="147">
        <v>5</v>
      </c>
      <c r="B7" s="148" t="str">
        <f>'2-1'!B10</f>
        <v>曼桂水库</v>
      </c>
      <c r="C7" s="148"/>
      <c r="D7" s="149"/>
      <c r="E7" s="149"/>
      <c r="F7" s="149"/>
      <c r="G7" s="149"/>
      <c r="H7" s="149">
        <f>'2-1'!AU10</f>
        <v>4.8499999999999996</v>
      </c>
      <c r="I7" s="142">
        <f>'2-1'!BB10</f>
        <v>4.7560000000000002</v>
      </c>
      <c r="J7" s="18">
        <f t="shared" si="0"/>
        <v>9.3999999999999417E-2</v>
      </c>
      <c r="K7" s="63">
        <f>J7</f>
        <v>9.3999999999999417E-2</v>
      </c>
    </row>
    <row r="8" spans="1:11" x14ac:dyDescent="0.25">
      <c r="A8" s="861" t="s">
        <v>180</v>
      </c>
      <c r="B8" s="862"/>
      <c r="C8" s="863"/>
      <c r="D8" s="149">
        <f>SUM(D3:D5)</f>
        <v>89.9</v>
      </c>
      <c r="E8" s="149"/>
      <c r="F8" s="149">
        <f>SUM(F3:F5)</f>
        <v>0.28500000000000003</v>
      </c>
      <c r="G8" s="149">
        <f>SUM(G3:G5)</f>
        <v>3136.0600000000004</v>
      </c>
      <c r="H8" s="149">
        <f>SUM(H3:H5)</f>
        <v>11.600000000000001</v>
      </c>
      <c r="I8" s="151"/>
      <c r="K8" s="152">
        <f>SUM(K3:K7)</f>
        <v>6.5439999999999996</v>
      </c>
    </row>
  </sheetData>
  <mergeCells count="9">
    <mergeCell ref="E1:E2"/>
    <mergeCell ref="F1:F2"/>
    <mergeCell ref="G1:G2"/>
    <mergeCell ref="H1:H2"/>
    <mergeCell ref="A8:C8"/>
    <mergeCell ref="A1:A2"/>
    <mergeCell ref="B1:B2"/>
    <mergeCell ref="C1:C2"/>
    <mergeCell ref="D1:D2"/>
  </mergeCells>
  <phoneticPr fontId="68"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
  <sheetViews>
    <sheetView workbookViewId="0">
      <selection activeCell="F23" sqref="F23"/>
    </sheetView>
  </sheetViews>
  <sheetFormatPr defaultColWidth="9" defaultRowHeight="14.4" x14ac:dyDescent="0.25"/>
  <cols>
    <col min="2" max="2" width="16.109375" customWidth="1"/>
    <col min="3" max="3" width="12.6640625" customWidth="1"/>
    <col min="4" max="4" width="10.33203125" customWidth="1"/>
    <col min="5" max="5" width="12.21875" customWidth="1"/>
    <col min="6" max="6" width="9.33203125" customWidth="1"/>
    <col min="7" max="7" width="9.21875" customWidth="1"/>
  </cols>
  <sheetData>
    <row r="1" spans="1:27" ht="28.8" x14ac:dyDescent="0.25">
      <c r="A1" s="140" t="s">
        <v>1217</v>
      </c>
      <c r="B1" s="140" t="s">
        <v>1218</v>
      </c>
      <c r="C1" s="140" t="s">
        <v>1219</v>
      </c>
      <c r="D1" s="140" t="s">
        <v>1220</v>
      </c>
      <c r="E1" s="140" t="s">
        <v>1221</v>
      </c>
      <c r="F1" s="140" t="s">
        <v>1222</v>
      </c>
      <c r="G1" s="140" t="s">
        <v>1223</v>
      </c>
      <c r="H1" s="141" t="s">
        <v>274</v>
      </c>
      <c r="J1" s="682" t="s">
        <v>363</v>
      </c>
      <c r="K1" s="682" t="s">
        <v>611</v>
      </c>
      <c r="L1" s="678" t="s">
        <v>612</v>
      </c>
      <c r="M1" s="687" t="s">
        <v>129</v>
      </c>
      <c r="N1" s="688"/>
      <c r="O1" s="688"/>
      <c r="P1" s="688"/>
      <c r="Q1" s="688"/>
      <c r="R1" s="688"/>
      <c r="S1" s="688"/>
      <c r="T1" s="688"/>
      <c r="U1" s="688"/>
      <c r="V1" s="688"/>
      <c r="W1" s="688"/>
      <c r="X1" s="688"/>
      <c r="Y1" s="688"/>
      <c r="Z1" s="688"/>
      <c r="AA1" s="688"/>
    </row>
    <row r="2" spans="1:27" x14ac:dyDescent="0.25">
      <c r="A2" s="140">
        <v>1</v>
      </c>
      <c r="B2" s="135" t="s">
        <v>1224</v>
      </c>
      <c r="C2" s="135" t="s">
        <v>1225</v>
      </c>
      <c r="D2" s="135" t="s">
        <v>1226</v>
      </c>
      <c r="E2" s="140" t="s">
        <v>1227</v>
      </c>
      <c r="F2" s="140">
        <v>200</v>
      </c>
      <c r="G2" s="140">
        <v>20000</v>
      </c>
      <c r="H2" s="142">
        <v>3000</v>
      </c>
      <c r="J2" s="683"/>
      <c r="K2" s="685"/>
      <c r="L2" s="678"/>
      <c r="M2" s="678" t="s">
        <v>615</v>
      </c>
      <c r="N2" s="678"/>
      <c r="O2" s="678"/>
      <c r="P2" s="678"/>
      <c r="Q2" s="678"/>
      <c r="R2" s="678"/>
      <c r="S2" s="678"/>
      <c r="T2" s="678"/>
      <c r="U2" s="678"/>
      <c r="V2" s="678"/>
      <c r="W2" s="678" t="s">
        <v>616</v>
      </c>
      <c r="X2" s="678"/>
      <c r="Y2" s="678"/>
      <c r="Z2" s="678"/>
      <c r="AA2" s="678"/>
    </row>
    <row r="3" spans="1:27" x14ac:dyDescent="0.25">
      <c r="A3" s="140">
        <v>2</v>
      </c>
      <c r="B3" s="140" t="s">
        <v>1228</v>
      </c>
      <c r="C3" s="135" t="s">
        <v>1225</v>
      </c>
      <c r="D3" s="135" t="s">
        <v>1226</v>
      </c>
      <c r="E3" s="140" t="s">
        <v>1229</v>
      </c>
      <c r="F3" s="140">
        <v>50</v>
      </c>
      <c r="G3" s="140">
        <v>8000</v>
      </c>
      <c r="H3" s="142">
        <v>500</v>
      </c>
      <c r="J3" s="683"/>
      <c r="K3" s="685"/>
      <c r="L3" s="678"/>
      <c r="M3" s="678" t="s">
        <v>621</v>
      </c>
      <c r="N3" s="678"/>
      <c r="O3" s="678"/>
      <c r="P3" s="678"/>
      <c r="Q3" s="678"/>
      <c r="R3" s="678" t="s">
        <v>622</v>
      </c>
      <c r="S3" s="678"/>
      <c r="T3" s="678"/>
      <c r="U3" s="678"/>
      <c r="V3" s="678"/>
      <c r="W3" s="678"/>
      <c r="X3" s="678"/>
      <c r="Y3" s="678"/>
      <c r="Z3" s="678"/>
      <c r="AA3" s="678"/>
    </row>
    <row r="4" spans="1:27" ht="18" customHeight="1" x14ac:dyDescent="0.25">
      <c r="A4" s="140">
        <v>3</v>
      </c>
      <c r="B4" s="135" t="s">
        <v>1230</v>
      </c>
      <c r="C4" s="143" t="s">
        <v>1231</v>
      </c>
      <c r="D4" s="135" t="s">
        <v>1232</v>
      </c>
      <c r="E4" s="140" t="s">
        <v>1229</v>
      </c>
      <c r="F4" s="140">
        <v>50</v>
      </c>
      <c r="G4" s="140">
        <v>8000</v>
      </c>
      <c r="H4" s="142">
        <v>500</v>
      </c>
      <c r="J4" s="684"/>
      <c r="K4" s="686"/>
      <c r="L4" s="678"/>
      <c r="M4" s="144" t="s">
        <v>625</v>
      </c>
      <c r="N4" s="144" t="s">
        <v>626</v>
      </c>
      <c r="O4" s="145" t="s">
        <v>627</v>
      </c>
      <c r="P4" s="144" t="s">
        <v>628</v>
      </c>
      <c r="Q4" s="144" t="s">
        <v>614</v>
      </c>
      <c r="R4" s="144" t="s">
        <v>625</v>
      </c>
      <c r="S4" s="144" t="s">
        <v>626</v>
      </c>
      <c r="T4" s="145" t="s">
        <v>627</v>
      </c>
      <c r="U4" s="144" t="s">
        <v>628</v>
      </c>
      <c r="V4" s="144" t="s">
        <v>614</v>
      </c>
      <c r="W4" s="144" t="s">
        <v>625</v>
      </c>
      <c r="X4" s="144" t="s">
        <v>626</v>
      </c>
      <c r="Y4" s="145" t="s">
        <v>627</v>
      </c>
      <c r="Z4" s="144" t="s">
        <v>629</v>
      </c>
      <c r="AA4" s="144" t="s">
        <v>614</v>
      </c>
    </row>
    <row r="5" spans="1:27" x14ac:dyDescent="0.25">
      <c r="A5" s="140">
        <v>4</v>
      </c>
      <c r="B5" s="135" t="s">
        <v>1233</v>
      </c>
      <c r="C5" s="143" t="s">
        <v>1231</v>
      </c>
      <c r="D5" s="135" t="s">
        <v>1234</v>
      </c>
      <c r="E5" s="140" t="s">
        <v>1229</v>
      </c>
      <c r="F5" s="140">
        <v>10</v>
      </c>
      <c r="G5" s="140">
        <v>8000</v>
      </c>
      <c r="H5" s="142">
        <v>500</v>
      </c>
      <c r="J5" s="146" t="s">
        <v>634</v>
      </c>
      <c r="K5" s="146"/>
      <c r="L5" s="146" t="s">
        <v>635</v>
      </c>
      <c r="M5" s="146"/>
      <c r="N5" s="146"/>
      <c r="O5" s="146"/>
      <c r="P5" s="146"/>
      <c r="Q5" s="146"/>
      <c r="R5" s="146" t="s">
        <v>636</v>
      </c>
      <c r="S5" s="146" t="s">
        <v>634</v>
      </c>
      <c r="T5" s="146" t="s">
        <v>634</v>
      </c>
      <c r="U5" s="146">
        <v>22.9</v>
      </c>
      <c r="V5" s="146">
        <v>829.27</v>
      </c>
      <c r="W5" s="146"/>
      <c r="X5" s="146"/>
      <c r="Y5" s="146"/>
      <c r="Z5" s="146"/>
      <c r="AA5" s="146"/>
    </row>
    <row r="6" spans="1:27" x14ac:dyDescent="0.25">
      <c r="A6" s="140">
        <v>5</v>
      </c>
      <c r="B6" s="135" t="s">
        <v>1235</v>
      </c>
      <c r="C6" s="143" t="s">
        <v>1236</v>
      </c>
      <c r="D6" s="135" t="s">
        <v>1237</v>
      </c>
      <c r="E6" s="140" t="s">
        <v>1229</v>
      </c>
      <c r="F6" s="140">
        <v>17</v>
      </c>
      <c r="G6" s="140">
        <v>8000</v>
      </c>
      <c r="H6" s="142">
        <v>500</v>
      </c>
      <c r="J6" s="146" t="s">
        <v>637</v>
      </c>
      <c r="K6" s="146" t="s">
        <v>638</v>
      </c>
      <c r="L6" s="146" t="s">
        <v>635</v>
      </c>
      <c r="M6" s="146"/>
      <c r="N6" s="146"/>
      <c r="O6" s="146"/>
      <c r="P6" s="146"/>
      <c r="Q6" s="146"/>
      <c r="R6" s="146" t="s">
        <v>639</v>
      </c>
      <c r="S6" s="146" t="s">
        <v>637</v>
      </c>
      <c r="T6" s="146" t="s">
        <v>637</v>
      </c>
      <c r="U6" s="146">
        <v>23.9</v>
      </c>
      <c r="V6" s="146">
        <v>1311.51</v>
      </c>
      <c r="W6" s="146"/>
      <c r="X6" s="146"/>
      <c r="Y6" s="146"/>
      <c r="Z6" s="146"/>
      <c r="AA6" s="146"/>
    </row>
    <row r="7" spans="1:27" x14ac:dyDescent="0.25">
      <c r="A7" s="864" t="s">
        <v>1238</v>
      </c>
      <c r="B7" s="864"/>
      <c r="C7" s="140"/>
      <c r="D7" s="140"/>
      <c r="E7" s="140"/>
      <c r="F7" s="140">
        <f>SUM(F2:F6)</f>
        <v>327</v>
      </c>
      <c r="G7" s="140">
        <f>SUM(G2:G6)</f>
        <v>52000</v>
      </c>
      <c r="H7" s="142">
        <f>SUM(H2:H6)</f>
        <v>5000</v>
      </c>
    </row>
  </sheetData>
  <mergeCells count="9">
    <mergeCell ref="M1:AA1"/>
    <mergeCell ref="M2:V2"/>
    <mergeCell ref="M3:Q3"/>
    <mergeCell ref="R3:V3"/>
    <mergeCell ref="A7:B7"/>
    <mergeCell ref="J1:J4"/>
    <mergeCell ref="K1:K4"/>
    <mergeCell ref="L1:L4"/>
    <mergeCell ref="W2:AA3"/>
  </mergeCells>
  <phoneticPr fontId="68" type="noConversion"/>
  <pageMargins left="0.7" right="0.7" top="0.75" bottom="0.75" header="0.3" footer="0.3"/>
  <pageSetup paperSize="9" orientation="portrait" horizontalDpi="1200" verticalDpi="12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F23" sqref="F23"/>
    </sheetView>
  </sheetViews>
  <sheetFormatPr defaultColWidth="9" defaultRowHeight="14.4" x14ac:dyDescent="0.25"/>
  <cols>
    <col min="1" max="1" width="5.21875" customWidth="1"/>
    <col min="2" max="2" width="21.21875" customWidth="1"/>
    <col min="3" max="3" width="9.109375" customWidth="1"/>
    <col min="4" max="4" width="9" customWidth="1"/>
    <col min="5" max="5" width="8.44140625" customWidth="1"/>
    <col min="6" max="6" width="8.21875" customWidth="1"/>
    <col min="7" max="7" width="9.109375" customWidth="1"/>
  </cols>
  <sheetData>
    <row r="1" spans="1:7" x14ac:dyDescent="0.25">
      <c r="B1" s="680" t="s">
        <v>623</v>
      </c>
      <c r="C1" s="680"/>
      <c r="D1" s="680"/>
      <c r="E1" s="680"/>
      <c r="F1" s="680"/>
    </row>
    <row r="2" spans="1:7" ht="22.8" x14ac:dyDescent="0.25">
      <c r="A2" s="135" t="s">
        <v>1239</v>
      </c>
      <c r="B2" s="135" t="s">
        <v>1240</v>
      </c>
      <c r="C2" s="135" t="s">
        <v>1241</v>
      </c>
      <c r="D2" s="135" t="s">
        <v>1242</v>
      </c>
      <c r="E2" s="135" t="s">
        <v>1243</v>
      </c>
      <c r="F2" s="136" t="s">
        <v>95</v>
      </c>
      <c r="G2" s="137" t="s">
        <v>517</v>
      </c>
    </row>
    <row r="3" spans="1:7" x14ac:dyDescent="0.25">
      <c r="A3" s="135">
        <v>1</v>
      </c>
      <c r="B3" s="135" t="s">
        <v>644</v>
      </c>
      <c r="C3" s="135" t="s">
        <v>1225</v>
      </c>
      <c r="D3" s="135" t="s">
        <v>1225</v>
      </c>
      <c r="E3" s="135">
        <v>50</v>
      </c>
      <c r="F3" s="135">
        <v>2000</v>
      </c>
      <c r="G3" s="16">
        <v>800</v>
      </c>
    </row>
    <row r="4" spans="1:7" x14ac:dyDescent="0.25">
      <c r="A4" s="135">
        <v>2</v>
      </c>
      <c r="B4" s="135" t="s">
        <v>661</v>
      </c>
      <c r="C4" s="135" t="s">
        <v>1225</v>
      </c>
      <c r="D4" s="135" t="s">
        <v>1225</v>
      </c>
      <c r="E4" s="135">
        <v>20</v>
      </c>
      <c r="F4" s="138">
        <v>1200</v>
      </c>
      <c r="G4" s="16">
        <f t="shared" ref="G4:G10" si="0">F4</f>
        <v>1200</v>
      </c>
    </row>
    <row r="5" spans="1:7" x14ac:dyDescent="0.25">
      <c r="A5" s="135">
        <v>3</v>
      </c>
      <c r="B5" s="135" t="s">
        <v>654</v>
      </c>
      <c r="C5" s="135" t="s">
        <v>1225</v>
      </c>
      <c r="D5" s="135" t="s">
        <v>1225</v>
      </c>
      <c r="E5" s="135">
        <v>30</v>
      </c>
      <c r="F5" s="135">
        <v>1000</v>
      </c>
      <c r="G5" s="16">
        <f t="shared" si="0"/>
        <v>1000</v>
      </c>
    </row>
    <row r="6" spans="1:7" x14ac:dyDescent="0.25">
      <c r="A6" s="135">
        <v>4</v>
      </c>
      <c r="B6" s="135" t="s">
        <v>656</v>
      </c>
      <c r="C6" s="135" t="s">
        <v>1244</v>
      </c>
      <c r="D6" s="135" t="s">
        <v>1244</v>
      </c>
      <c r="E6" s="135">
        <v>20</v>
      </c>
      <c r="F6" s="135">
        <v>1000</v>
      </c>
      <c r="G6" s="16">
        <f t="shared" si="0"/>
        <v>1000</v>
      </c>
    </row>
    <row r="7" spans="1:7" x14ac:dyDescent="0.25">
      <c r="A7" s="135">
        <v>5</v>
      </c>
      <c r="B7" s="135" t="s">
        <v>646</v>
      </c>
      <c r="C7" s="135" t="s">
        <v>1244</v>
      </c>
      <c r="D7" s="135" t="s">
        <v>1244</v>
      </c>
      <c r="E7" s="135">
        <v>30</v>
      </c>
      <c r="F7" s="135">
        <v>2000</v>
      </c>
      <c r="G7" s="16">
        <f t="shared" si="0"/>
        <v>2000</v>
      </c>
    </row>
    <row r="8" spans="1:7" x14ac:dyDescent="0.25">
      <c r="A8" s="135">
        <v>6</v>
      </c>
      <c r="B8" s="135" t="s">
        <v>648</v>
      </c>
      <c r="C8" s="135" t="s">
        <v>1244</v>
      </c>
      <c r="D8" s="135" t="s">
        <v>1244</v>
      </c>
      <c r="E8" s="135">
        <v>30</v>
      </c>
      <c r="F8" s="135">
        <v>2000</v>
      </c>
      <c r="G8" s="16">
        <f t="shared" si="0"/>
        <v>2000</v>
      </c>
    </row>
    <row r="9" spans="1:7" x14ac:dyDescent="0.25">
      <c r="A9" s="135">
        <v>7</v>
      </c>
      <c r="B9" s="135" t="s">
        <v>659</v>
      </c>
      <c r="C9" s="135" t="s">
        <v>1231</v>
      </c>
      <c r="D9" s="135" t="s">
        <v>1231</v>
      </c>
      <c r="E9" s="135">
        <v>50</v>
      </c>
      <c r="F9" s="135">
        <v>2000</v>
      </c>
      <c r="G9" s="16">
        <v>200</v>
      </c>
    </row>
    <row r="10" spans="1:7" x14ac:dyDescent="0.25">
      <c r="A10" s="135">
        <v>8</v>
      </c>
      <c r="B10" s="135" t="s">
        <v>652</v>
      </c>
      <c r="C10" s="135" t="s">
        <v>1231</v>
      </c>
      <c r="D10" s="135" t="s">
        <v>1231</v>
      </c>
      <c r="E10" s="135">
        <v>30</v>
      </c>
      <c r="F10" s="135">
        <v>1000</v>
      </c>
      <c r="G10" s="16">
        <f t="shared" si="0"/>
        <v>1000</v>
      </c>
    </row>
    <row r="11" spans="1:7" x14ac:dyDescent="0.25">
      <c r="A11" s="135">
        <v>9</v>
      </c>
      <c r="B11" s="135" t="s">
        <v>664</v>
      </c>
      <c r="C11" s="135" t="s">
        <v>1236</v>
      </c>
      <c r="D11" s="135" t="s">
        <v>1236</v>
      </c>
      <c r="E11" s="135">
        <v>30</v>
      </c>
      <c r="F11" s="135">
        <v>1000</v>
      </c>
      <c r="G11" s="16">
        <v>200</v>
      </c>
    </row>
    <row r="12" spans="1:7" x14ac:dyDescent="0.25">
      <c r="A12" s="135">
        <v>10</v>
      </c>
      <c r="B12" s="135" t="s">
        <v>1245</v>
      </c>
      <c r="C12" s="135" t="s">
        <v>491</v>
      </c>
      <c r="D12" s="135" t="s">
        <v>491</v>
      </c>
      <c r="E12" s="135">
        <v>70.099999999999994</v>
      </c>
      <c r="F12" s="135">
        <v>9586</v>
      </c>
      <c r="G12" s="139">
        <f>F12-说明!Y19</f>
        <v>9586</v>
      </c>
    </row>
    <row r="13" spans="1:7" x14ac:dyDescent="0.25">
      <c r="A13" s="865" t="s">
        <v>180</v>
      </c>
      <c r="B13" s="865"/>
      <c r="C13" s="865"/>
      <c r="D13" s="865"/>
      <c r="E13" s="135">
        <f>SUM(E3:E12)</f>
        <v>360.1</v>
      </c>
      <c r="F13" s="135">
        <f>SUM(F3:F12)</f>
        <v>22786</v>
      </c>
      <c r="G13" s="139">
        <f>SUM(G3:G12)</f>
        <v>18986</v>
      </c>
    </row>
  </sheetData>
  <mergeCells count="2">
    <mergeCell ref="B1:F1"/>
    <mergeCell ref="A13:D13"/>
  </mergeCells>
  <phoneticPr fontId="68" type="noConversion"/>
  <pageMargins left="0.7" right="0.7" top="0.75" bottom="0.75" header="0.3" footer="0.3"/>
  <pageSetup paperSize="9" orientation="portrait" horizontalDpi="1200" verticalDpi="12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D2" sqref="D2:D11"/>
    </sheetView>
  </sheetViews>
  <sheetFormatPr defaultColWidth="9" defaultRowHeight="14.4" x14ac:dyDescent="0.25"/>
  <cols>
    <col min="1" max="1" width="3.88671875" customWidth="1"/>
    <col min="2" max="2" width="26.109375" customWidth="1"/>
    <col min="3" max="3" width="10.109375" customWidth="1"/>
    <col min="4" max="4" width="12.109375" customWidth="1"/>
  </cols>
  <sheetData>
    <row r="1" spans="1:4" ht="28.8" x14ac:dyDescent="0.25">
      <c r="C1" s="71" t="s">
        <v>95</v>
      </c>
      <c r="D1" s="133" t="s">
        <v>517</v>
      </c>
    </row>
    <row r="2" spans="1:4" ht="16.8" customHeight="1" x14ac:dyDescent="0.25">
      <c r="A2" s="18">
        <v>1</v>
      </c>
      <c r="B2" s="80" t="s">
        <v>644</v>
      </c>
      <c r="C2" s="18">
        <f>'2-4'!AL10</f>
        <v>3500</v>
      </c>
      <c r="D2" s="18">
        <v>3000</v>
      </c>
    </row>
    <row r="3" spans="1:4" x14ac:dyDescent="0.25">
      <c r="A3" s="18">
        <v>2</v>
      </c>
      <c r="B3" s="80" t="s">
        <v>1246</v>
      </c>
      <c r="C3" s="18">
        <f>'2-4'!AL18</f>
        <v>10200</v>
      </c>
      <c r="D3" s="18">
        <v>3000</v>
      </c>
    </row>
    <row r="4" spans="1:4" x14ac:dyDescent="0.25">
      <c r="A4" s="18">
        <v>3</v>
      </c>
      <c r="B4" s="80" t="s">
        <v>1247</v>
      </c>
      <c r="C4" s="18">
        <f>'2-4'!AL14</f>
        <v>1800</v>
      </c>
      <c r="D4" s="18">
        <v>1000</v>
      </c>
    </row>
    <row r="5" spans="1:4" x14ac:dyDescent="0.25">
      <c r="A5" s="18">
        <v>4</v>
      </c>
      <c r="B5" s="80" t="s">
        <v>656</v>
      </c>
      <c r="C5" s="18">
        <f>'2-4'!AL15</f>
        <v>1800</v>
      </c>
      <c r="D5" s="18">
        <v>1000</v>
      </c>
    </row>
    <row r="6" spans="1:4" x14ac:dyDescent="0.25">
      <c r="A6" s="18">
        <v>5</v>
      </c>
      <c r="B6" s="80" t="s">
        <v>1248</v>
      </c>
      <c r="C6" s="18">
        <f>'2-4'!AL11</f>
        <v>2500</v>
      </c>
      <c r="D6" s="18">
        <f>C6</f>
        <v>2500</v>
      </c>
    </row>
    <row r="7" spans="1:4" ht="24" customHeight="1" x14ac:dyDescent="0.25">
      <c r="A7" s="18">
        <v>6</v>
      </c>
      <c r="B7" s="80" t="s">
        <v>1249</v>
      </c>
      <c r="C7" s="18">
        <f>'2-4'!AL12</f>
        <v>2500</v>
      </c>
      <c r="D7" s="18">
        <f>C7</f>
        <v>2500</v>
      </c>
    </row>
    <row r="8" spans="1:4" x14ac:dyDescent="0.25">
      <c r="A8" s="18">
        <v>7</v>
      </c>
      <c r="B8" s="80" t="s">
        <v>1250</v>
      </c>
      <c r="C8" s="18">
        <f>'2-4'!AL17</f>
        <v>2800</v>
      </c>
      <c r="D8" s="18">
        <v>200</v>
      </c>
    </row>
    <row r="9" spans="1:4" x14ac:dyDescent="0.25">
      <c r="A9" s="18">
        <v>8</v>
      </c>
      <c r="B9" s="80" t="s">
        <v>1251</v>
      </c>
      <c r="C9" s="18">
        <f>'2-4'!AL13</f>
        <v>3000</v>
      </c>
      <c r="D9" s="18">
        <v>3000</v>
      </c>
    </row>
    <row r="10" spans="1:4" x14ac:dyDescent="0.25">
      <c r="A10" s="18">
        <v>9</v>
      </c>
      <c r="B10" s="80" t="s">
        <v>664</v>
      </c>
      <c r="C10" s="18">
        <f>'2-4'!AL19</f>
        <v>2300</v>
      </c>
      <c r="D10" s="18">
        <v>500</v>
      </c>
    </row>
    <row r="11" spans="1:4" x14ac:dyDescent="0.25">
      <c r="A11" s="18">
        <v>10</v>
      </c>
      <c r="B11" s="82" t="s">
        <v>1245</v>
      </c>
      <c r="C11" s="18" t="e">
        <f>'2-4'!#REF!</f>
        <v>#REF!</v>
      </c>
      <c r="D11" s="18">
        <v>1000</v>
      </c>
    </row>
    <row r="12" spans="1:4" x14ac:dyDescent="0.25">
      <c r="B12" s="134" t="s">
        <v>180</v>
      </c>
      <c r="C12" s="63" t="e">
        <f>SUM(C2:C11)</f>
        <v>#REF!</v>
      </c>
      <c r="D12" s="63">
        <f>SUM(D2:D11)</f>
        <v>17700</v>
      </c>
    </row>
  </sheetData>
  <phoneticPr fontId="68" type="noConversion"/>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workbookViewId="0">
      <selection activeCell="K20" sqref="K20"/>
    </sheetView>
  </sheetViews>
  <sheetFormatPr defaultColWidth="9" defaultRowHeight="14.4" x14ac:dyDescent="0.25"/>
  <cols>
    <col min="1" max="1" width="4.33203125" customWidth="1"/>
    <col min="2" max="2" width="14.44140625" customWidth="1"/>
    <col min="4" max="4" width="21" customWidth="1"/>
  </cols>
  <sheetData>
    <row r="1" spans="1:19" x14ac:dyDescent="0.25">
      <c r="A1" s="868" t="s">
        <v>715</v>
      </c>
      <c r="B1" s="868"/>
      <c r="C1" s="868"/>
      <c r="D1" s="868"/>
      <c r="E1" s="868"/>
      <c r="F1" s="868"/>
      <c r="G1" s="868"/>
      <c r="H1" s="868"/>
      <c r="I1" s="868"/>
      <c r="J1" s="868"/>
      <c r="K1" s="868"/>
      <c r="L1" s="868"/>
      <c r="M1" s="868"/>
      <c r="N1" s="868"/>
      <c r="O1" s="868"/>
      <c r="P1" s="868"/>
      <c r="Q1" s="868"/>
      <c r="R1" s="868"/>
      <c r="S1" s="868"/>
    </row>
    <row r="2" spans="1:19" ht="14.4" customHeight="1" x14ac:dyDescent="0.25">
      <c r="A2" s="866" t="s">
        <v>81</v>
      </c>
      <c r="B2" s="866" t="s">
        <v>716</v>
      </c>
      <c r="C2" s="866"/>
      <c r="D2" s="866" t="s">
        <v>1048</v>
      </c>
      <c r="E2" s="866" t="s">
        <v>95</v>
      </c>
      <c r="F2" s="127"/>
      <c r="G2" s="866" t="s">
        <v>717</v>
      </c>
      <c r="H2" s="866"/>
      <c r="I2" s="866" t="s">
        <v>718</v>
      </c>
      <c r="J2" s="866"/>
      <c r="K2" s="866"/>
      <c r="L2" s="866" t="s">
        <v>719</v>
      </c>
      <c r="M2" s="866"/>
      <c r="N2" s="866"/>
      <c r="O2" s="866" t="s">
        <v>720</v>
      </c>
      <c r="P2" s="866"/>
      <c r="Q2" s="866"/>
      <c r="R2" s="866" t="s">
        <v>721</v>
      </c>
      <c r="S2" s="866"/>
    </row>
    <row r="3" spans="1:19" ht="14.4" customHeight="1" x14ac:dyDescent="0.25">
      <c r="A3" s="866"/>
      <c r="B3" s="866"/>
      <c r="C3" s="866"/>
      <c r="D3" s="866"/>
      <c r="E3" s="866"/>
      <c r="F3" s="127"/>
      <c r="G3" s="866" t="s">
        <v>723</v>
      </c>
      <c r="H3" s="866" t="s">
        <v>724</v>
      </c>
      <c r="I3" s="866" t="s">
        <v>725</v>
      </c>
      <c r="J3" s="866" t="s">
        <v>726</v>
      </c>
      <c r="K3" s="866"/>
      <c r="L3" s="866" t="s">
        <v>727</v>
      </c>
      <c r="M3" s="866" t="s">
        <v>728</v>
      </c>
      <c r="N3" s="866" t="s">
        <v>729</v>
      </c>
      <c r="O3" s="866" t="s">
        <v>727</v>
      </c>
      <c r="P3" s="866" t="s">
        <v>730</v>
      </c>
      <c r="Q3" s="866" t="s">
        <v>731</v>
      </c>
      <c r="R3" s="866" t="s">
        <v>732</v>
      </c>
      <c r="S3" s="866" t="s">
        <v>733</v>
      </c>
    </row>
    <row r="4" spans="1:19" ht="21.6" x14ac:dyDescent="0.25">
      <c r="A4" s="866"/>
      <c r="B4" s="866"/>
      <c r="C4" s="866"/>
      <c r="D4" s="866"/>
      <c r="E4" s="866"/>
      <c r="F4" s="127"/>
      <c r="G4" s="866"/>
      <c r="H4" s="866"/>
      <c r="I4" s="866"/>
      <c r="J4" s="127" t="s">
        <v>736</v>
      </c>
      <c r="K4" s="127" t="s">
        <v>737</v>
      </c>
      <c r="L4" s="866"/>
      <c r="M4" s="866"/>
      <c r="N4" s="866"/>
      <c r="O4" s="866"/>
      <c r="P4" s="866"/>
      <c r="Q4" s="866"/>
      <c r="R4" s="866"/>
      <c r="S4" s="866"/>
    </row>
    <row r="5" spans="1:19" ht="32.4" x14ac:dyDescent="0.25">
      <c r="A5" s="867">
        <v>1</v>
      </c>
      <c r="B5" s="866" t="s">
        <v>738</v>
      </c>
      <c r="C5" s="127" t="s">
        <v>739</v>
      </c>
      <c r="D5" s="128">
        <v>2</v>
      </c>
      <c r="E5" s="129">
        <v>9484.36</v>
      </c>
      <c r="F5" s="129"/>
      <c r="G5" s="129">
        <v>0</v>
      </c>
      <c r="H5" s="129">
        <v>20</v>
      </c>
      <c r="I5" s="129">
        <v>0</v>
      </c>
      <c r="J5" s="129">
        <v>0</v>
      </c>
      <c r="K5" s="129">
        <v>0</v>
      </c>
      <c r="L5" s="129">
        <v>9301.27</v>
      </c>
      <c r="M5" s="129">
        <v>4212.13</v>
      </c>
      <c r="N5" s="129">
        <v>5089.1400000000003</v>
      </c>
      <c r="O5" s="129">
        <v>163.09</v>
      </c>
      <c r="P5" s="129">
        <v>0</v>
      </c>
      <c r="Q5" s="129">
        <v>163.09</v>
      </c>
      <c r="R5" s="129">
        <v>0</v>
      </c>
      <c r="S5" s="129">
        <v>0</v>
      </c>
    </row>
    <row r="6" spans="1:19" x14ac:dyDescent="0.25">
      <c r="A6" s="867"/>
      <c r="B6" s="866"/>
      <c r="C6" s="127" t="s">
        <v>742</v>
      </c>
      <c r="D6" s="128">
        <v>5</v>
      </c>
      <c r="E6" s="129">
        <v>82152.460000000006</v>
      </c>
      <c r="F6" s="129"/>
      <c r="G6" s="129">
        <v>68250.31</v>
      </c>
      <c r="H6" s="129">
        <v>75</v>
      </c>
      <c r="I6" s="129">
        <v>1400</v>
      </c>
      <c r="J6" s="129">
        <v>900</v>
      </c>
      <c r="K6" s="129">
        <v>500</v>
      </c>
      <c r="L6" s="129">
        <v>12183.75</v>
      </c>
      <c r="M6" s="129">
        <v>10064.290000000001</v>
      </c>
      <c r="N6" s="129">
        <v>2119.46</v>
      </c>
      <c r="O6" s="129">
        <v>68.400000000000006</v>
      </c>
      <c r="P6" s="129">
        <v>6</v>
      </c>
      <c r="Q6" s="129">
        <v>62.4</v>
      </c>
      <c r="R6" s="129">
        <v>75</v>
      </c>
      <c r="S6" s="129">
        <v>100</v>
      </c>
    </row>
    <row r="7" spans="1:19" ht="14.4" customHeight="1" x14ac:dyDescent="0.25">
      <c r="A7" s="867">
        <v>2</v>
      </c>
      <c r="B7" s="866" t="s">
        <v>740</v>
      </c>
      <c r="C7" s="127" t="s">
        <v>741</v>
      </c>
      <c r="D7" s="129">
        <v>7</v>
      </c>
      <c r="E7" s="129">
        <v>2120.35</v>
      </c>
      <c r="F7" s="129"/>
      <c r="G7" s="129">
        <v>557.6</v>
      </c>
      <c r="H7" s="129">
        <v>90</v>
      </c>
      <c r="I7" s="129">
        <v>250</v>
      </c>
      <c r="J7" s="129">
        <v>150</v>
      </c>
      <c r="K7" s="129">
        <v>100</v>
      </c>
      <c r="L7" s="129">
        <v>1187.25</v>
      </c>
      <c r="M7" s="129">
        <v>586.5</v>
      </c>
      <c r="N7" s="129">
        <v>600.75</v>
      </c>
      <c r="O7" s="129">
        <v>35.5</v>
      </c>
      <c r="P7" s="129">
        <v>7</v>
      </c>
      <c r="Q7" s="129">
        <v>28.5</v>
      </c>
      <c r="R7" s="129">
        <v>0</v>
      </c>
      <c r="S7" s="129">
        <v>0</v>
      </c>
    </row>
    <row r="8" spans="1:19" ht="21.6" x14ac:dyDescent="0.25">
      <c r="A8" s="867"/>
      <c r="B8" s="866"/>
      <c r="C8" s="127" t="s">
        <v>743</v>
      </c>
      <c r="D8" s="129">
        <v>335</v>
      </c>
      <c r="E8" s="129">
        <v>4141.88</v>
      </c>
      <c r="F8" s="129"/>
      <c r="G8" s="129">
        <v>0</v>
      </c>
      <c r="H8" s="129">
        <v>670</v>
      </c>
      <c r="I8" s="129">
        <v>730</v>
      </c>
      <c r="J8" s="129">
        <v>575</v>
      </c>
      <c r="K8" s="129">
        <v>155</v>
      </c>
      <c r="L8" s="129">
        <v>2563.83</v>
      </c>
      <c r="M8" s="129">
        <v>2003</v>
      </c>
      <c r="N8" s="129">
        <v>560.84</v>
      </c>
      <c r="O8" s="129">
        <v>178.04</v>
      </c>
      <c r="P8" s="129">
        <v>0</v>
      </c>
      <c r="Q8" s="129">
        <v>178.04</v>
      </c>
      <c r="R8" s="129">
        <v>0</v>
      </c>
      <c r="S8" s="129">
        <v>0</v>
      </c>
    </row>
    <row r="9" spans="1:19" x14ac:dyDescent="0.25">
      <c r="A9" s="867"/>
      <c r="B9" s="866"/>
      <c r="C9" s="127" t="s">
        <v>744</v>
      </c>
      <c r="D9" s="128"/>
      <c r="E9" s="128"/>
      <c r="F9" s="128"/>
      <c r="G9" s="128"/>
      <c r="H9" s="130"/>
      <c r="I9" s="130"/>
      <c r="J9" s="130"/>
      <c r="K9" s="128"/>
      <c r="L9" s="128"/>
      <c r="M9" s="128"/>
      <c r="N9" s="128"/>
      <c r="O9" s="130"/>
      <c r="P9" s="130"/>
      <c r="Q9" s="130"/>
      <c r="R9" s="128"/>
      <c r="S9" s="130"/>
    </row>
    <row r="10" spans="1:19" x14ac:dyDescent="0.25">
      <c r="A10" s="867">
        <v>3</v>
      </c>
      <c r="B10" s="866" t="s">
        <v>745</v>
      </c>
      <c r="C10" s="127" t="s">
        <v>741</v>
      </c>
      <c r="D10" s="129">
        <v>1</v>
      </c>
      <c r="E10" s="129">
        <v>146.05000000000001</v>
      </c>
      <c r="F10" s="129"/>
      <c r="G10" s="129">
        <v>0</v>
      </c>
      <c r="H10" s="129">
        <v>20</v>
      </c>
      <c r="I10" s="129">
        <v>0</v>
      </c>
      <c r="J10" s="129">
        <v>0</v>
      </c>
      <c r="K10" s="129">
        <v>0</v>
      </c>
      <c r="L10" s="129">
        <v>122.7</v>
      </c>
      <c r="M10" s="129">
        <v>55.2</v>
      </c>
      <c r="N10" s="129">
        <v>67.5</v>
      </c>
      <c r="O10" s="129">
        <v>3.35</v>
      </c>
      <c r="P10" s="129">
        <v>0</v>
      </c>
      <c r="Q10" s="129">
        <v>3.35</v>
      </c>
      <c r="R10" s="129">
        <v>0</v>
      </c>
      <c r="S10" s="129">
        <v>0</v>
      </c>
    </row>
    <row r="11" spans="1:19" ht="18.600000000000001" customHeight="1" x14ac:dyDescent="0.25">
      <c r="A11" s="867"/>
      <c r="B11" s="866"/>
      <c r="C11" s="127" t="s">
        <v>743</v>
      </c>
      <c r="D11" s="128">
        <v>55</v>
      </c>
      <c r="E11" s="129">
        <v>2057.54</v>
      </c>
      <c r="F11" s="129"/>
      <c r="G11" s="129">
        <v>0</v>
      </c>
      <c r="H11" s="129">
        <v>110</v>
      </c>
      <c r="I11" s="129">
        <v>680</v>
      </c>
      <c r="J11" s="129">
        <v>510</v>
      </c>
      <c r="K11" s="129">
        <v>170</v>
      </c>
      <c r="L11" s="129">
        <v>1238.55</v>
      </c>
      <c r="M11" s="129">
        <v>782.24</v>
      </c>
      <c r="N11" s="129">
        <v>456.31</v>
      </c>
      <c r="O11" s="129">
        <v>28.99</v>
      </c>
      <c r="P11" s="129">
        <v>0</v>
      </c>
      <c r="Q11" s="129">
        <v>28.99</v>
      </c>
      <c r="R11" s="129">
        <v>0</v>
      </c>
      <c r="S11" s="129">
        <v>0</v>
      </c>
    </row>
    <row r="12" spans="1:19" ht="13.2" customHeight="1" x14ac:dyDescent="0.25">
      <c r="A12" s="866" t="s">
        <v>180</v>
      </c>
      <c r="B12" s="866"/>
      <c r="C12" s="866"/>
      <c r="D12" s="129">
        <v>405</v>
      </c>
      <c r="E12" s="129">
        <v>100102.63</v>
      </c>
      <c r="F12" s="129"/>
      <c r="G12" s="129">
        <v>68807.91</v>
      </c>
      <c r="H12" s="129">
        <v>985</v>
      </c>
      <c r="I12" s="129">
        <v>3060</v>
      </c>
      <c r="J12" s="129">
        <v>2135</v>
      </c>
      <c r="K12" s="129">
        <v>925</v>
      </c>
      <c r="L12" s="129">
        <v>26597.35</v>
      </c>
      <c r="M12" s="129">
        <v>17703.36</v>
      </c>
      <c r="N12" s="129">
        <v>8893.99</v>
      </c>
      <c r="O12" s="129">
        <v>477.37</v>
      </c>
      <c r="P12" s="129">
        <v>13</v>
      </c>
      <c r="Q12" s="129">
        <v>464.37</v>
      </c>
      <c r="R12" s="129">
        <v>75</v>
      </c>
      <c r="S12" s="129">
        <v>100</v>
      </c>
    </row>
    <row r="14" spans="1:19" x14ac:dyDescent="0.25">
      <c r="E14" s="3" t="s">
        <v>360</v>
      </c>
      <c r="F14" s="3" t="s">
        <v>274</v>
      </c>
    </row>
    <row r="15" spans="1:19" ht="64.8" customHeight="1" x14ac:dyDescent="0.25">
      <c r="A15" s="63">
        <v>1</v>
      </c>
      <c r="B15" s="71" t="s">
        <v>1252</v>
      </c>
      <c r="D15" s="131" t="s">
        <v>1253</v>
      </c>
      <c r="E15" s="132">
        <v>20514</v>
      </c>
      <c r="F15" s="132">
        <v>10000</v>
      </c>
    </row>
    <row r="16" spans="1:19" ht="49.8" customHeight="1" x14ac:dyDescent="0.25">
      <c r="A16" s="63">
        <v>2</v>
      </c>
      <c r="B16" s="131" t="s">
        <v>757</v>
      </c>
      <c r="D16" s="131" t="s">
        <v>758</v>
      </c>
      <c r="E16" s="63">
        <v>16000</v>
      </c>
      <c r="F16" s="63">
        <v>10000</v>
      </c>
    </row>
  </sheetData>
  <mergeCells count="29">
    <mergeCell ref="A1:S1"/>
    <mergeCell ref="G2:H2"/>
    <mergeCell ref="I2:K2"/>
    <mergeCell ref="L2:N2"/>
    <mergeCell ref="O2:Q2"/>
    <mergeCell ref="R2:S2"/>
    <mergeCell ref="A12:C12"/>
    <mergeCell ref="A2:A4"/>
    <mergeCell ref="A5:A6"/>
    <mergeCell ref="A7:A9"/>
    <mergeCell ref="A10:A11"/>
    <mergeCell ref="B5:B6"/>
    <mergeCell ref="B7:B9"/>
    <mergeCell ref="B10:B11"/>
    <mergeCell ref="Q3:Q4"/>
    <mergeCell ref="R3:R4"/>
    <mergeCell ref="S3:S4"/>
    <mergeCell ref="B2:C4"/>
    <mergeCell ref="L3:L4"/>
    <mergeCell ref="M3:M4"/>
    <mergeCell ref="N3:N4"/>
    <mergeCell ref="O3:O4"/>
    <mergeCell ref="P3:P4"/>
    <mergeCell ref="J3:K3"/>
    <mergeCell ref="D2:D4"/>
    <mergeCell ref="E2:E4"/>
    <mergeCell ref="G3:G4"/>
    <mergeCell ref="H3:H4"/>
    <mergeCell ref="I3:I4"/>
  </mergeCells>
  <phoneticPr fontId="68"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election activeCell="C12" sqref="C12"/>
    </sheetView>
  </sheetViews>
  <sheetFormatPr defaultColWidth="9" defaultRowHeight="14.4" x14ac:dyDescent="0.25"/>
  <cols>
    <col min="1" max="1" width="5.21875" customWidth="1"/>
    <col min="2" max="2" width="13.109375" customWidth="1"/>
    <col min="3" max="3" width="11.21875" customWidth="1"/>
    <col min="4" max="5" width="10.109375" customWidth="1"/>
    <col min="7" max="7" width="8.33203125" customWidth="1"/>
    <col min="8" max="8" width="10.77734375" customWidth="1"/>
    <col min="10" max="10" width="8.109375" customWidth="1"/>
  </cols>
  <sheetData>
    <row r="1" spans="1:11" ht="19.8" customHeight="1" x14ac:dyDescent="0.25">
      <c r="A1" s="875" t="s">
        <v>1254</v>
      </c>
      <c r="B1" s="871" t="s">
        <v>1255</v>
      </c>
      <c r="C1" s="871" t="s">
        <v>1256</v>
      </c>
      <c r="D1" s="869" t="s">
        <v>1257</v>
      </c>
      <c r="E1" s="876" t="s">
        <v>1258</v>
      </c>
      <c r="F1" s="870" t="s">
        <v>1259</v>
      </c>
      <c r="G1" s="871"/>
      <c r="H1" s="870" t="s">
        <v>1260</v>
      </c>
      <c r="I1" s="871"/>
      <c r="J1" s="869" t="s">
        <v>1261</v>
      </c>
      <c r="K1" s="3" t="s">
        <v>274</v>
      </c>
    </row>
    <row r="2" spans="1:11" ht="22.8" x14ac:dyDescent="0.25">
      <c r="A2" s="875"/>
      <c r="B2" s="871"/>
      <c r="C2" s="871"/>
      <c r="D2" s="869"/>
      <c r="E2" s="876"/>
      <c r="F2" s="119" t="s">
        <v>1262</v>
      </c>
      <c r="G2" s="119" t="s">
        <v>1263</v>
      </c>
      <c r="H2" s="119" t="s">
        <v>1264</v>
      </c>
      <c r="I2" s="119" t="s">
        <v>1263</v>
      </c>
      <c r="J2" s="869"/>
      <c r="K2" s="124" t="s">
        <v>1265</v>
      </c>
    </row>
    <row r="3" spans="1:11" x14ac:dyDescent="0.25">
      <c r="A3" s="120">
        <v>1</v>
      </c>
      <c r="B3" s="116" t="s">
        <v>1266</v>
      </c>
      <c r="C3" s="121" t="s">
        <v>1267</v>
      </c>
      <c r="D3" s="122">
        <v>1164.93</v>
      </c>
      <c r="E3" s="122">
        <v>5</v>
      </c>
      <c r="F3" s="122">
        <v>10</v>
      </c>
      <c r="G3" s="116">
        <v>20</v>
      </c>
      <c r="H3" s="122">
        <v>25</v>
      </c>
      <c r="I3" s="116">
        <v>50</v>
      </c>
      <c r="J3" s="116">
        <f>'2-3'!AE6</f>
        <v>9000</v>
      </c>
      <c r="K3" s="18">
        <f>J3</f>
        <v>9000</v>
      </c>
    </row>
    <row r="4" spans="1:11" x14ac:dyDescent="0.25">
      <c r="A4" s="120">
        <v>2</v>
      </c>
      <c r="B4" s="121" t="s">
        <v>1268</v>
      </c>
      <c r="C4" s="121" t="s">
        <v>1269</v>
      </c>
      <c r="D4" s="122">
        <v>120</v>
      </c>
      <c r="E4" s="122">
        <v>2</v>
      </c>
      <c r="F4" s="122"/>
      <c r="G4" s="116"/>
      <c r="H4" s="122">
        <v>45</v>
      </c>
      <c r="I4" s="116">
        <v>80</v>
      </c>
      <c r="J4" s="116">
        <f>'2-3'!AE7</f>
        <v>5000</v>
      </c>
      <c r="K4" s="18">
        <v>1000</v>
      </c>
    </row>
    <row r="5" spans="1:11" x14ac:dyDescent="0.25">
      <c r="A5" s="120">
        <v>3</v>
      </c>
      <c r="B5" s="121" t="s">
        <v>1270</v>
      </c>
      <c r="C5" s="121" t="s">
        <v>1269</v>
      </c>
      <c r="D5" s="122">
        <v>160</v>
      </c>
      <c r="E5" s="122">
        <v>3</v>
      </c>
      <c r="F5" s="122">
        <v>5</v>
      </c>
      <c r="G5" s="116">
        <v>5</v>
      </c>
      <c r="H5" s="122">
        <v>30</v>
      </c>
      <c r="I5" s="116">
        <v>60</v>
      </c>
      <c r="J5" s="116">
        <f>'2-3'!AE9</f>
        <v>7500</v>
      </c>
      <c r="K5" s="125">
        <v>500</v>
      </c>
    </row>
    <row r="6" spans="1:11" x14ac:dyDescent="0.25">
      <c r="A6" s="120">
        <v>4</v>
      </c>
      <c r="B6" s="121" t="s">
        <v>1271</v>
      </c>
      <c r="C6" s="121" t="s">
        <v>1272</v>
      </c>
      <c r="D6" s="122">
        <v>900</v>
      </c>
      <c r="E6" s="122">
        <v>1.5</v>
      </c>
      <c r="F6" s="116"/>
      <c r="G6" s="116"/>
      <c r="H6" s="122">
        <v>15.6</v>
      </c>
      <c r="I6" s="116">
        <v>50</v>
      </c>
      <c r="J6" s="116">
        <f>'2-3'!AE10</f>
        <v>5000</v>
      </c>
      <c r="K6" s="18">
        <v>500</v>
      </c>
    </row>
    <row r="7" spans="1:11" x14ac:dyDescent="0.25">
      <c r="A7" s="872" t="s">
        <v>180</v>
      </c>
      <c r="B7" s="873"/>
      <c r="C7" s="874"/>
      <c r="D7" s="122">
        <f>SUM(D3:D6)</f>
        <v>2344.9300000000003</v>
      </c>
      <c r="E7" s="121">
        <f t="shared" ref="E7:K7" si="0">SUM(E3:E6)</f>
        <v>11.5</v>
      </c>
      <c r="F7" s="121">
        <f t="shared" si="0"/>
        <v>15</v>
      </c>
      <c r="G7" s="121">
        <f t="shared" si="0"/>
        <v>25</v>
      </c>
      <c r="H7" s="121">
        <f t="shared" si="0"/>
        <v>115.6</v>
      </c>
      <c r="I7" s="121">
        <f t="shared" si="0"/>
        <v>240</v>
      </c>
      <c r="J7" s="121">
        <f t="shared" si="0"/>
        <v>26500</v>
      </c>
      <c r="K7" s="126">
        <f t="shared" si="0"/>
        <v>11000</v>
      </c>
    </row>
    <row r="9" spans="1:11" ht="24" x14ac:dyDescent="0.25">
      <c r="B9" s="123" t="s">
        <v>1273</v>
      </c>
      <c r="J9" s="18">
        <v>120000</v>
      </c>
      <c r="K9" s="18">
        <v>15000</v>
      </c>
    </row>
    <row r="11" spans="1:11" x14ac:dyDescent="0.25">
      <c r="B11" s="3" t="s">
        <v>1274</v>
      </c>
      <c r="J11" s="18">
        <f>SUM(J7:J9)</f>
        <v>146500</v>
      </c>
      <c r="K11" s="18">
        <f>SUM(K7:K9)</f>
        <v>26000</v>
      </c>
    </row>
  </sheetData>
  <mergeCells count="9">
    <mergeCell ref="J1:J2"/>
    <mergeCell ref="F1:G1"/>
    <mergeCell ref="H1:I1"/>
    <mergeCell ref="A7:C7"/>
    <mergeCell ref="A1:A2"/>
    <mergeCell ref="B1:B2"/>
    <mergeCell ref="C1:C2"/>
    <mergeCell ref="D1:D2"/>
    <mergeCell ref="E1:E2"/>
  </mergeCells>
  <phoneticPr fontId="68"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C12" sqref="C12"/>
    </sheetView>
  </sheetViews>
  <sheetFormatPr defaultColWidth="9" defaultRowHeight="14.4" x14ac:dyDescent="0.25"/>
  <cols>
    <col min="1" max="1" width="7.21875" customWidth="1"/>
    <col min="2" max="2" width="25" customWidth="1"/>
    <col min="3" max="3" width="10.77734375" customWidth="1"/>
    <col min="4" max="4" width="11.6640625" customWidth="1"/>
    <col min="5" max="5" width="17.5546875" customWidth="1"/>
    <col min="6" max="6" width="9.88671875" customWidth="1"/>
    <col min="7" max="7" width="7.6640625" customWidth="1"/>
  </cols>
  <sheetData>
    <row r="1" spans="1:7" ht="33.6" customHeight="1" x14ac:dyDescent="0.25">
      <c r="A1" s="109" t="s">
        <v>1275</v>
      </c>
      <c r="B1" s="110" t="s">
        <v>1276</v>
      </c>
      <c r="C1" s="111" t="s">
        <v>1277</v>
      </c>
      <c r="D1" s="112" t="s">
        <v>1278</v>
      </c>
      <c r="E1" s="113" t="s">
        <v>1279</v>
      </c>
      <c r="F1" s="114" t="s">
        <v>1280</v>
      </c>
      <c r="G1" s="71" t="s">
        <v>274</v>
      </c>
    </row>
    <row r="2" spans="1:7" x14ac:dyDescent="0.25">
      <c r="A2" s="115">
        <v>1</v>
      </c>
      <c r="B2" s="116" t="s">
        <v>1281</v>
      </c>
      <c r="C2" s="116" t="s">
        <v>1282</v>
      </c>
      <c r="D2" s="117">
        <v>40</v>
      </c>
      <c r="E2" s="118">
        <v>56.85</v>
      </c>
      <c r="F2" s="116">
        <f>'3-1'!I8</f>
        <v>3500</v>
      </c>
      <c r="G2" s="63">
        <v>500</v>
      </c>
    </row>
    <row r="3" spans="1:7" x14ac:dyDescent="0.25">
      <c r="A3" s="115">
        <v>2</v>
      </c>
      <c r="B3" s="116" t="s">
        <v>1283</v>
      </c>
      <c r="C3" s="116" t="s">
        <v>1284</v>
      </c>
      <c r="D3" s="117">
        <v>18</v>
      </c>
      <c r="E3" s="118">
        <v>25</v>
      </c>
      <c r="F3" s="116">
        <f>'3-1'!I9</f>
        <v>1500</v>
      </c>
      <c r="G3" s="63">
        <v>500</v>
      </c>
    </row>
    <row r="4" spans="1:7" x14ac:dyDescent="0.25">
      <c r="A4" s="115">
        <v>3</v>
      </c>
      <c r="B4" s="116" t="s">
        <v>1285</v>
      </c>
      <c r="C4" s="116" t="s">
        <v>1286</v>
      </c>
      <c r="D4" s="117">
        <v>43</v>
      </c>
      <c r="E4" s="118">
        <v>61.8</v>
      </c>
      <c r="F4" s="116">
        <f>'3-1'!I10</f>
        <v>4000</v>
      </c>
      <c r="G4" s="63">
        <v>500</v>
      </c>
    </row>
    <row r="5" spans="1:7" x14ac:dyDescent="0.25">
      <c r="A5" s="115">
        <v>4</v>
      </c>
      <c r="B5" s="116" t="s">
        <v>1287</v>
      </c>
      <c r="C5" s="116" t="s">
        <v>1288</v>
      </c>
      <c r="D5" s="117">
        <v>4</v>
      </c>
      <c r="E5" s="118">
        <v>5.48</v>
      </c>
      <c r="F5" s="116">
        <f>'3-1'!I6</f>
        <v>600</v>
      </c>
      <c r="G5" s="63">
        <v>600</v>
      </c>
    </row>
    <row r="6" spans="1:7" x14ac:dyDescent="0.25">
      <c r="A6" s="115">
        <v>5</v>
      </c>
      <c r="B6" s="116" t="s">
        <v>1289</v>
      </c>
      <c r="C6" s="116" t="s">
        <v>1290</v>
      </c>
      <c r="D6" s="117">
        <v>33</v>
      </c>
      <c r="E6" s="118">
        <v>47.1</v>
      </c>
      <c r="F6" s="116">
        <f>'3-1'!I7</f>
        <v>3000</v>
      </c>
      <c r="G6" s="63">
        <v>500</v>
      </c>
    </row>
    <row r="7" spans="1:7" x14ac:dyDescent="0.25">
      <c r="A7" s="877" t="s">
        <v>1291</v>
      </c>
      <c r="B7" s="878"/>
      <c r="C7" s="879"/>
      <c r="D7" s="117">
        <f>SUM(D2:D6)</f>
        <v>138</v>
      </c>
      <c r="E7" s="117">
        <f t="shared" ref="E7:G7" si="0">SUM(E2:E6)</f>
        <v>196.22999999999996</v>
      </c>
      <c r="F7" s="115">
        <f t="shared" si="0"/>
        <v>12600</v>
      </c>
      <c r="G7" s="18">
        <f t="shared" si="0"/>
        <v>2600</v>
      </c>
    </row>
  </sheetData>
  <mergeCells count="1">
    <mergeCell ref="A7:C7"/>
  </mergeCells>
  <phoneticPr fontId="68" type="noConversion"/>
  <conditionalFormatting sqref="A1:C1">
    <cfRule type="cellIs" dxfId="1" priority="2" stopIfTrue="1" operator="equal">
      <formula>0</formula>
    </cfRule>
  </conditionalFormatting>
  <conditionalFormatting sqref="D1">
    <cfRule type="cellIs" dxfId="0" priority="1" stopIfTrue="1" operator="equal">
      <formula>0</formula>
    </cfRule>
  </conditionalFormatting>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
  <sheetViews>
    <sheetView workbookViewId="0">
      <selection activeCell="C12" sqref="C12"/>
    </sheetView>
  </sheetViews>
  <sheetFormatPr defaultColWidth="9" defaultRowHeight="14.4" x14ac:dyDescent="0.25"/>
  <cols>
    <col min="2" max="2" width="16" customWidth="1"/>
    <col min="4" max="4" width="10.109375" customWidth="1"/>
  </cols>
  <sheetData>
    <row r="1" spans="2:4" x14ac:dyDescent="0.25">
      <c r="C1" s="107" t="s">
        <v>360</v>
      </c>
      <c r="D1" s="107" t="s">
        <v>274</v>
      </c>
    </row>
    <row r="2" spans="2:4" ht="28.2" customHeight="1" x14ac:dyDescent="0.25">
      <c r="B2" s="108" t="s">
        <v>1292</v>
      </c>
      <c r="C2" s="63">
        <v>20410</v>
      </c>
      <c r="D2" s="63">
        <v>2000</v>
      </c>
    </row>
    <row r="3" spans="2:4" x14ac:dyDescent="0.25">
      <c r="B3" s="12" t="s">
        <v>1293</v>
      </c>
      <c r="C3" s="18">
        <v>11000</v>
      </c>
      <c r="D3" s="18">
        <v>3500</v>
      </c>
    </row>
    <row r="4" spans="2:4" x14ac:dyDescent="0.25">
      <c r="B4" s="12" t="s">
        <v>180</v>
      </c>
      <c r="C4" s="18">
        <f>SUM(C2:C3)</f>
        <v>31410</v>
      </c>
      <c r="D4" s="18">
        <f>SUM(D2:D3)</f>
        <v>5500</v>
      </c>
    </row>
    <row r="5" spans="2:4" x14ac:dyDescent="0.25">
      <c r="B5" s="12"/>
      <c r="C5" s="18"/>
      <c r="D5" s="18"/>
    </row>
    <row r="6" spans="2:4" x14ac:dyDescent="0.25">
      <c r="B6" s="12" t="s">
        <v>1294</v>
      </c>
      <c r="C6" s="63">
        <v>21630</v>
      </c>
      <c r="D6" s="63">
        <v>2000</v>
      </c>
    </row>
  </sheetData>
  <phoneticPr fontId="68" type="noConversion"/>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J10" sqref="J10"/>
    </sheetView>
  </sheetViews>
  <sheetFormatPr defaultColWidth="9" defaultRowHeight="14.4" x14ac:dyDescent="0.25"/>
  <cols>
    <col min="3" max="3" width="30.77734375" customWidth="1"/>
    <col min="4" max="4" width="10.5546875" customWidth="1"/>
    <col min="5" max="5" width="13.44140625" customWidth="1"/>
    <col min="6" max="6" width="16.44140625" customWidth="1"/>
    <col min="11" max="11" width="27.88671875" customWidth="1"/>
  </cols>
  <sheetData>
    <row r="1" spans="1:8" ht="28.8" x14ac:dyDescent="0.25">
      <c r="A1" s="97" t="s">
        <v>81</v>
      </c>
      <c r="B1" s="98" t="s">
        <v>1295</v>
      </c>
      <c r="C1" s="98" t="s">
        <v>1296</v>
      </c>
      <c r="D1" s="98" t="s">
        <v>1297</v>
      </c>
      <c r="E1" s="99" t="s">
        <v>1298</v>
      </c>
      <c r="F1" s="98" t="s">
        <v>97</v>
      </c>
    </row>
    <row r="2" spans="1:8" x14ac:dyDescent="0.25">
      <c r="A2" s="887">
        <v>1</v>
      </c>
      <c r="B2" s="883" t="s">
        <v>1299</v>
      </c>
      <c r="C2" s="100" t="s">
        <v>1300</v>
      </c>
      <c r="D2" s="101">
        <v>1</v>
      </c>
      <c r="E2" s="101">
        <v>1</v>
      </c>
      <c r="F2" s="102" t="s">
        <v>1301</v>
      </c>
    </row>
    <row r="3" spans="1:8" x14ac:dyDescent="0.25">
      <c r="A3" s="881"/>
      <c r="B3" s="884"/>
      <c r="C3" s="102" t="s">
        <v>1302</v>
      </c>
      <c r="D3" s="100">
        <v>24.2</v>
      </c>
      <c r="E3" s="100" t="s">
        <v>1303</v>
      </c>
      <c r="F3" s="102" t="s">
        <v>1301</v>
      </c>
    </row>
    <row r="4" spans="1:8" x14ac:dyDescent="0.25">
      <c r="A4" s="882"/>
      <c r="B4" s="885"/>
      <c r="C4" s="102" t="s">
        <v>1304</v>
      </c>
      <c r="D4" s="102"/>
      <c r="E4" s="100" t="s">
        <v>1305</v>
      </c>
      <c r="F4" s="102" t="s">
        <v>1301</v>
      </c>
    </row>
    <row r="5" spans="1:8" ht="16.8" x14ac:dyDescent="0.25">
      <c r="A5" s="880">
        <v>2</v>
      </c>
      <c r="B5" s="886" t="s">
        <v>1306</v>
      </c>
      <c r="C5" s="102" t="s">
        <v>1307</v>
      </c>
      <c r="D5" s="100">
        <v>2.67</v>
      </c>
      <c r="E5" s="100" t="s">
        <v>1308</v>
      </c>
      <c r="F5" s="102" t="s">
        <v>1309</v>
      </c>
    </row>
    <row r="6" spans="1:8" ht="17.399999999999999" x14ac:dyDescent="0.25">
      <c r="A6" s="881"/>
      <c r="B6" s="884"/>
      <c r="C6" s="102" t="s">
        <v>1310</v>
      </c>
      <c r="D6" s="100"/>
      <c r="E6" s="100">
        <v>30</v>
      </c>
      <c r="F6" s="102" t="s">
        <v>1309</v>
      </c>
      <c r="H6" s="103" t="s">
        <v>1311</v>
      </c>
    </row>
    <row r="7" spans="1:8" x14ac:dyDescent="0.25">
      <c r="A7" s="881"/>
      <c r="B7" s="884"/>
      <c r="C7" s="102" t="s">
        <v>1312</v>
      </c>
      <c r="D7" s="100"/>
      <c r="E7" s="100">
        <v>30</v>
      </c>
      <c r="F7" s="102" t="s">
        <v>1309</v>
      </c>
      <c r="H7" s="104" t="s">
        <v>1313</v>
      </c>
    </row>
    <row r="8" spans="1:8" x14ac:dyDescent="0.25">
      <c r="A8" s="881"/>
      <c r="B8" s="884"/>
      <c r="C8" s="102" t="s">
        <v>1314</v>
      </c>
      <c r="D8" s="100"/>
      <c r="E8" s="100" t="s">
        <v>1315</v>
      </c>
      <c r="F8" s="102" t="s">
        <v>1301</v>
      </c>
    </row>
    <row r="9" spans="1:8" ht="16.8" x14ac:dyDescent="0.25">
      <c r="A9" s="881"/>
      <c r="B9" s="884"/>
      <c r="C9" s="102" t="s">
        <v>1316</v>
      </c>
      <c r="D9" s="100"/>
      <c r="E9" s="100">
        <v>0.12</v>
      </c>
      <c r="F9" s="102" t="s">
        <v>1301</v>
      </c>
    </row>
    <row r="10" spans="1:8" ht="16.8" x14ac:dyDescent="0.25">
      <c r="A10" s="881"/>
      <c r="B10" s="884"/>
      <c r="C10" s="102" t="s">
        <v>1317</v>
      </c>
      <c r="D10" s="100"/>
      <c r="E10" s="100">
        <v>0.1</v>
      </c>
      <c r="F10" s="102" t="s">
        <v>1301</v>
      </c>
    </row>
    <row r="11" spans="1:8" x14ac:dyDescent="0.25">
      <c r="A11" s="881"/>
      <c r="B11" s="884"/>
      <c r="C11" s="102" t="s">
        <v>1318</v>
      </c>
      <c r="D11" s="100"/>
      <c r="E11" s="100" t="s">
        <v>1319</v>
      </c>
      <c r="F11" s="102" t="s">
        <v>1301</v>
      </c>
    </row>
    <row r="12" spans="1:8" x14ac:dyDescent="0.25">
      <c r="A12" s="882"/>
      <c r="B12" s="885"/>
      <c r="C12" s="102" t="s">
        <v>1320</v>
      </c>
      <c r="D12" s="100"/>
      <c r="E12" s="100" t="s">
        <v>1321</v>
      </c>
      <c r="F12" s="102" t="s">
        <v>1301</v>
      </c>
    </row>
    <row r="13" spans="1:8" ht="28.8" x14ac:dyDescent="0.25">
      <c r="A13" s="880">
        <v>3</v>
      </c>
      <c r="B13" s="886" t="s">
        <v>1322</v>
      </c>
      <c r="C13" s="102" t="s">
        <v>1323</v>
      </c>
      <c r="D13" s="100"/>
      <c r="E13" s="100">
        <v>100</v>
      </c>
      <c r="F13" s="102" t="s">
        <v>1301</v>
      </c>
    </row>
    <row r="14" spans="1:8" ht="28.8" x14ac:dyDescent="0.25">
      <c r="A14" s="881"/>
      <c r="B14" s="884"/>
      <c r="C14" s="102" t="s">
        <v>1324</v>
      </c>
      <c r="D14" s="100"/>
      <c r="E14" s="100" t="s">
        <v>1325</v>
      </c>
      <c r="F14" s="102" t="s">
        <v>1309</v>
      </c>
    </row>
    <row r="15" spans="1:8" ht="31.2" x14ac:dyDescent="0.25">
      <c r="A15" s="882"/>
      <c r="B15" s="885"/>
      <c r="C15" s="102" t="s">
        <v>1326</v>
      </c>
      <c r="D15" s="100"/>
      <c r="E15" s="100" t="s">
        <v>1327</v>
      </c>
      <c r="F15" s="102" t="s">
        <v>1301</v>
      </c>
    </row>
    <row r="16" spans="1:8" ht="28.8" x14ac:dyDescent="0.25">
      <c r="A16" s="105">
        <v>4</v>
      </c>
      <c r="B16" s="102" t="s">
        <v>1328</v>
      </c>
      <c r="C16" s="102" t="s">
        <v>1329</v>
      </c>
      <c r="D16" s="100"/>
      <c r="E16" s="100">
        <v>60</v>
      </c>
      <c r="F16" s="102" t="s">
        <v>1301</v>
      </c>
    </row>
    <row r="17" spans="1:8" x14ac:dyDescent="0.25">
      <c r="A17" s="104" t="s">
        <v>1330</v>
      </c>
    </row>
    <row r="18" spans="1:8" x14ac:dyDescent="0.25">
      <c r="A18" s="104" t="s">
        <v>1331</v>
      </c>
    </row>
    <row r="19" spans="1:8" ht="28.8" x14ac:dyDescent="0.25">
      <c r="A19" s="97" t="s">
        <v>81</v>
      </c>
      <c r="B19" s="98" t="s">
        <v>1295</v>
      </c>
      <c r="C19" s="98" t="s">
        <v>1296</v>
      </c>
      <c r="D19" s="98" t="s">
        <v>1297</v>
      </c>
      <c r="E19" s="99" t="s">
        <v>1298</v>
      </c>
      <c r="F19" s="98" t="s">
        <v>97</v>
      </c>
    </row>
    <row r="20" spans="1:8" x14ac:dyDescent="0.25">
      <c r="A20" s="887">
        <v>1</v>
      </c>
      <c r="B20" s="883" t="s">
        <v>1299</v>
      </c>
      <c r="C20" s="100" t="s">
        <v>1300</v>
      </c>
      <c r="D20" s="101">
        <v>1</v>
      </c>
      <c r="E20" s="101">
        <v>1</v>
      </c>
      <c r="F20" s="102" t="s">
        <v>1301</v>
      </c>
    </row>
    <row r="21" spans="1:8" x14ac:dyDescent="0.25">
      <c r="A21" s="881"/>
      <c r="B21" s="884"/>
      <c r="C21" s="100" t="s">
        <v>1302</v>
      </c>
      <c r="D21" s="100">
        <v>24.2</v>
      </c>
      <c r="E21" s="100" t="s">
        <v>1303</v>
      </c>
      <c r="F21" s="102" t="s">
        <v>1301</v>
      </c>
    </row>
    <row r="22" spans="1:8" ht="16.8" x14ac:dyDescent="0.25">
      <c r="A22" s="880">
        <v>2</v>
      </c>
      <c r="B22" s="886" t="s">
        <v>1306</v>
      </c>
      <c r="C22" s="102" t="s">
        <v>1307</v>
      </c>
      <c r="D22" s="100">
        <v>2.67</v>
      </c>
      <c r="E22" s="100" t="s">
        <v>1308</v>
      </c>
      <c r="F22" s="102" t="s">
        <v>1309</v>
      </c>
    </row>
    <row r="23" spans="1:8" x14ac:dyDescent="0.25">
      <c r="A23" s="881"/>
      <c r="B23" s="884"/>
      <c r="C23" s="102" t="s">
        <v>1310</v>
      </c>
      <c r="D23" s="100" t="s">
        <v>1332</v>
      </c>
      <c r="E23" s="100">
        <v>30</v>
      </c>
      <c r="F23" s="102" t="s">
        <v>1309</v>
      </c>
    </row>
    <row r="24" spans="1:8" x14ac:dyDescent="0.25">
      <c r="A24" s="881"/>
      <c r="B24" s="884"/>
      <c r="C24" s="102" t="s">
        <v>1314</v>
      </c>
      <c r="D24" s="100">
        <v>0.5</v>
      </c>
      <c r="E24" s="100">
        <v>0.52</v>
      </c>
      <c r="F24" s="102" t="s">
        <v>1301</v>
      </c>
    </row>
    <row r="25" spans="1:8" ht="16.8" x14ac:dyDescent="0.25">
      <c r="A25" s="881"/>
      <c r="B25" s="884"/>
      <c r="C25" s="102" t="s">
        <v>1333</v>
      </c>
      <c r="D25" s="100">
        <v>1.48</v>
      </c>
      <c r="E25" s="100">
        <f>D25+0.21</f>
        <v>1.69</v>
      </c>
      <c r="F25" s="102" t="s">
        <v>1301</v>
      </c>
      <c r="G25" s="3" t="s">
        <v>1334</v>
      </c>
    </row>
    <row r="26" spans="1:8" ht="16.8" x14ac:dyDescent="0.25">
      <c r="A26" s="881"/>
      <c r="B26" s="884"/>
      <c r="C26" s="102" t="s">
        <v>1335</v>
      </c>
      <c r="D26" s="100">
        <v>1.94</v>
      </c>
      <c r="E26" s="100">
        <f>D26+0.27</f>
        <v>2.21</v>
      </c>
      <c r="F26" s="102" t="s">
        <v>1301</v>
      </c>
      <c r="G26" s="3" t="s">
        <v>1336</v>
      </c>
    </row>
    <row r="27" spans="1:8" x14ac:dyDescent="0.25">
      <c r="A27" s="881"/>
      <c r="B27" s="884"/>
      <c r="C27" s="102" t="s">
        <v>1337</v>
      </c>
      <c r="D27" s="100">
        <v>75</v>
      </c>
      <c r="E27" s="100" t="s">
        <v>1319</v>
      </c>
      <c r="F27" s="102" t="s">
        <v>1301</v>
      </c>
      <c r="G27" t="s">
        <v>1338</v>
      </c>
      <c r="H27" s="3" t="s">
        <v>1339</v>
      </c>
    </row>
    <row r="28" spans="1:8" ht="18.600000000000001" customHeight="1" x14ac:dyDescent="0.25">
      <c r="A28" s="882"/>
      <c r="B28" s="885"/>
      <c r="C28" s="102" t="s">
        <v>1320</v>
      </c>
      <c r="D28" s="100">
        <v>36.4</v>
      </c>
      <c r="E28" s="106">
        <f>D28+5.71</f>
        <v>42.11</v>
      </c>
      <c r="F28" s="102" t="s">
        <v>1301</v>
      </c>
      <c r="G28" s="3" t="s">
        <v>1340</v>
      </c>
    </row>
    <row r="29" spans="1:8" ht="28.8" x14ac:dyDescent="0.25">
      <c r="A29" s="880">
        <v>3</v>
      </c>
      <c r="B29" s="886" t="s">
        <v>1322</v>
      </c>
      <c r="C29" s="102" t="s">
        <v>1323</v>
      </c>
      <c r="D29" s="100">
        <v>100</v>
      </c>
      <c r="E29" s="100">
        <v>100</v>
      </c>
      <c r="F29" s="102" t="s">
        <v>1301</v>
      </c>
    </row>
    <row r="30" spans="1:8" ht="28.8" x14ac:dyDescent="0.25">
      <c r="A30" s="881"/>
      <c r="B30" s="884"/>
      <c r="C30" s="102" t="s">
        <v>1324</v>
      </c>
      <c r="D30" s="100">
        <v>70</v>
      </c>
      <c r="E30" s="100" t="s">
        <v>1341</v>
      </c>
      <c r="F30" s="102" t="s">
        <v>1309</v>
      </c>
    </row>
    <row r="31" spans="1:8" ht="31.2" x14ac:dyDescent="0.25">
      <c r="A31" s="882"/>
      <c r="B31" s="885"/>
      <c r="C31" s="102" t="s">
        <v>1326</v>
      </c>
      <c r="D31" s="100" t="s">
        <v>1332</v>
      </c>
      <c r="E31" s="100">
        <v>196.23</v>
      </c>
      <c r="F31" s="102" t="s">
        <v>1301</v>
      </c>
    </row>
    <row r="32" spans="1:8" ht="28.8" x14ac:dyDescent="0.25">
      <c r="A32" s="105">
        <v>4</v>
      </c>
      <c r="B32" s="102" t="s">
        <v>1328</v>
      </c>
      <c r="C32" s="102" t="s">
        <v>1329</v>
      </c>
      <c r="D32" s="100" t="s">
        <v>1332</v>
      </c>
      <c r="E32" s="100">
        <v>60</v>
      </c>
      <c r="F32" s="102" t="s">
        <v>1301</v>
      </c>
    </row>
  </sheetData>
  <mergeCells count="12">
    <mergeCell ref="A29:A31"/>
    <mergeCell ref="B2:B4"/>
    <mergeCell ref="B5:B12"/>
    <mergeCell ref="B13:B15"/>
    <mergeCell ref="B20:B21"/>
    <mergeCell ref="B22:B28"/>
    <mergeCell ref="B29:B31"/>
    <mergeCell ref="A2:A4"/>
    <mergeCell ref="A5:A12"/>
    <mergeCell ref="A13:A15"/>
    <mergeCell ref="A20:A21"/>
    <mergeCell ref="A22:A28"/>
  </mergeCells>
  <phoneticPr fontId="68"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topLeftCell="A4" workbookViewId="0">
      <selection activeCell="C12" sqref="C12"/>
    </sheetView>
  </sheetViews>
  <sheetFormatPr defaultColWidth="9" defaultRowHeight="14.4" x14ac:dyDescent="0.25"/>
  <cols>
    <col min="1" max="1" width="6.77734375" style="63" customWidth="1"/>
    <col min="2" max="2" width="5.21875" style="63" customWidth="1"/>
    <col min="3" max="3" width="44.33203125" style="63" customWidth="1"/>
    <col min="4" max="4" width="54.5546875" style="63" customWidth="1"/>
    <col min="5" max="5" width="5.77734375" style="88" customWidth="1"/>
    <col min="6" max="6" width="7.21875" style="88" customWidth="1"/>
    <col min="7" max="7" width="10.77734375" style="63" customWidth="1"/>
    <col min="8" max="8" width="9.109375" style="63" customWidth="1"/>
    <col min="9" max="9" width="9.21875" style="63" customWidth="1"/>
    <col min="10" max="10" width="10.88671875" style="63" customWidth="1"/>
    <col min="21" max="21" width="10.5546875" customWidth="1"/>
  </cols>
  <sheetData>
    <row r="1" spans="1:23" x14ac:dyDescent="0.25">
      <c r="C1" s="89" t="s">
        <v>1342</v>
      </c>
    </row>
    <row r="2" spans="1:23" ht="24" x14ac:dyDescent="0.25">
      <c r="A2" s="80" t="s">
        <v>1343</v>
      </c>
      <c r="B2" s="80" t="s">
        <v>81</v>
      </c>
      <c r="C2" s="80" t="s">
        <v>82</v>
      </c>
      <c r="D2" s="80" t="s">
        <v>129</v>
      </c>
      <c r="E2" s="90" t="s">
        <v>1344</v>
      </c>
      <c r="F2" s="90" t="s">
        <v>87</v>
      </c>
      <c r="G2" s="91" t="s">
        <v>275</v>
      </c>
      <c r="H2" s="80" t="s">
        <v>87</v>
      </c>
      <c r="I2" s="91" t="s">
        <v>101</v>
      </c>
      <c r="J2" s="80" t="s">
        <v>1345</v>
      </c>
      <c r="K2" s="89" t="s">
        <v>361</v>
      </c>
      <c r="L2" s="89" t="s">
        <v>1346</v>
      </c>
      <c r="M2" s="89" t="s">
        <v>1347</v>
      </c>
      <c r="U2" s="96"/>
      <c r="V2" s="96"/>
      <c r="W2" s="96"/>
    </row>
    <row r="3" spans="1:23" ht="14.4" customHeight="1" x14ac:dyDescent="0.25">
      <c r="A3" s="889" t="s">
        <v>1203</v>
      </c>
      <c r="B3" s="76">
        <v>1</v>
      </c>
      <c r="C3" s="81" t="str">
        <f>'1-3'!B6</f>
        <v>勐海县勐往乡勐往河防洪综合治理工程</v>
      </c>
      <c r="D3" s="92" t="s">
        <v>1348</v>
      </c>
      <c r="E3" s="90" t="s">
        <v>294</v>
      </c>
      <c r="F3" s="90" t="s">
        <v>166</v>
      </c>
      <c r="G3" s="93" t="s">
        <v>1349</v>
      </c>
      <c r="H3" s="78" t="s">
        <v>166</v>
      </c>
      <c r="I3" s="93" t="s">
        <v>1350</v>
      </c>
      <c r="J3" s="76">
        <f>'1-3'!U6</f>
        <v>3810</v>
      </c>
    </row>
    <row r="4" spans="1:23" x14ac:dyDescent="0.25">
      <c r="A4" s="889"/>
      <c r="B4" s="76">
        <v>2</v>
      </c>
      <c r="C4" s="81" t="str">
        <f>'1-3'!B9</f>
        <v>勐海县南哈河防洪综合治理工程</v>
      </c>
      <c r="D4" s="94" t="s">
        <v>1351</v>
      </c>
      <c r="E4" s="90" t="s">
        <v>294</v>
      </c>
      <c r="F4" s="90" t="s">
        <v>166</v>
      </c>
      <c r="G4" s="93" t="s">
        <v>1349</v>
      </c>
      <c r="H4" s="78" t="s">
        <v>166</v>
      </c>
      <c r="I4" s="93" t="s">
        <v>1350</v>
      </c>
      <c r="J4" s="76">
        <f>'1-3'!U9</f>
        <v>3000</v>
      </c>
    </row>
    <row r="5" spans="1:23" x14ac:dyDescent="0.25">
      <c r="A5" s="889"/>
      <c r="B5" s="76">
        <v>3</v>
      </c>
      <c r="C5" s="81" t="str">
        <f>'1-3'!B10</f>
        <v>勐海县勐满镇南满河防洪综合治理工程</v>
      </c>
      <c r="D5" s="94" t="s">
        <v>1352</v>
      </c>
      <c r="E5" s="90" t="s">
        <v>294</v>
      </c>
      <c r="F5" s="90" t="s">
        <v>166</v>
      </c>
      <c r="G5" s="93" t="s">
        <v>1349</v>
      </c>
      <c r="H5" s="78" t="s">
        <v>166</v>
      </c>
      <c r="I5" s="93" t="s">
        <v>1350</v>
      </c>
      <c r="J5" s="76">
        <f>'1-3'!U10</f>
        <v>5000</v>
      </c>
    </row>
    <row r="6" spans="1:23" x14ac:dyDescent="0.25">
      <c r="A6" s="889"/>
      <c r="B6" s="76">
        <v>4</v>
      </c>
      <c r="C6" s="81" t="str">
        <f>'1-3'!B11</f>
        <v>勐海县勐阿镇南阿河防洪综合治理工程</v>
      </c>
      <c r="D6" s="94" t="s">
        <v>1353</v>
      </c>
      <c r="E6" s="90" t="s">
        <v>294</v>
      </c>
      <c r="F6" s="90" t="s">
        <v>166</v>
      </c>
      <c r="G6" s="93" t="s">
        <v>1349</v>
      </c>
      <c r="H6" s="78" t="s">
        <v>166</v>
      </c>
      <c r="I6" s="93" t="s">
        <v>1350</v>
      </c>
      <c r="J6" s="76">
        <f>'1-3'!U11</f>
        <v>5000</v>
      </c>
    </row>
    <row r="7" spans="1:23" x14ac:dyDescent="0.25">
      <c r="A7" s="889"/>
      <c r="B7" s="76">
        <v>5</v>
      </c>
      <c r="C7" s="81" t="str">
        <f>'1-3'!B12</f>
        <v>勐海县南果河防洪综合治理工程</v>
      </c>
      <c r="D7" s="94" t="s">
        <v>1354</v>
      </c>
      <c r="E7" s="90" t="s">
        <v>294</v>
      </c>
      <c r="F7" s="90" t="s">
        <v>166</v>
      </c>
      <c r="G7" s="93" t="s">
        <v>1349</v>
      </c>
      <c r="H7" s="78" t="s">
        <v>166</v>
      </c>
      <c r="I7" s="93" t="s">
        <v>1350</v>
      </c>
      <c r="J7" s="76">
        <f>'1-3'!U12</f>
        <v>3000</v>
      </c>
    </row>
    <row r="8" spans="1:23" x14ac:dyDescent="0.25">
      <c r="A8" s="889"/>
      <c r="B8" s="76">
        <v>6</v>
      </c>
      <c r="C8" s="81" t="str">
        <f>'1-3'!B7</f>
        <v>勐海县流沙河县城3公里段防洪综合治理工程</v>
      </c>
      <c r="D8" s="94" t="s">
        <v>1355</v>
      </c>
      <c r="E8" s="90" t="s">
        <v>294</v>
      </c>
      <c r="F8" s="90" t="s">
        <v>166</v>
      </c>
      <c r="G8" s="93" t="s">
        <v>1349</v>
      </c>
      <c r="H8" s="78" t="s">
        <v>166</v>
      </c>
      <c r="I8" s="93" t="s">
        <v>1350</v>
      </c>
      <c r="J8" s="76">
        <f>'1-3'!U7</f>
        <v>3500</v>
      </c>
    </row>
    <row r="9" spans="1:23" x14ac:dyDescent="0.25">
      <c r="A9" s="889"/>
      <c r="B9" s="76">
        <v>7</v>
      </c>
      <c r="C9" s="81" t="str">
        <f>'1-3'!B8</f>
        <v>勐海县流沙河县城8公里下游段防洪综合治理工程</v>
      </c>
      <c r="D9" s="94" t="s">
        <v>1355</v>
      </c>
      <c r="E9" s="90" t="s">
        <v>294</v>
      </c>
      <c r="F9" s="90" t="s">
        <v>166</v>
      </c>
      <c r="G9" s="93" t="s">
        <v>1349</v>
      </c>
      <c r="H9" s="78" t="s">
        <v>166</v>
      </c>
      <c r="I9" s="93" t="s">
        <v>1350</v>
      </c>
      <c r="J9" s="76">
        <f>'1-3'!U8</f>
        <v>3500</v>
      </c>
    </row>
    <row r="10" spans="1:23" x14ac:dyDescent="0.25">
      <c r="A10" s="889"/>
      <c r="B10" s="76">
        <v>8</v>
      </c>
      <c r="C10" s="81" t="str">
        <f>'1-3'!B10</f>
        <v>勐海县勐满镇南满河防洪综合治理工程</v>
      </c>
      <c r="D10" s="94" t="s">
        <v>1356</v>
      </c>
      <c r="E10" s="90" t="s">
        <v>294</v>
      </c>
      <c r="F10" s="90" t="s">
        <v>166</v>
      </c>
      <c r="G10" s="93" t="s">
        <v>1349</v>
      </c>
      <c r="H10" s="78" t="s">
        <v>166</v>
      </c>
      <c r="I10" s="93" t="s">
        <v>1350</v>
      </c>
      <c r="J10" s="76" t="e">
        <f>'1-3'!#REF!</f>
        <v>#REF!</v>
      </c>
    </row>
    <row r="11" spans="1:23" x14ac:dyDescent="0.25">
      <c r="A11" s="889"/>
      <c r="B11" s="76">
        <v>9</v>
      </c>
      <c r="C11" s="81" t="str">
        <f>'1-3'!B13</f>
        <v>勐海县南披河防洪综合治理工程</v>
      </c>
      <c r="D11" s="94" t="s">
        <v>1357</v>
      </c>
      <c r="E11" s="90" t="s">
        <v>294</v>
      </c>
      <c r="F11" s="90" t="s">
        <v>166</v>
      </c>
      <c r="G11" s="93" t="s">
        <v>1349</v>
      </c>
      <c r="H11" s="78" t="s">
        <v>166</v>
      </c>
      <c r="I11" s="93" t="s">
        <v>1350</v>
      </c>
      <c r="J11" s="76">
        <f>'1-3'!U13</f>
        <v>3000</v>
      </c>
    </row>
    <row r="12" spans="1:23" x14ac:dyDescent="0.25">
      <c r="A12" s="889"/>
      <c r="B12" s="76">
        <v>10</v>
      </c>
      <c r="C12" s="81" t="str">
        <f>'1-3'!B16</f>
        <v>勐海县布朗山乡南洞河防洪综合治理工程</v>
      </c>
      <c r="D12" s="94" t="s">
        <v>1354</v>
      </c>
      <c r="E12" s="90" t="s">
        <v>294</v>
      </c>
      <c r="F12" s="90" t="s">
        <v>166</v>
      </c>
      <c r="G12" s="93" t="s">
        <v>1349</v>
      </c>
      <c r="H12" s="78" t="s">
        <v>166</v>
      </c>
      <c r="I12" s="93" t="s">
        <v>1350</v>
      </c>
      <c r="J12" s="76">
        <f>'1-3'!U16</f>
        <v>5000</v>
      </c>
    </row>
    <row r="13" spans="1:23" x14ac:dyDescent="0.25">
      <c r="A13" s="889"/>
      <c r="B13" s="76">
        <v>11</v>
      </c>
      <c r="C13" s="81" t="e">
        <f>'1-3'!#REF!</f>
        <v>#REF!</v>
      </c>
      <c r="D13" s="94" t="s">
        <v>1348</v>
      </c>
      <c r="E13" s="90" t="s">
        <v>294</v>
      </c>
      <c r="F13" s="90" t="s">
        <v>166</v>
      </c>
      <c r="G13" s="93" t="s">
        <v>1349</v>
      </c>
      <c r="H13" s="78" t="s">
        <v>166</v>
      </c>
      <c r="I13" s="93" t="s">
        <v>1350</v>
      </c>
      <c r="J13" s="76" t="e">
        <f>'1-3'!#REF!</f>
        <v>#REF!</v>
      </c>
    </row>
    <row r="14" spans="1:23" ht="14.4" customHeight="1" x14ac:dyDescent="0.25">
      <c r="A14" s="889" t="s">
        <v>1205</v>
      </c>
      <c r="B14" s="76">
        <v>1</v>
      </c>
      <c r="C14" s="81" t="s">
        <v>198</v>
      </c>
      <c r="D14" s="81" t="s">
        <v>1358</v>
      </c>
      <c r="E14" s="90" t="s">
        <v>294</v>
      </c>
      <c r="F14" s="90" t="s">
        <v>166</v>
      </c>
      <c r="G14" s="93" t="s">
        <v>1349</v>
      </c>
      <c r="H14" s="78" t="s">
        <v>166</v>
      </c>
      <c r="I14" s="93" t="s">
        <v>1350</v>
      </c>
      <c r="J14" s="76">
        <f>'1-4'!P5</f>
        <v>3200</v>
      </c>
    </row>
    <row r="15" spans="1:23" x14ac:dyDescent="0.25">
      <c r="A15" s="889"/>
      <c r="B15" s="76">
        <v>2</v>
      </c>
      <c r="C15" s="81" t="s">
        <v>201</v>
      </c>
      <c r="D15" s="81" t="s">
        <v>1359</v>
      </c>
      <c r="E15" s="90" t="s">
        <v>294</v>
      </c>
      <c r="F15" s="90" t="s">
        <v>166</v>
      </c>
      <c r="G15" s="93" t="s">
        <v>1349</v>
      </c>
      <c r="H15" s="78" t="s">
        <v>166</v>
      </c>
      <c r="I15" s="93" t="s">
        <v>1350</v>
      </c>
      <c r="J15" s="76">
        <f>'1-4'!P6</f>
        <v>1500</v>
      </c>
    </row>
    <row r="16" spans="1:23" x14ac:dyDescent="0.25">
      <c r="A16" s="889"/>
      <c r="B16" s="76">
        <v>3</v>
      </c>
      <c r="C16" s="81" t="s">
        <v>204</v>
      </c>
      <c r="D16" s="81" t="s">
        <v>1360</v>
      </c>
      <c r="E16" s="90" t="s">
        <v>294</v>
      </c>
      <c r="F16" s="90" t="s">
        <v>166</v>
      </c>
      <c r="G16" s="93" t="s">
        <v>1349</v>
      </c>
      <c r="H16" s="78" t="s">
        <v>166</v>
      </c>
      <c r="I16" s="93" t="s">
        <v>1350</v>
      </c>
      <c r="J16" s="76" t="e">
        <f>'1-4'!#REF!</f>
        <v>#REF!</v>
      </c>
    </row>
    <row r="17" spans="1:10" x14ac:dyDescent="0.25">
      <c r="A17" s="889"/>
      <c r="B17" s="76">
        <v>4</v>
      </c>
      <c r="C17" s="81" t="s">
        <v>206</v>
      </c>
      <c r="D17" s="81" t="s">
        <v>1361</v>
      </c>
      <c r="E17" s="90" t="s">
        <v>294</v>
      </c>
      <c r="F17" s="90" t="s">
        <v>166</v>
      </c>
      <c r="G17" s="93" t="s">
        <v>1349</v>
      </c>
      <c r="H17" s="78" t="s">
        <v>166</v>
      </c>
      <c r="I17" s="93" t="s">
        <v>1350</v>
      </c>
      <c r="J17" s="76" t="e">
        <f>'1-4'!#REF!</f>
        <v>#REF!</v>
      </c>
    </row>
    <row r="18" spans="1:10" ht="14.4" customHeight="1" x14ac:dyDescent="0.25">
      <c r="A18" s="889" t="s">
        <v>1206</v>
      </c>
      <c r="B18" s="76"/>
      <c r="C18" s="81" t="s">
        <v>239</v>
      </c>
      <c r="D18" s="78" t="s">
        <v>1362</v>
      </c>
      <c r="E18" s="90" t="s">
        <v>242</v>
      </c>
      <c r="F18" s="90" t="s">
        <v>166</v>
      </c>
      <c r="G18" s="93" t="s">
        <v>1349</v>
      </c>
      <c r="H18" s="78" t="s">
        <v>166</v>
      </c>
      <c r="I18" s="93" t="s">
        <v>1350</v>
      </c>
      <c r="J18" s="76">
        <v>15000</v>
      </c>
    </row>
    <row r="19" spans="1:10" ht="15" customHeight="1" x14ac:dyDescent="0.25">
      <c r="A19" s="889"/>
      <c r="B19" s="76"/>
      <c r="C19" s="81" t="s">
        <v>1207</v>
      </c>
      <c r="D19" s="93" t="s">
        <v>1363</v>
      </c>
      <c r="E19" s="90" t="s">
        <v>1364</v>
      </c>
      <c r="F19" s="90" t="s">
        <v>163</v>
      </c>
      <c r="G19" s="93" t="s">
        <v>1349</v>
      </c>
      <c r="H19" s="78" t="s">
        <v>166</v>
      </c>
      <c r="I19" s="93" t="s">
        <v>1350</v>
      </c>
      <c r="J19" s="76">
        <v>328</v>
      </c>
    </row>
    <row r="20" spans="1:10" x14ac:dyDescent="0.25">
      <c r="A20" s="888" t="s">
        <v>1208</v>
      </c>
      <c r="B20" s="76">
        <v>1</v>
      </c>
      <c r="C20" s="81" t="s">
        <v>280</v>
      </c>
      <c r="D20" s="76" t="s">
        <v>283</v>
      </c>
      <c r="E20" s="95" t="s">
        <v>242</v>
      </c>
      <c r="F20" s="90" t="s">
        <v>166</v>
      </c>
      <c r="G20" s="93" t="s">
        <v>1349</v>
      </c>
      <c r="H20" s="76" t="s">
        <v>283</v>
      </c>
      <c r="I20" s="76"/>
      <c r="J20" s="76">
        <v>1500</v>
      </c>
    </row>
    <row r="21" spans="1:10" x14ac:dyDescent="0.25">
      <c r="A21" s="890"/>
      <c r="B21" s="76">
        <v>2</v>
      </c>
      <c r="C21" s="81" t="s">
        <v>309</v>
      </c>
      <c r="D21" s="76" t="s">
        <v>283</v>
      </c>
      <c r="E21" s="95" t="s">
        <v>294</v>
      </c>
      <c r="F21" s="90" t="s">
        <v>166</v>
      </c>
      <c r="G21" s="93" t="s">
        <v>1349</v>
      </c>
      <c r="H21" s="76" t="s">
        <v>283</v>
      </c>
      <c r="I21" s="76"/>
      <c r="J21" s="76">
        <v>1000</v>
      </c>
    </row>
    <row r="22" spans="1:10" x14ac:dyDescent="0.25">
      <c r="A22" s="890"/>
      <c r="B22" s="76">
        <v>3</v>
      </c>
      <c r="C22" s="93" t="s">
        <v>290</v>
      </c>
      <c r="D22" s="76" t="s">
        <v>283</v>
      </c>
      <c r="E22" s="95" t="s">
        <v>294</v>
      </c>
      <c r="F22" s="90" t="s">
        <v>166</v>
      </c>
      <c r="G22" s="93" t="s">
        <v>1349</v>
      </c>
      <c r="H22" s="76" t="s">
        <v>283</v>
      </c>
      <c r="I22" s="76"/>
      <c r="J22" s="76">
        <v>1000</v>
      </c>
    </row>
    <row r="23" spans="1:10" x14ac:dyDescent="0.25">
      <c r="A23" s="890"/>
      <c r="B23" s="76">
        <v>4</v>
      </c>
      <c r="C23" s="81" t="s">
        <v>301</v>
      </c>
      <c r="D23" s="76" t="s">
        <v>288</v>
      </c>
      <c r="E23" s="95" t="s">
        <v>294</v>
      </c>
      <c r="F23" s="90" t="s">
        <v>166</v>
      </c>
      <c r="G23" s="93" t="s">
        <v>1349</v>
      </c>
      <c r="H23" s="78" t="s">
        <v>1365</v>
      </c>
      <c r="I23" s="76"/>
      <c r="J23" s="76">
        <v>1000</v>
      </c>
    </row>
    <row r="24" spans="1:10" x14ac:dyDescent="0.25">
      <c r="A24" s="890"/>
      <c r="B24" s="76">
        <v>5</v>
      </c>
      <c r="C24" s="81" t="s">
        <v>1366</v>
      </c>
      <c r="D24" s="76" t="s">
        <v>288</v>
      </c>
      <c r="E24" s="95" t="s">
        <v>294</v>
      </c>
      <c r="F24" s="90" t="s">
        <v>166</v>
      </c>
      <c r="G24" s="93" t="s">
        <v>1349</v>
      </c>
      <c r="H24" s="78" t="s">
        <v>1365</v>
      </c>
      <c r="I24" s="76"/>
      <c r="J24" s="76">
        <v>1000</v>
      </c>
    </row>
    <row r="25" spans="1:10" x14ac:dyDescent="0.25">
      <c r="A25" s="890"/>
      <c r="B25" s="76">
        <v>6</v>
      </c>
      <c r="C25" s="81" t="s">
        <v>302</v>
      </c>
      <c r="D25" s="76" t="s">
        <v>288</v>
      </c>
      <c r="E25" s="95" t="s">
        <v>294</v>
      </c>
      <c r="F25" s="90" t="s">
        <v>166</v>
      </c>
      <c r="G25" s="93" t="s">
        <v>1349</v>
      </c>
      <c r="H25" s="78" t="s">
        <v>1365</v>
      </c>
      <c r="I25" s="76"/>
      <c r="J25" s="76">
        <v>1000</v>
      </c>
    </row>
    <row r="26" spans="1:10" x14ac:dyDescent="0.25">
      <c r="A26" s="890"/>
      <c r="B26" s="76">
        <v>7</v>
      </c>
      <c r="C26" s="81" t="s">
        <v>295</v>
      </c>
      <c r="D26" s="76" t="s">
        <v>297</v>
      </c>
      <c r="E26" s="95" t="s">
        <v>242</v>
      </c>
      <c r="F26" s="90" t="s">
        <v>166</v>
      </c>
      <c r="G26" s="93" t="s">
        <v>1349</v>
      </c>
      <c r="H26" s="78" t="s">
        <v>1365</v>
      </c>
      <c r="I26" s="76"/>
      <c r="J26" s="76">
        <v>1000</v>
      </c>
    </row>
    <row r="27" spans="1:10" x14ac:dyDescent="0.25">
      <c r="A27" s="890"/>
      <c r="B27" s="76">
        <v>8</v>
      </c>
      <c r="C27" s="81" t="s">
        <v>285</v>
      </c>
      <c r="D27" s="76" t="s">
        <v>288</v>
      </c>
      <c r="E27" s="95" t="s">
        <v>242</v>
      </c>
      <c r="F27" s="90" t="s">
        <v>166</v>
      </c>
      <c r="G27" s="93" t="s">
        <v>1349</v>
      </c>
      <c r="H27" s="78" t="s">
        <v>1365</v>
      </c>
      <c r="I27" s="76"/>
      <c r="J27" s="76">
        <v>1000</v>
      </c>
    </row>
    <row r="28" spans="1:10" x14ac:dyDescent="0.25">
      <c r="A28" s="890"/>
      <c r="B28" s="76">
        <v>9</v>
      </c>
      <c r="C28" s="81" t="s">
        <v>293</v>
      </c>
      <c r="D28" s="76" t="s">
        <v>288</v>
      </c>
      <c r="E28" s="95" t="s">
        <v>242</v>
      </c>
      <c r="F28" s="90" t="s">
        <v>166</v>
      </c>
      <c r="G28" s="93" t="s">
        <v>1349</v>
      </c>
      <c r="H28" s="78" t="s">
        <v>1365</v>
      </c>
      <c r="I28" s="76"/>
      <c r="J28" s="76">
        <v>1000</v>
      </c>
    </row>
    <row r="29" spans="1:10" x14ac:dyDescent="0.25">
      <c r="A29" s="890"/>
      <c r="B29" s="76">
        <v>10</v>
      </c>
      <c r="C29" s="81" t="s">
        <v>298</v>
      </c>
      <c r="D29" s="76" t="s">
        <v>288</v>
      </c>
      <c r="E29" s="95" t="s">
        <v>294</v>
      </c>
      <c r="F29" s="90" t="s">
        <v>166</v>
      </c>
      <c r="G29" s="93" t="s">
        <v>1349</v>
      </c>
      <c r="H29" s="78" t="s">
        <v>1365</v>
      </c>
      <c r="I29" s="76"/>
      <c r="J29" s="76">
        <v>1000</v>
      </c>
    </row>
    <row r="30" spans="1:10" x14ac:dyDescent="0.25">
      <c r="A30" s="890"/>
      <c r="B30" s="76">
        <v>11</v>
      </c>
      <c r="C30" s="81" t="s">
        <v>304</v>
      </c>
      <c r="D30" s="76" t="s">
        <v>288</v>
      </c>
      <c r="E30" s="95" t="s">
        <v>294</v>
      </c>
      <c r="F30" s="90" t="s">
        <v>166</v>
      </c>
      <c r="G30" s="93" t="s">
        <v>1349</v>
      </c>
      <c r="H30" s="78" t="s">
        <v>1365</v>
      </c>
      <c r="I30" s="76"/>
      <c r="J30" s="76">
        <v>1000</v>
      </c>
    </row>
    <row r="31" spans="1:10" x14ac:dyDescent="0.25">
      <c r="A31" s="890"/>
      <c r="B31" s="76">
        <v>12</v>
      </c>
      <c r="C31" s="81" t="s">
        <v>305</v>
      </c>
      <c r="D31" s="76" t="s">
        <v>288</v>
      </c>
      <c r="E31" s="95" t="s">
        <v>294</v>
      </c>
      <c r="F31" s="90" t="s">
        <v>166</v>
      </c>
      <c r="G31" s="93" t="s">
        <v>1349</v>
      </c>
      <c r="H31" s="78" t="s">
        <v>1365</v>
      </c>
      <c r="I31" s="76"/>
      <c r="J31" s="76">
        <v>1000</v>
      </c>
    </row>
    <row r="32" spans="1:10" x14ac:dyDescent="0.25">
      <c r="A32" s="890"/>
      <c r="B32" s="76">
        <v>13</v>
      </c>
      <c r="C32" s="81" t="s">
        <v>306</v>
      </c>
      <c r="D32" s="76" t="s">
        <v>307</v>
      </c>
      <c r="E32" s="95" t="s">
        <v>294</v>
      </c>
      <c r="F32" s="90" t="s">
        <v>166</v>
      </c>
      <c r="G32" s="93" t="s">
        <v>1349</v>
      </c>
      <c r="H32" s="78" t="s">
        <v>1365</v>
      </c>
      <c r="I32" s="76"/>
      <c r="J32" s="76">
        <v>1000</v>
      </c>
    </row>
    <row r="33" spans="1:10" x14ac:dyDescent="0.25">
      <c r="A33" s="890"/>
      <c r="B33" s="76">
        <v>14</v>
      </c>
      <c r="C33" s="81" t="s">
        <v>308</v>
      </c>
      <c r="D33" s="76" t="s">
        <v>288</v>
      </c>
      <c r="E33" s="95" t="s">
        <v>294</v>
      </c>
      <c r="F33" s="90" t="s">
        <v>166</v>
      </c>
      <c r="G33" s="93" t="s">
        <v>1349</v>
      </c>
      <c r="H33" s="78" t="s">
        <v>1365</v>
      </c>
      <c r="I33" s="76"/>
      <c r="J33" s="76">
        <v>1000</v>
      </c>
    </row>
    <row r="34" spans="1:10" x14ac:dyDescent="0.25">
      <c r="A34" s="888" t="s">
        <v>727</v>
      </c>
      <c r="B34" s="888"/>
      <c r="C34" s="888"/>
      <c r="D34" s="76"/>
      <c r="E34" s="95"/>
      <c r="F34" s="95"/>
      <c r="G34" s="76"/>
      <c r="H34" s="76"/>
      <c r="I34" s="76"/>
      <c r="J34" s="76"/>
    </row>
  </sheetData>
  <mergeCells count="5">
    <mergeCell ref="A34:C34"/>
    <mergeCell ref="A3:A13"/>
    <mergeCell ref="A14:A17"/>
    <mergeCell ref="A18:A19"/>
    <mergeCell ref="A20:A33"/>
  </mergeCells>
  <phoneticPr fontId="68" type="noConversion"/>
  <pageMargins left="0.7" right="0.7" top="0.75" bottom="0.75" header="0.3" footer="0.3"/>
  <pageSetup paperSize="9" orientation="portrait" horizontalDpi="1200" verticalDpi="120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21"/>
  <sheetViews>
    <sheetView workbookViewId="0">
      <selection activeCell="B25" sqref="B25"/>
    </sheetView>
  </sheetViews>
  <sheetFormatPr defaultColWidth="9" defaultRowHeight="14.4" x14ac:dyDescent="0.25"/>
  <cols>
    <col min="1" max="1" width="5.77734375" style="63" customWidth="1"/>
    <col min="2" max="2" width="37.88671875" style="63" customWidth="1"/>
    <col min="3" max="3" width="9.6640625" style="63" customWidth="1"/>
    <col min="4" max="4" width="9" style="63"/>
    <col min="5" max="5" width="8.109375" style="63" customWidth="1"/>
    <col min="6" max="6" width="8.44140625" style="63" customWidth="1"/>
    <col min="7" max="7" width="8" style="63" customWidth="1"/>
    <col min="8" max="11" width="9" style="63" hidden="1" customWidth="1"/>
    <col min="12" max="12" width="13.109375" style="63" hidden="1" customWidth="1"/>
    <col min="13" max="20" width="9" style="63" hidden="1" customWidth="1"/>
    <col min="21" max="21" width="8.44140625" style="63" customWidth="1"/>
    <col min="22" max="22" width="8.33203125" style="63" customWidth="1"/>
    <col min="23" max="23" width="7.6640625" style="63" customWidth="1"/>
    <col min="24" max="24" width="5.77734375" style="63" customWidth="1"/>
    <col min="25" max="25" width="6.77734375" style="63" customWidth="1"/>
    <col min="26" max="26" width="5.44140625" style="524" customWidth="1"/>
    <col min="27" max="27" width="8.77734375" style="524" customWidth="1"/>
    <col min="28" max="30" width="8.5546875" style="63" hidden="1" customWidth="1"/>
    <col min="31" max="31" width="2.33203125" style="63" hidden="1" customWidth="1"/>
    <col min="32" max="32" width="10.77734375" style="63" hidden="1" customWidth="1"/>
    <col min="33" max="16384" width="9" style="63"/>
  </cols>
  <sheetData>
    <row r="1" spans="1:37" ht="20.399999999999999" x14ac:dyDescent="0.3">
      <c r="A1" s="428" t="s">
        <v>145</v>
      </c>
      <c r="B1" s="428"/>
      <c r="C1" s="428"/>
      <c r="D1" s="428"/>
      <c r="E1" s="428"/>
      <c r="F1" s="428"/>
      <c r="G1" s="428"/>
      <c r="H1" s="428"/>
      <c r="I1" s="428"/>
      <c r="J1" s="428"/>
      <c r="K1" s="428"/>
      <c r="L1" s="428"/>
      <c r="M1" s="428"/>
      <c r="N1" s="428"/>
      <c r="O1" s="428"/>
      <c r="P1" s="428"/>
      <c r="Q1" s="428"/>
      <c r="R1" s="428"/>
      <c r="S1" s="428"/>
      <c r="T1" s="428"/>
      <c r="U1" s="428"/>
      <c r="V1" s="428"/>
      <c r="W1" s="428"/>
      <c r="X1" s="447"/>
      <c r="Y1" s="447"/>
      <c r="Z1" s="520"/>
      <c r="AA1" s="520"/>
      <c r="AB1" s="573" t="s">
        <v>146</v>
      </c>
      <c r="AC1" s="573"/>
      <c r="AD1" s="573"/>
      <c r="AE1" s="447"/>
    </row>
    <row r="2" spans="1:37" ht="14.4" customHeight="1" x14ac:dyDescent="0.25">
      <c r="A2" s="565" t="s">
        <v>81</v>
      </c>
      <c r="B2" s="565" t="s">
        <v>82</v>
      </c>
      <c r="C2" s="565" t="s">
        <v>83</v>
      </c>
      <c r="D2" s="565" t="s">
        <v>84</v>
      </c>
      <c r="E2" s="565" t="s">
        <v>119</v>
      </c>
      <c r="F2" s="565" t="s">
        <v>120</v>
      </c>
      <c r="G2" s="565" t="s">
        <v>121</v>
      </c>
      <c r="H2" s="565" t="s">
        <v>122</v>
      </c>
      <c r="I2" s="565" t="s">
        <v>123</v>
      </c>
      <c r="J2" s="565" t="s">
        <v>124</v>
      </c>
      <c r="K2" s="565" t="s">
        <v>103</v>
      </c>
      <c r="L2" s="565" t="s">
        <v>125</v>
      </c>
      <c r="M2" s="565" t="s">
        <v>126</v>
      </c>
      <c r="N2" s="565" t="s">
        <v>127</v>
      </c>
      <c r="O2" s="565" t="s">
        <v>128</v>
      </c>
      <c r="P2" s="565" t="s">
        <v>129</v>
      </c>
      <c r="Q2" s="565" t="s">
        <v>130</v>
      </c>
      <c r="R2" s="565" t="s">
        <v>131</v>
      </c>
      <c r="S2" s="565"/>
      <c r="T2" s="565"/>
      <c r="U2" s="565" t="s">
        <v>95</v>
      </c>
      <c r="V2" s="565" t="s">
        <v>132</v>
      </c>
      <c r="W2" s="565" t="s">
        <v>97</v>
      </c>
      <c r="X2" s="930" t="s">
        <v>1711</v>
      </c>
      <c r="Y2" s="930" t="s">
        <v>1710</v>
      </c>
      <c r="Z2" s="930" t="s">
        <v>1716</v>
      </c>
      <c r="AA2" s="448" t="s">
        <v>1712</v>
      </c>
      <c r="AB2" s="447"/>
      <c r="AC2" s="447"/>
      <c r="AD2" s="447"/>
      <c r="AE2" s="447"/>
    </row>
    <row r="3" spans="1:37" ht="21.6" customHeight="1" x14ac:dyDescent="0.25">
      <c r="A3" s="565"/>
      <c r="B3" s="565"/>
      <c r="C3" s="565"/>
      <c r="D3" s="565"/>
      <c r="E3" s="565"/>
      <c r="F3" s="565"/>
      <c r="G3" s="565"/>
      <c r="H3" s="565"/>
      <c r="I3" s="565"/>
      <c r="J3" s="565"/>
      <c r="K3" s="565"/>
      <c r="L3" s="565"/>
      <c r="M3" s="565"/>
      <c r="N3" s="565"/>
      <c r="O3" s="565"/>
      <c r="P3" s="565"/>
      <c r="Q3" s="565"/>
      <c r="R3" s="571" t="s">
        <v>92</v>
      </c>
      <c r="S3" s="571" t="s">
        <v>93</v>
      </c>
      <c r="T3" s="365" t="s">
        <v>134</v>
      </c>
      <c r="U3" s="565"/>
      <c r="V3" s="565"/>
      <c r="W3" s="565"/>
      <c r="X3" s="931"/>
      <c r="Y3" s="931"/>
      <c r="Z3" s="930"/>
      <c r="AA3" s="520"/>
      <c r="AB3" s="567" t="s">
        <v>148</v>
      </c>
      <c r="AC3" s="567" t="s">
        <v>149</v>
      </c>
      <c r="AD3" s="567" t="s">
        <v>150</v>
      </c>
      <c r="AE3" s="447"/>
      <c r="AF3" s="569" t="s">
        <v>151</v>
      </c>
      <c r="AG3" s="89"/>
      <c r="AH3" s="89"/>
      <c r="AI3" s="89"/>
      <c r="AJ3" s="89"/>
      <c r="AK3" s="89"/>
    </row>
    <row r="4" spans="1:37" x14ac:dyDescent="0.25">
      <c r="A4" s="565"/>
      <c r="B4" s="565"/>
      <c r="C4" s="565"/>
      <c r="D4" s="565"/>
      <c r="E4" s="565"/>
      <c r="F4" s="565"/>
      <c r="G4" s="565"/>
      <c r="H4" s="565"/>
      <c r="I4" s="565"/>
      <c r="J4" s="565"/>
      <c r="K4" s="565"/>
      <c r="L4" s="565"/>
      <c r="M4" s="565"/>
      <c r="N4" s="565"/>
      <c r="O4" s="565"/>
      <c r="P4" s="565"/>
      <c r="Q4" s="565"/>
      <c r="R4" s="572"/>
      <c r="S4" s="572"/>
      <c r="T4" s="365" t="s">
        <v>135</v>
      </c>
      <c r="U4" s="565"/>
      <c r="V4" s="565"/>
      <c r="W4" s="565"/>
      <c r="X4" s="931"/>
      <c r="Y4" s="931"/>
      <c r="Z4" s="930"/>
      <c r="AA4" s="520"/>
      <c r="AB4" s="568"/>
      <c r="AC4" s="568"/>
      <c r="AD4" s="568"/>
      <c r="AE4" s="447"/>
      <c r="AF4" s="569"/>
      <c r="AG4" s="89"/>
      <c r="AH4" s="89"/>
      <c r="AI4" s="89"/>
    </row>
    <row r="5" spans="1:37" ht="22.8" customHeight="1" x14ac:dyDescent="0.25">
      <c r="A5" s="565" t="s">
        <v>152</v>
      </c>
      <c r="B5" s="565"/>
      <c r="C5" s="365"/>
      <c r="D5" s="265"/>
      <c r="E5" s="265"/>
      <c r="F5" s="265"/>
      <c r="G5" s="265"/>
      <c r="H5" s="265"/>
      <c r="I5" s="265"/>
      <c r="J5" s="265"/>
      <c r="K5" s="265"/>
      <c r="L5" s="265"/>
      <c r="M5" s="265"/>
      <c r="N5" s="438"/>
      <c r="O5" s="441"/>
      <c r="P5" s="438"/>
      <c r="Q5" s="438"/>
      <c r="R5" s="441"/>
      <c r="S5" s="441"/>
      <c r="T5" s="441"/>
      <c r="U5" s="441"/>
      <c r="V5" s="438"/>
      <c r="W5" s="438" t="s">
        <v>153</v>
      </c>
      <c r="X5" s="253"/>
      <c r="Y5" s="932"/>
      <c r="Z5" s="932"/>
      <c r="AA5" s="448"/>
      <c r="AB5" s="448"/>
      <c r="AC5" s="448"/>
      <c r="AD5" s="448"/>
      <c r="AE5" s="448"/>
      <c r="AF5" s="449"/>
    </row>
    <row r="6" spans="1:37" ht="21.6" customHeight="1" x14ac:dyDescent="0.25">
      <c r="A6" s="429">
        <v>1</v>
      </c>
      <c r="B6" s="436" t="s">
        <v>164</v>
      </c>
      <c r="C6" s="431" t="s">
        <v>154</v>
      </c>
      <c r="D6" s="431" t="s">
        <v>155</v>
      </c>
      <c r="E6" s="431" t="s">
        <v>156</v>
      </c>
      <c r="F6" s="433">
        <v>22</v>
      </c>
      <c r="G6" s="433">
        <v>359</v>
      </c>
      <c r="H6" s="435">
        <v>5.87</v>
      </c>
      <c r="I6" s="435">
        <v>0</v>
      </c>
      <c r="J6" s="435">
        <v>5.87</v>
      </c>
      <c r="K6" s="266" t="s">
        <v>157</v>
      </c>
      <c r="L6" s="431" t="s">
        <v>158</v>
      </c>
      <c r="M6" s="442" t="s">
        <v>159</v>
      </c>
      <c r="N6" s="443" t="s">
        <v>165</v>
      </c>
      <c r="O6" s="444">
        <v>5.87</v>
      </c>
      <c r="P6" s="443" t="s">
        <v>161</v>
      </c>
      <c r="Q6" s="438" t="s">
        <v>162</v>
      </c>
      <c r="R6" s="435">
        <v>0.3</v>
      </c>
      <c r="S6" s="435">
        <v>0.5</v>
      </c>
      <c r="T6" s="255"/>
      <c r="U6" s="26">
        <v>3810</v>
      </c>
      <c r="V6" s="443">
        <v>0</v>
      </c>
      <c r="W6" s="26">
        <v>3810</v>
      </c>
      <c r="X6" s="932" t="s">
        <v>166</v>
      </c>
      <c r="Y6" s="531">
        <v>247</v>
      </c>
      <c r="Z6" s="932">
        <v>1</v>
      </c>
      <c r="AB6" s="26">
        <v>10</v>
      </c>
      <c r="AC6" s="26">
        <v>15</v>
      </c>
      <c r="AD6" s="26">
        <v>7.8</v>
      </c>
      <c r="AE6" s="448"/>
      <c r="AF6" s="426">
        <f>U6/AD6</f>
        <v>488.46153846153845</v>
      </c>
      <c r="AG6" s="20"/>
      <c r="AH6" s="20"/>
      <c r="AI6" s="20"/>
      <c r="AJ6" s="20"/>
    </row>
    <row r="7" spans="1:37" ht="21" customHeight="1" x14ac:dyDescent="0.25">
      <c r="A7" s="429">
        <v>3</v>
      </c>
      <c r="B7" s="436" t="s">
        <v>167</v>
      </c>
      <c r="C7" s="431" t="s">
        <v>154</v>
      </c>
      <c r="D7" s="431" t="s">
        <v>155</v>
      </c>
      <c r="E7" s="431" t="s">
        <v>156</v>
      </c>
      <c r="F7" s="433">
        <v>89</v>
      </c>
      <c r="G7" s="433">
        <v>2078</v>
      </c>
      <c r="H7" s="435">
        <v>17.399999999999999</v>
      </c>
      <c r="I7" s="435">
        <v>6.2</v>
      </c>
      <c r="J7" s="435">
        <v>11.2</v>
      </c>
      <c r="K7" s="266" t="s">
        <v>157</v>
      </c>
      <c r="L7" s="431" t="s">
        <v>158</v>
      </c>
      <c r="M7" s="442" t="s">
        <v>159</v>
      </c>
      <c r="N7" s="443" t="s">
        <v>168</v>
      </c>
      <c r="O7" s="444">
        <v>3</v>
      </c>
      <c r="P7" s="443" t="s">
        <v>161</v>
      </c>
      <c r="Q7" s="438" t="s">
        <v>162</v>
      </c>
      <c r="R7" s="435">
        <v>0.7</v>
      </c>
      <c r="S7" s="435">
        <v>1.6</v>
      </c>
      <c r="T7" s="255"/>
      <c r="U7" s="26">
        <v>3500</v>
      </c>
      <c r="V7" s="443">
        <v>0</v>
      </c>
      <c r="W7" s="26">
        <v>3500</v>
      </c>
      <c r="X7" s="932" t="s">
        <v>166</v>
      </c>
      <c r="Y7" s="531">
        <v>249</v>
      </c>
      <c r="Z7" s="932">
        <v>1</v>
      </c>
      <c r="AB7" s="26">
        <v>10</v>
      </c>
      <c r="AC7" s="26">
        <v>6</v>
      </c>
      <c r="AD7" s="26">
        <v>5</v>
      </c>
      <c r="AE7" s="448"/>
      <c r="AF7" s="426">
        <f>U7/AD7</f>
        <v>700</v>
      </c>
      <c r="AG7" s="20"/>
      <c r="AH7" s="20"/>
      <c r="AI7" s="20"/>
      <c r="AJ7" s="20"/>
    </row>
    <row r="8" spans="1:37" ht="23.4" customHeight="1" x14ac:dyDescent="0.25">
      <c r="A8" s="429">
        <v>4</v>
      </c>
      <c r="B8" s="436" t="s">
        <v>169</v>
      </c>
      <c r="C8" s="431" t="s">
        <v>154</v>
      </c>
      <c r="D8" s="431" t="s">
        <v>155</v>
      </c>
      <c r="E8" s="431" t="s">
        <v>156</v>
      </c>
      <c r="F8" s="433">
        <v>89</v>
      </c>
      <c r="G8" s="433">
        <v>2078</v>
      </c>
      <c r="H8" s="435">
        <v>17.399999999999999</v>
      </c>
      <c r="I8" s="435">
        <v>6.2</v>
      </c>
      <c r="J8" s="435">
        <v>11.2</v>
      </c>
      <c r="K8" s="266" t="s">
        <v>157</v>
      </c>
      <c r="L8" s="431" t="s">
        <v>158</v>
      </c>
      <c r="M8" s="442" t="s">
        <v>159</v>
      </c>
      <c r="N8" s="443" t="s">
        <v>168</v>
      </c>
      <c r="O8" s="444">
        <v>3</v>
      </c>
      <c r="P8" s="443" t="s">
        <v>161</v>
      </c>
      <c r="Q8" s="438" t="s">
        <v>162</v>
      </c>
      <c r="R8" s="435">
        <v>0.7</v>
      </c>
      <c r="S8" s="435">
        <v>1.6</v>
      </c>
      <c r="T8" s="255"/>
      <c r="U8" s="26">
        <v>3500</v>
      </c>
      <c r="V8" s="443">
        <v>0</v>
      </c>
      <c r="W8" s="26">
        <v>3500</v>
      </c>
      <c r="X8" s="932" t="s">
        <v>166</v>
      </c>
      <c r="Y8" s="531">
        <v>250</v>
      </c>
      <c r="Z8" s="932">
        <v>1</v>
      </c>
      <c r="AB8" s="26">
        <v>10</v>
      </c>
      <c r="AC8" s="26">
        <v>6</v>
      </c>
      <c r="AD8" s="26">
        <v>6</v>
      </c>
      <c r="AE8" s="448"/>
      <c r="AF8" s="426">
        <f>U8/AD8</f>
        <v>583.33333333333337</v>
      </c>
      <c r="AG8" s="20"/>
      <c r="AH8" s="20"/>
      <c r="AI8" s="20"/>
      <c r="AJ8" s="20"/>
    </row>
    <row r="9" spans="1:37" ht="21.6" customHeight="1" x14ac:dyDescent="0.25">
      <c r="A9" s="429">
        <v>5</v>
      </c>
      <c r="B9" s="430" t="s">
        <v>1709</v>
      </c>
      <c r="C9" s="431" t="s">
        <v>154</v>
      </c>
      <c r="D9" s="431" t="s">
        <v>155</v>
      </c>
      <c r="E9" s="432" t="s">
        <v>156</v>
      </c>
      <c r="F9" s="433">
        <v>69</v>
      </c>
      <c r="G9" s="434">
        <v>461</v>
      </c>
      <c r="H9" s="435">
        <v>14</v>
      </c>
      <c r="I9" s="435">
        <v>0</v>
      </c>
      <c r="J9" s="435">
        <v>14</v>
      </c>
      <c r="K9" s="266" t="s">
        <v>157</v>
      </c>
      <c r="L9" s="431" t="s">
        <v>158</v>
      </c>
      <c r="M9" s="442" t="s">
        <v>159</v>
      </c>
      <c r="N9" s="443" t="s">
        <v>160</v>
      </c>
      <c r="O9" s="444">
        <v>8.26</v>
      </c>
      <c r="P9" s="443" t="s">
        <v>161</v>
      </c>
      <c r="Q9" s="438" t="s">
        <v>162</v>
      </c>
      <c r="R9" s="435">
        <v>0.8</v>
      </c>
      <c r="S9" s="435">
        <v>2.4</v>
      </c>
      <c r="T9" s="255"/>
      <c r="U9" s="26">
        <v>3000</v>
      </c>
      <c r="V9" s="443">
        <v>0</v>
      </c>
      <c r="W9" s="26">
        <v>2500</v>
      </c>
      <c r="X9" s="932" t="s">
        <v>163</v>
      </c>
      <c r="Y9" s="531">
        <v>251</v>
      </c>
      <c r="Z9" s="932">
        <v>1</v>
      </c>
      <c r="AB9" s="20"/>
      <c r="AC9" s="20"/>
      <c r="AD9" s="20"/>
      <c r="AE9" s="20"/>
      <c r="AF9" s="20"/>
      <c r="AG9" s="20"/>
      <c r="AH9" s="20"/>
      <c r="AI9" s="20"/>
      <c r="AJ9" s="20"/>
    </row>
    <row r="10" spans="1:37" ht="21" customHeight="1" x14ac:dyDescent="0.25">
      <c r="A10" s="429">
        <v>2</v>
      </c>
      <c r="B10" s="436" t="s">
        <v>172</v>
      </c>
      <c r="C10" s="431" t="s">
        <v>154</v>
      </c>
      <c r="D10" s="431" t="s">
        <v>155</v>
      </c>
      <c r="E10" s="431" t="s">
        <v>156</v>
      </c>
      <c r="F10" s="433">
        <v>26</v>
      </c>
      <c r="G10" s="433">
        <v>248</v>
      </c>
      <c r="H10" s="435">
        <v>2</v>
      </c>
      <c r="I10" s="435">
        <v>0</v>
      </c>
      <c r="J10" s="435">
        <v>2</v>
      </c>
      <c r="K10" s="266" t="s">
        <v>157</v>
      </c>
      <c r="L10" s="431" t="s">
        <v>158</v>
      </c>
      <c r="M10" s="442" t="s">
        <v>159</v>
      </c>
      <c r="N10" s="443" t="s">
        <v>173</v>
      </c>
      <c r="O10" s="444">
        <v>2</v>
      </c>
      <c r="P10" s="443" t="s">
        <v>161</v>
      </c>
      <c r="Q10" s="438" t="s">
        <v>162</v>
      </c>
      <c r="R10" s="435">
        <v>0.2</v>
      </c>
      <c r="S10" s="435">
        <v>0.65</v>
      </c>
      <c r="T10" s="255"/>
      <c r="U10" s="26">
        <v>5000</v>
      </c>
      <c r="V10" s="443">
        <v>0</v>
      </c>
      <c r="W10" s="26">
        <v>500</v>
      </c>
      <c r="X10" s="932" t="s">
        <v>166</v>
      </c>
      <c r="Y10" s="531">
        <v>248</v>
      </c>
      <c r="Z10" s="932">
        <v>2</v>
      </c>
      <c r="AA10" s="929"/>
      <c r="AB10" s="26">
        <v>10</v>
      </c>
      <c r="AC10" s="26">
        <v>12.5</v>
      </c>
      <c r="AD10" s="26">
        <v>8</v>
      </c>
      <c r="AE10" s="448"/>
      <c r="AF10" s="426">
        <f>U10/AD10</f>
        <v>625</v>
      </c>
      <c r="AG10" s="20"/>
      <c r="AH10" s="20"/>
      <c r="AI10" s="20"/>
      <c r="AJ10" s="20"/>
    </row>
    <row r="11" spans="1:37" ht="17.399999999999999" customHeight="1" x14ac:dyDescent="0.25">
      <c r="A11" s="429">
        <v>6</v>
      </c>
      <c r="B11" s="436" t="s">
        <v>170</v>
      </c>
      <c r="C11" s="431" t="s">
        <v>154</v>
      </c>
      <c r="D11" s="431" t="s">
        <v>155</v>
      </c>
      <c r="E11" s="432" t="s">
        <v>156</v>
      </c>
      <c r="F11" s="433">
        <v>26</v>
      </c>
      <c r="G11" s="433">
        <v>306</v>
      </c>
      <c r="H11" s="435">
        <v>6</v>
      </c>
      <c r="I11" s="435">
        <v>0</v>
      </c>
      <c r="J11" s="435">
        <v>6</v>
      </c>
      <c r="K11" s="266" t="s">
        <v>157</v>
      </c>
      <c r="L11" s="431" t="s">
        <v>158</v>
      </c>
      <c r="M11" s="442" t="s">
        <v>159</v>
      </c>
      <c r="N11" s="443" t="s">
        <v>171</v>
      </c>
      <c r="O11" s="444">
        <v>3.5</v>
      </c>
      <c r="P11" s="443" t="s">
        <v>161</v>
      </c>
      <c r="Q11" s="438" t="s">
        <v>162</v>
      </c>
      <c r="R11" s="435">
        <v>0.8</v>
      </c>
      <c r="S11" s="435">
        <v>1</v>
      </c>
      <c r="T11" s="255"/>
      <c r="U11" s="26">
        <v>5000</v>
      </c>
      <c r="V11" s="443">
        <v>0</v>
      </c>
      <c r="W11" s="26">
        <v>600</v>
      </c>
      <c r="X11" s="932" t="s">
        <v>166</v>
      </c>
      <c r="Y11" s="531">
        <v>252</v>
      </c>
      <c r="Z11" s="932">
        <v>2</v>
      </c>
      <c r="AB11" s="26">
        <v>10</v>
      </c>
      <c r="AC11" s="26">
        <v>8.5</v>
      </c>
      <c r="AD11" s="26">
        <v>9</v>
      </c>
      <c r="AE11" s="448"/>
      <c r="AF11" s="426">
        <f>U11/AD11</f>
        <v>555.55555555555554</v>
      </c>
      <c r="AG11" s="20"/>
      <c r="AH11" s="20"/>
      <c r="AI11" s="20"/>
      <c r="AJ11" s="20"/>
    </row>
    <row r="12" spans="1:37" ht="16.8" customHeight="1" x14ac:dyDescent="0.25">
      <c r="A12" s="429">
        <v>7</v>
      </c>
      <c r="B12" s="436" t="s">
        <v>174</v>
      </c>
      <c r="C12" s="431" t="s">
        <v>154</v>
      </c>
      <c r="D12" s="431" t="s">
        <v>155</v>
      </c>
      <c r="E12" s="431" t="s">
        <v>156</v>
      </c>
      <c r="F12" s="433">
        <v>67</v>
      </c>
      <c r="G12" s="433">
        <v>1256</v>
      </c>
      <c r="H12" s="435">
        <v>2.5</v>
      </c>
      <c r="I12" s="435">
        <v>0</v>
      </c>
      <c r="J12" s="435">
        <v>2.5</v>
      </c>
      <c r="K12" s="266" t="s">
        <v>157</v>
      </c>
      <c r="L12" s="431" t="s">
        <v>158</v>
      </c>
      <c r="M12" s="442" t="s">
        <v>159</v>
      </c>
      <c r="N12" s="443" t="s">
        <v>171</v>
      </c>
      <c r="O12" s="444">
        <v>2.5</v>
      </c>
      <c r="P12" s="443" t="s">
        <v>161</v>
      </c>
      <c r="Q12" s="438" t="s">
        <v>162</v>
      </c>
      <c r="R12" s="435">
        <v>0.1</v>
      </c>
      <c r="S12" s="435">
        <v>0.1</v>
      </c>
      <c r="T12" s="255"/>
      <c r="U12" s="26">
        <v>3000</v>
      </c>
      <c r="V12" s="443">
        <v>0</v>
      </c>
      <c r="W12" s="26">
        <v>0</v>
      </c>
      <c r="X12" s="932" t="s">
        <v>166</v>
      </c>
      <c r="Y12" s="933" t="s">
        <v>1697</v>
      </c>
      <c r="Z12" s="932">
        <v>3</v>
      </c>
      <c r="AB12" s="26">
        <v>10</v>
      </c>
      <c r="AC12" s="26">
        <v>5</v>
      </c>
      <c r="AD12" s="26">
        <v>5</v>
      </c>
      <c r="AE12" s="448"/>
      <c r="AF12" s="426">
        <f>U12/AD12</f>
        <v>600</v>
      </c>
      <c r="AG12" s="20"/>
      <c r="AH12" s="20"/>
      <c r="AI12" s="20"/>
      <c r="AJ12" s="20"/>
    </row>
    <row r="13" spans="1:37" ht="19.2" customHeight="1" x14ac:dyDescent="0.25">
      <c r="A13" s="429">
        <v>8</v>
      </c>
      <c r="B13" s="436" t="s">
        <v>175</v>
      </c>
      <c r="C13" s="431" t="s">
        <v>154</v>
      </c>
      <c r="D13" s="431" t="s">
        <v>155</v>
      </c>
      <c r="E13" s="431" t="s">
        <v>156</v>
      </c>
      <c r="F13" s="433">
        <v>45</v>
      </c>
      <c r="G13" s="433">
        <v>313</v>
      </c>
      <c r="H13" s="435">
        <v>2.6</v>
      </c>
      <c r="I13" s="435">
        <v>0</v>
      </c>
      <c r="J13" s="435">
        <v>2.6</v>
      </c>
      <c r="K13" s="266" t="s">
        <v>157</v>
      </c>
      <c r="L13" s="431" t="s">
        <v>158</v>
      </c>
      <c r="M13" s="442" t="s">
        <v>159</v>
      </c>
      <c r="N13" s="443" t="s">
        <v>176</v>
      </c>
      <c r="O13" s="444">
        <v>2.6</v>
      </c>
      <c r="P13" s="443" t="s">
        <v>161</v>
      </c>
      <c r="Q13" s="438" t="s">
        <v>162</v>
      </c>
      <c r="R13" s="435">
        <v>0.1</v>
      </c>
      <c r="S13" s="435">
        <v>0.1</v>
      </c>
      <c r="T13" s="255"/>
      <c r="U13" s="26">
        <v>3000</v>
      </c>
      <c r="V13" s="443">
        <v>0</v>
      </c>
      <c r="W13" s="26">
        <v>0</v>
      </c>
      <c r="X13" s="932" t="s">
        <v>166</v>
      </c>
      <c r="Y13" s="933" t="s">
        <v>1697</v>
      </c>
      <c r="Z13" s="932">
        <v>3</v>
      </c>
      <c r="AB13" s="26">
        <v>10</v>
      </c>
      <c r="AC13" s="26">
        <v>5</v>
      </c>
      <c r="AD13" s="26">
        <v>5</v>
      </c>
      <c r="AE13" s="448"/>
      <c r="AF13" s="426">
        <f>U13/AD13</f>
        <v>600</v>
      </c>
      <c r="AG13" s="20"/>
      <c r="AH13" s="20"/>
      <c r="AI13" s="20"/>
      <c r="AJ13" s="20"/>
    </row>
    <row r="14" spans="1:37" x14ac:dyDescent="0.25">
      <c r="A14" s="429">
        <v>9</v>
      </c>
      <c r="B14" s="436" t="s">
        <v>177</v>
      </c>
      <c r="C14" s="431" t="s">
        <v>154</v>
      </c>
      <c r="D14" s="431" t="s">
        <v>155</v>
      </c>
      <c r="E14" s="431" t="s">
        <v>156</v>
      </c>
      <c r="F14" s="433">
        <v>38.799999999999997</v>
      </c>
      <c r="G14" s="433">
        <v>263.10000000000002</v>
      </c>
      <c r="U14" s="26">
        <v>3000</v>
      </c>
      <c r="V14" s="443">
        <v>0</v>
      </c>
      <c r="W14" s="26">
        <v>0</v>
      </c>
      <c r="X14" s="932" t="s">
        <v>166</v>
      </c>
      <c r="Y14" s="933" t="s">
        <v>1697</v>
      </c>
      <c r="Z14" s="932">
        <v>3</v>
      </c>
      <c r="AB14" s="26">
        <v>10</v>
      </c>
      <c r="AC14" s="26">
        <v>5</v>
      </c>
      <c r="AD14" s="26">
        <v>6</v>
      </c>
      <c r="AF14" s="426">
        <f>U14/AD14</f>
        <v>500</v>
      </c>
    </row>
    <row r="15" spans="1:37" x14ac:dyDescent="0.25">
      <c r="A15" s="429">
        <v>10</v>
      </c>
      <c r="B15" s="436" t="s">
        <v>178</v>
      </c>
      <c r="C15" s="431" t="s">
        <v>154</v>
      </c>
      <c r="D15" s="431" t="s">
        <v>155</v>
      </c>
      <c r="E15" s="431" t="s">
        <v>156</v>
      </c>
      <c r="F15" s="433">
        <v>19</v>
      </c>
      <c r="G15" s="433">
        <v>49.6</v>
      </c>
      <c r="U15" s="26">
        <v>3000</v>
      </c>
      <c r="V15" s="443">
        <v>0</v>
      </c>
      <c r="W15" s="26">
        <v>0</v>
      </c>
      <c r="X15" s="932" t="s">
        <v>166</v>
      </c>
      <c r="Y15" s="933" t="s">
        <v>1697</v>
      </c>
      <c r="Z15" s="932">
        <v>3</v>
      </c>
      <c r="AB15" s="26">
        <v>10</v>
      </c>
      <c r="AC15" s="26">
        <v>6</v>
      </c>
      <c r="AD15" s="26">
        <v>6</v>
      </c>
      <c r="AF15" s="426">
        <f>U15/AD15</f>
        <v>500</v>
      </c>
    </row>
    <row r="16" spans="1:37" ht="22.8" customHeight="1" x14ac:dyDescent="0.25">
      <c r="A16" s="429">
        <v>11</v>
      </c>
      <c r="B16" s="437" t="s">
        <v>179</v>
      </c>
      <c r="C16" s="431" t="s">
        <v>154</v>
      </c>
      <c r="D16" s="431" t="s">
        <v>155</v>
      </c>
      <c r="E16" s="431" t="s">
        <v>156</v>
      </c>
      <c r="F16" s="433">
        <v>22</v>
      </c>
      <c r="G16" s="433">
        <v>359</v>
      </c>
      <c r="H16" s="435">
        <v>5.87</v>
      </c>
      <c r="I16" s="435">
        <v>0</v>
      </c>
      <c r="J16" s="435">
        <v>5.87</v>
      </c>
      <c r="K16" s="266" t="s">
        <v>157</v>
      </c>
      <c r="L16" s="431" t="s">
        <v>158</v>
      </c>
      <c r="M16" s="442" t="s">
        <v>159</v>
      </c>
      <c r="N16" s="443" t="s">
        <v>165</v>
      </c>
      <c r="O16" s="444">
        <v>5.87</v>
      </c>
      <c r="P16" s="443" t="s">
        <v>161</v>
      </c>
      <c r="Q16" s="438" t="s">
        <v>162</v>
      </c>
      <c r="R16" s="435">
        <v>0.3</v>
      </c>
      <c r="S16" s="435">
        <v>0.5</v>
      </c>
      <c r="T16" s="255"/>
      <c r="U16" s="26">
        <v>5000</v>
      </c>
      <c r="V16" s="443">
        <v>0</v>
      </c>
      <c r="W16" s="26">
        <v>0</v>
      </c>
      <c r="X16" s="932" t="s">
        <v>166</v>
      </c>
      <c r="Y16" s="933" t="s">
        <v>1697</v>
      </c>
      <c r="Z16" s="932">
        <v>3</v>
      </c>
      <c r="AB16" s="26">
        <v>10</v>
      </c>
      <c r="AC16" s="26">
        <v>12</v>
      </c>
      <c r="AD16" s="26">
        <v>8</v>
      </c>
      <c r="AE16" s="448"/>
      <c r="AF16" s="426">
        <f>U16/AD16</f>
        <v>625</v>
      </c>
      <c r="AG16" s="20"/>
      <c r="AH16" s="20"/>
      <c r="AI16" s="20"/>
      <c r="AJ16" s="20"/>
    </row>
    <row r="17" spans="1:36" x14ac:dyDescent="0.25">
      <c r="A17" s="565" t="s">
        <v>180</v>
      </c>
      <c r="B17" s="565"/>
      <c r="C17" s="365"/>
      <c r="D17" s="438"/>
      <c r="E17" s="438"/>
      <c r="F17" s="438"/>
      <c r="G17" s="438"/>
      <c r="H17" s="439">
        <f>SUM(H9:H9)</f>
        <v>14</v>
      </c>
      <c r="I17" s="438"/>
      <c r="J17" s="439">
        <f>SUM(J9:J9)</f>
        <v>14</v>
      </c>
      <c r="K17" s="445"/>
      <c r="L17" s="438"/>
      <c r="M17" s="438"/>
      <c r="N17" s="438"/>
      <c r="O17" s="438"/>
      <c r="P17" s="438"/>
      <c r="Q17" s="438"/>
      <c r="R17" s="439">
        <f>SUM(R9:R9)</f>
        <v>0.8</v>
      </c>
      <c r="S17" s="439">
        <f>SUM(S9:S9)</f>
        <v>2.4</v>
      </c>
      <c r="T17" s="438"/>
      <c r="U17" s="26">
        <f>SUM(U6:U16)</f>
        <v>40810</v>
      </c>
      <c r="V17" s="438"/>
      <c r="W17" s="26">
        <f>SUM(W6:W16)</f>
        <v>14410</v>
      </c>
      <c r="X17" s="447"/>
      <c r="Y17" s="448"/>
      <c r="Z17" s="448"/>
      <c r="AA17" s="448"/>
      <c r="AB17" s="448"/>
      <c r="AC17" s="448"/>
      <c r="AD17" s="448"/>
      <c r="AE17" s="448"/>
      <c r="AF17" s="20"/>
      <c r="AG17" s="20"/>
      <c r="AH17" s="20"/>
      <c r="AI17" s="20"/>
      <c r="AJ17" s="20"/>
    </row>
    <row r="18" spans="1:36" ht="15" x14ac:dyDescent="0.3">
      <c r="A18" s="562" t="s">
        <v>144</v>
      </c>
      <c r="B18" s="562"/>
      <c r="C18" s="562"/>
      <c r="D18" s="562"/>
      <c r="E18" s="562"/>
      <c r="F18" s="562"/>
      <c r="G18" s="440"/>
      <c r="H18" s="440"/>
      <c r="I18" s="440"/>
      <c r="J18" s="440"/>
      <c r="K18" s="440"/>
      <c r="L18" s="440"/>
      <c r="M18" s="440"/>
      <c r="N18" s="440"/>
      <c r="O18" s="440"/>
      <c r="P18" s="440"/>
      <c r="Q18" s="440"/>
      <c r="R18" s="440"/>
      <c r="S18" s="440"/>
      <c r="T18" s="440"/>
      <c r="U18" s="440"/>
      <c r="V18" s="440"/>
      <c r="Y18" s="448"/>
      <c r="Z18" s="448"/>
      <c r="AA18" s="448"/>
      <c r="AB18" s="448"/>
      <c r="AC18" s="448"/>
      <c r="AD18" s="448"/>
      <c r="AE18" s="448"/>
    </row>
    <row r="19" spans="1:36" x14ac:dyDescent="0.25">
      <c r="W19" s="446"/>
    </row>
    <row r="20" spans="1:36" x14ac:dyDescent="0.25">
      <c r="A20" s="570" t="s">
        <v>181</v>
      </c>
      <c r="B20" s="570"/>
      <c r="C20" s="570"/>
      <c r="D20" s="570"/>
      <c r="E20" s="570"/>
      <c r="F20" s="570"/>
      <c r="G20" s="570"/>
      <c r="H20" s="570"/>
      <c r="I20" s="570"/>
      <c r="J20" s="570"/>
      <c r="K20" s="570"/>
      <c r="L20" s="570"/>
      <c r="M20" s="570"/>
      <c r="N20" s="570"/>
      <c r="O20" s="570"/>
      <c r="P20" s="570"/>
      <c r="Q20" s="570"/>
      <c r="R20" s="570"/>
      <c r="S20" s="570"/>
      <c r="T20" s="570"/>
      <c r="U20" s="570"/>
      <c r="V20" s="570"/>
      <c r="W20" s="570"/>
    </row>
    <row r="21" spans="1:36" x14ac:dyDescent="0.25">
      <c r="A21" s="570"/>
      <c r="B21" s="570"/>
      <c r="C21" s="570"/>
      <c r="D21" s="570"/>
      <c r="E21" s="570"/>
      <c r="F21" s="570"/>
      <c r="G21" s="570"/>
      <c r="H21" s="570"/>
      <c r="I21" s="570"/>
      <c r="J21" s="570"/>
      <c r="K21" s="570"/>
      <c r="L21" s="570"/>
      <c r="M21" s="570"/>
      <c r="N21" s="570"/>
      <c r="O21" s="570"/>
      <c r="P21" s="570"/>
      <c r="Q21" s="570"/>
      <c r="R21" s="570"/>
      <c r="S21" s="570"/>
      <c r="T21" s="570"/>
      <c r="U21" s="570"/>
      <c r="V21" s="570"/>
      <c r="W21" s="570"/>
    </row>
  </sheetData>
  <mergeCells count="35">
    <mergeCell ref="A17:B17"/>
    <mergeCell ref="A18:F18"/>
    <mergeCell ref="A2:A4"/>
    <mergeCell ref="B2:B4"/>
    <mergeCell ref="C2:C4"/>
    <mergeCell ref="D2:D4"/>
    <mergeCell ref="E2:E4"/>
    <mergeCell ref="F2:F4"/>
    <mergeCell ref="O2:O4"/>
    <mergeCell ref="P2:P4"/>
    <mergeCell ref="AB1:AD1"/>
    <mergeCell ref="R2:T2"/>
    <mergeCell ref="A5:B5"/>
    <mergeCell ref="G2:G4"/>
    <mergeCell ref="H2:H4"/>
    <mergeCell ref="I2:I4"/>
    <mergeCell ref="J2:J4"/>
    <mergeCell ref="K2:K4"/>
    <mergeCell ref="Y2:Y4"/>
    <mergeCell ref="Z2:Z4"/>
    <mergeCell ref="AD3:AD4"/>
    <mergeCell ref="AF3:AF4"/>
    <mergeCell ref="A20:W21"/>
    <mergeCell ref="W2:W4"/>
    <mergeCell ref="X2:X4"/>
    <mergeCell ref="AB3:AB4"/>
    <mergeCell ref="AC3:AC4"/>
    <mergeCell ref="Q2:Q4"/>
    <mergeCell ref="R3:R4"/>
    <mergeCell ref="S3:S4"/>
    <mergeCell ref="U2:U4"/>
    <mergeCell ref="V2:V4"/>
    <mergeCell ref="L2:L4"/>
    <mergeCell ref="M2:M4"/>
    <mergeCell ref="N2:N4"/>
  </mergeCells>
  <phoneticPr fontId="68" type="noConversion"/>
  <pageMargins left="0.7" right="0.7" top="0.75" bottom="0.75" header="0.3" footer="0.3"/>
  <pageSetup paperSize="8" scale="89" orientation="landscape"/>
  <legacy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activeCell="D20" sqref="D20"/>
    </sheetView>
  </sheetViews>
  <sheetFormatPr defaultColWidth="9" defaultRowHeight="14.4" x14ac:dyDescent="0.25"/>
  <cols>
    <col min="2" max="2" width="23.109375" customWidth="1"/>
    <col min="3" max="3" width="11" style="63" customWidth="1"/>
    <col min="4" max="4" width="15.77734375" style="63" customWidth="1"/>
    <col min="5" max="5" width="11.77734375" style="63" customWidth="1"/>
    <col min="6" max="6" width="16" customWidth="1"/>
    <col min="7" max="7" width="12" customWidth="1"/>
    <col min="9" max="9" width="10.109375" customWidth="1"/>
    <col min="10" max="10" width="11.6640625" style="18" customWidth="1"/>
  </cols>
  <sheetData>
    <row r="1" spans="1:11" x14ac:dyDescent="0.25">
      <c r="G1" t="s">
        <v>1367</v>
      </c>
    </row>
    <row r="2" spans="1:11" x14ac:dyDescent="0.25">
      <c r="D2" s="891" t="s">
        <v>1344</v>
      </c>
      <c r="E2" s="891"/>
      <c r="F2" s="891"/>
      <c r="G2" s="891"/>
    </row>
    <row r="3" spans="1:11" x14ac:dyDescent="0.25">
      <c r="A3" s="76"/>
      <c r="B3" s="77" t="s">
        <v>342</v>
      </c>
      <c r="C3" s="78" t="s">
        <v>1368</v>
      </c>
      <c r="D3" s="78" t="s">
        <v>367</v>
      </c>
      <c r="E3" s="78" t="s">
        <v>213</v>
      </c>
      <c r="F3" s="78" t="s">
        <v>1369</v>
      </c>
      <c r="G3" s="79" t="s">
        <v>1370</v>
      </c>
      <c r="H3" s="79" t="s">
        <v>1371</v>
      </c>
      <c r="I3" s="79" t="s">
        <v>1034</v>
      </c>
      <c r="J3" s="79" t="s">
        <v>1213</v>
      </c>
      <c r="K3" s="84"/>
    </row>
    <row r="4" spans="1:11" x14ac:dyDescent="0.25">
      <c r="A4" s="888" t="s">
        <v>1372</v>
      </c>
      <c r="B4" s="80" t="s">
        <v>440</v>
      </c>
      <c r="C4" s="76" t="str">
        <f>'2-1'!K6</f>
        <v>猴子河</v>
      </c>
      <c r="D4" s="81" t="str">
        <f>'2-1'!L6</f>
        <v>以农村生
活、工业供水和农业灌溉为主，兼顾防洪等综合利用</v>
      </c>
      <c r="E4" s="78" t="s">
        <v>242</v>
      </c>
      <c r="F4" s="76">
        <f>'2-1'!Z6</f>
        <v>0.11</v>
      </c>
      <c r="G4" s="76">
        <f>'2-1'!AF6</f>
        <v>1235.7</v>
      </c>
      <c r="H4" s="76">
        <f>'2-1'!AS6</f>
        <v>3</v>
      </c>
      <c r="I4" s="76" t="str">
        <f>'2-1'!AT6</f>
        <v>拟开工时间2020年</v>
      </c>
      <c r="J4" s="76">
        <f>'2-1'!AU6</f>
        <v>4.9800000000000004</v>
      </c>
      <c r="K4" s="84"/>
    </row>
    <row r="5" spans="1:11" x14ac:dyDescent="0.25">
      <c r="A5" s="890"/>
      <c r="B5" s="80" t="s">
        <v>457</v>
      </c>
      <c r="C5" s="76" t="str">
        <f>'2-1'!K9</f>
        <v>帕宫河</v>
      </c>
      <c r="D5" s="81" t="str">
        <f>'2-1'!L9</f>
        <v>解决灌区5860亩农业灌溉缺水情况，提高灌溉保证率</v>
      </c>
      <c r="E5" s="78" t="s">
        <v>1364</v>
      </c>
      <c r="F5" s="76">
        <f>'2-1'!Z9</f>
        <v>2.5000000000000001E-2</v>
      </c>
      <c r="G5" s="76">
        <f>'2-1'!AF9</f>
        <v>245.16</v>
      </c>
      <c r="H5" s="76">
        <f>'2-1'!AS9</f>
        <v>2.5</v>
      </c>
      <c r="I5" s="76" t="str">
        <f>'2-1'!AT9</f>
        <v>拟开工时间2020年</v>
      </c>
      <c r="J5" s="76">
        <f>'2-1'!AU9</f>
        <v>1.1200000000000001</v>
      </c>
      <c r="K5" s="84"/>
    </row>
    <row r="6" spans="1:11" x14ac:dyDescent="0.25">
      <c r="A6" s="890"/>
      <c r="B6" s="82" t="s">
        <v>481</v>
      </c>
      <c r="C6" s="76" t="str">
        <f>'2-1'!K8</f>
        <v>南卡河</v>
      </c>
      <c r="D6" s="81" t="str">
        <f>'2-1'!L8</f>
        <v>灌溉、农村人畜生活用水及集镇供水</v>
      </c>
      <c r="E6" s="78" t="s">
        <v>242</v>
      </c>
      <c r="F6" s="76">
        <f>'2-1'!Z8</f>
        <v>0.15</v>
      </c>
      <c r="G6" s="76">
        <f>'2-1'!AF8</f>
        <v>1655.2</v>
      </c>
      <c r="H6" s="76">
        <f>'2-1'!AS8</f>
        <v>3</v>
      </c>
      <c r="I6" s="76" t="str">
        <f>'2-1'!AT8</f>
        <v>拟开工时间2021年</v>
      </c>
      <c r="J6" s="76">
        <f>'2-1'!AU8</f>
        <v>5.5</v>
      </c>
      <c r="K6" s="84"/>
    </row>
    <row r="7" spans="1:11" x14ac:dyDescent="0.25">
      <c r="A7" s="890"/>
      <c r="B7" s="82" t="s">
        <v>493</v>
      </c>
      <c r="C7" s="76" t="e">
        <f>'2-1'!#REF!</f>
        <v>#REF!</v>
      </c>
      <c r="D7" s="81" t="e">
        <f>'2-1'!#REF!</f>
        <v>#REF!</v>
      </c>
      <c r="E7" s="78" t="s">
        <v>1364</v>
      </c>
      <c r="F7" s="76" t="e">
        <f>'2-1'!#REF!</f>
        <v>#REF!</v>
      </c>
      <c r="G7" s="76" t="e">
        <f>'2-1'!#REF!</f>
        <v>#REF!</v>
      </c>
      <c r="H7" s="76" t="e">
        <f>'2-1'!#REF!</f>
        <v>#REF!</v>
      </c>
      <c r="I7" s="76" t="e">
        <f>'2-1'!#REF!</f>
        <v>#REF!</v>
      </c>
      <c r="J7" s="76" t="e">
        <f>'2-1'!#REF!</f>
        <v>#REF!</v>
      </c>
      <c r="K7" s="84"/>
    </row>
    <row r="8" spans="1:11" x14ac:dyDescent="0.25">
      <c r="A8" s="890"/>
      <c r="B8" s="80" t="s">
        <v>465</v>
      </c>
      <c r="C8" s="76" t="str">
        <f>'2-1'!K7</f>
        <v>南庄河</v>
      </c>
      <c r="D8" s="81" t="str">
        <f>'2-1'!L7</f>
        <v>灌溉、农村人畜生活用水及集镇供水</v>
      </c>
      <c r="E8" s="78" t="s">
        <v>1364</v>
      </c>
      <c r="F8" s="76">
        <f>'2-1'!Z7</f>
        <v>3.7999999999999999E-2</v>
      </c>
      <c r="G8" s="76">
        <f>'2-1'!AF7</f>
        <v>802.7</v>
      </c>
      <c r="H8" s="76">
        <f>'2-1'!AS7</f>
        <v>3</v>
      </c>
      <c r="I8" s="76" t="str">
        <f>'2-1'!AT7</f>
        <v>2020年</v>
      </c>
      <c r="J8" s="76">
        <f>'2-1'!AU7</f>
        <v>1.85</v>
      </c>
      <c r="K8" s="84"/>
    </row>
    <row r="9" spans="1:11" x14ac:dyDescent="0.25">
      <c r="A9" s="890"/>
      <c r="B9" s="82" t="s">
        <v>476</v>
      </c>
      <c r="C9" s="76"/>
      <c r="D9" s="81" t="str">
        <f>'2-1'!L10</f>
        <v>灌溉、农村人畜生活用水及集镇供水</v>
      </c>
      <c r="E9" s="78" t="s">
        <v>242</v>
      </c>
      <c r="F9" s="76">
        <f>'2-1'!Z10</f>
        <v>0.11119999999999999</v>
      </c>
      <c r="G9" s="76">
        <f>'2-1'!AF10</f>
        <v>1223.2</v>
      </c>
      <c r="H9" s="76">
        <f>'2-1'!AS10</f>
        <v>3</v>
      </c>
      <c r="I9" s="76" t="str">
        <f>'2-1'!AT10</f>
        <v>2017年</v>
      </c>
      <c r="J9" s="76">
        <f>'2-1'!AU10</f>
        <v>4.8499999999999996</v>
      </c>
      <c r="K9" s="84"/>
    </row>
    <row r="10" spans="1:11" x14ac:dyDescent="0.25">
      <c r="A10" s="78" t="s">
        <v>727</v>
      </c>
      <c r="B10" s="76"/>
      <c r="C10" s="76"/>
      <c r="D10" s="892" t="s">
        <v>1344</v>
      </c>
      <c r="E10" s="893"/>
      <c r="F10" s="893"/>
      <c r="G10" s="894"/>
      <c r="H10" s="76"/>
      <c r="I10" s="76"/>
      <c r="J10" s="76"/>
      <c r="K10" s="84"/>
    </row>
    <row r="11" spans="1:11" x14ac:dyDescent="0.25">
      <c r="A11" s="78"/>
      <c r="B11" s="77" t="s">
        <v>342</v>
      </c>
      <c r="C11" s="78" t="s">
        <v>539</v>
      </c>
      <c r="D11" s="78" t="s">
        <v>1373</v>
      </c>
      <c r="E11" s="78" t="s">
        <v>1374</v>
      </c>
      <c r="F11" s="79" t="s">
        <v>1375</v>
      </c>
      <c r="G11" s="79" t="s">
        <v>1376</v>
      </c>
      <c r="H11" s="76"/>
      <c r="I11" s="79" t="s">
        <v>1377</v>
      </c>
      <c r="J11" s="78" t="s">
        <v>360</v>
      </c>
      <c r="K11" s="84"/>
    </row>
    <row r="12" spans="1:11" x14ac:dyDescent="0.25">
      <c r="A12" s="895" t="s">
        <v>1378</v>
      </c>
      <c r="B12" s="76" t="str">
        <f>'2-3'!B6</f>
        <v>勐阿中型灌区</v>
      </c>
      <c r="C12" s="76" t="str">
        <f>'2-3'!G6</f>
        <v>勐阿水库</v>
      </c>
      <c r="D12" s="76">
        <f>'2-3'!H6</f>
        <v>1164.93</v>
      </c>
      <c r="E12" s="76">
        <f>'2-3'!I6</f>
        <v>5</v>
      </c>
      <c r="F12" s="76">
        <f>'2-3'!J6+'2-3'!T6</f>
        <v>45</v>
      </c>
      <c r="G12" s="76">
        <f>'2-3'!K6+'2-3'!U6</f>
        <v>95</v>
      </c>
      <c r="H12" s="76"/>
      <c r="I12" s="76">
        <f>'2-3'!AD6</f>
        <v>2020</v>
      </c>
      <c r="J12" s="76">
        <f>'2-3'!AE6</f>
        <v>9000</v>
      </c>
      <c r="K12" s="84"/>
    </row>
    <row r="13" spans="1:11" x14ac:dyDescent="0.25">
      <c r="A13" s="896"/>
      <c r="B13" s="76" t="str">
        <f>'2-3'!B7</f>
        <v>勐往中型灌区</v>
      </c>
      <c r="C13" s="76" t="str">
        <f>'2-3'!G7</f>
        <v>水库、堰闸</v>
      </c>
      <c r="D13" s="76">
        <f>'2-3'!H7</f>
        <v>120</v>
      </c>
      <c r="E13" s="76">
        <f>'2-3'!I7</f>
        <v>2</v>
      </c>
      <c r="F13" s="76">
        <f>'2-3'!J7+'2-3'!T7</f>
        <v>55</v>
      </c>
      <c r="G13" s="76">
        <f>'2-3'!K7+'2-3'!U7</f>
        <v>115</v>
      </c>
      <c r="H13" s="76"/>
      <c r="I13" s="76">
        <f>'2-3'!AD7</f>
        <v>2022</v>
      </c>
      <c r="J13" s="76">
        <f>'2-3'!AE7</f>
        <v>5000</v>
      </c>
      <c r="K13" s="84"/>
    </row>
    <row r="14" spans="1:11" x14ac:dyDescent="0.25">
      <c r="A14" s="896"/>
      <c r="B14" s="76" t="str">
        <f>'2-3'!B9</f>
        <v>勐满中型灌区</v>
      </c>
      <c r="C14" s="76" t="str">
        <f>'2-3'!G9</f>
        <v>水库、堰闸</v>
      </c>
      <c r="D14" s="76">
        <f>'2-3'!H9</f>
        <v>160</v>
      </c>
      <c r="E14" s="76">
        <f>'2-3'!I9</f>
        <v>3</v>
      </c>
      <c r="F14" s="76">
        <f>'2-3'!J9+'2-3'!T9</f>
        <v>40</v>
      </c>
      <c r="G14" s="76">
        <f>'2-3'!K9+'2-3'!U9</f>
        <v>80</v>
      </c>
      <c r="H14" s="76"/>
      <c r="I14" s="76">
        <f>'2-3'!AD9</f>
        <v>2023</v>
      </c>
      <c r="J14" s="76">
        <f>'2-3'!AE9</f>
        <v>7500</v>
      </c>
      <c r="K14" s="84"/>
    </row>
    <row r="15" spans="1:11" x14ac:dyDescent="0.25">
      <c r="A15" s="897"/>
      <c r="B15" s="81" t="str">
        <f>'2-3'!B10</f>
        <v>打洛南闷河中型灌区节水灌溉工程</v>
      </c>
      <c r="C15" s="76" t="str">
        <f>'2-3'!G10</f>
        <v>堰闸、水库</v>
      </c>
      <c r="D15" s="76">
        <f>'2-3'!H10</f>
        <v>900</v>
      </c>
      <c r="E15" s="76">
        <f>'2-3'!I10</f>
        <v>1.5</v>
      </c>
      <c r="F15" s="76">
        <f>'2-3'!J10+'2-3'!T10</f>
        <v>25.6</v>
      </c>
      <c r="G15" s="76">
        <f>'2-3'!K10+'2-3'!U10</f>
        <v>70</v>
      </c>
      <c r="H15" s="76"/>
      <c r="I15" s="76">
        <f>'2-3'!AD10</f>
        <v>2024</v>
      </c>
      <c r="J15" s="76">
        <f>'2-3'!AE10</f>
        <v>5000</v>
      </c>
      <c r="K15" s="84"/>
    </row>
    <row r="16" spans="1:11" x14ac:dyDescent="0.25">
      <c r="A16" s="78" t="s">
        <v>727</v>
      </c>
      <c r="B16" s="84"/>
      <c r="C16" s="76"/>
      <c r="D16" s="76"/>
      <c r="E16" s="76"/>
      <c r="F16" s="84"/>
      <c r="G16" s="84"/>
      <c r="H16" s="84"/>
      <c r="I16" s="84"/>
      <c r="J16" s="16"/>
      <c r="K16" s="84"/>
    </row>
    <row r="17" spans="1:11" x14ac:dyDescent="0.25">
      <c r="A17" s="78"/>
      <c r="B17" s="77" t="s">
        <v>342</v>
      </c>
      <c r="C17" s="76"/>
      <c r="D17" s="85" t="s">
        <v>129</v>
      </c>
      <c r="E17" s="86"/>
      <c r="F17" s="86"/>
      <c r="G17" s="87"/>
      <c r="H17" s="84"/>
      <c r="I17" s="84"/>
      <c r="J17" s="16"/>
      <c r="K17" s="84"/>
    </row>
    <row r="18" spans="1:11" x14ac:dyDescent="0.25">
      <c r="A18" s="84" t="s">
        <v>1379</v>
      </c>
      <c r="B18" s="84" t="s">
        <v>1380</v>
      </c>
      <c r="C18" s="76"/>
      <c r="D18" s="76"/>
      <c r="E18" s="76"/>
      <c r="F18" s="84"/>
      <c r="G18" s="84"/>
      <c r="H18" s="84"/>
      <c r="I18" s="84"/>
      <c r="J18" s="16"/>
      <c r="K18" s="84"/>
    </row>
    <row r="19" spans="1:11" x14ac:dyDescent="0.25">
      <c r="A19" s="84"/>
      <c r="B19" s="84" t="s">
        <v>1380</v>
      </c>
      <c r="C19" s="76"/>
      <c r="D19" s="76"/>
      <c r="E19" s="76"/>
      <c r="F19" s="84"/>
      <c r="G19" s="84"/>
      <c r="H19" s="84"/>
      <c r="I19" s="84"/>
      <c r="J19" s="16"/>
      <c r="K19" s="84"/>
    </row>
    <row r="20" spans="1:11" x14ac:dyDescent="0.25">
      <c r="A20" s="84"/>
      <c r="B20" s="84" t="s">
        <v>1381</v>
      </c>
      <c r="C20" s="76"/>
      <c r="D20" s="76"/>
      <c r="E20" s="76"/>
      <c r="F20" s="84"/>
      <c r="G20" s="84"/>
      <c r="H20" s="84"/>
      <c r="I20" s="84"/>
      <c r="J20" s="16"/>
      <c r="K20" s="84"/>
    </row>
    <row r="21" spans="1:11" x14ac:dyDescent="0.25">
      <c r="A21" s="84"/>
      <c r="B21" s="84" t="s">
        <v>1382</v>
      </c>
      <c r="C21" s="76"/>
      <c r="D21" s="76"/>
      <c r="E21" s="76"/>
      <c r="F21" s="84"/>
      <c r="G21" s="84"/>
      <c r="H21" s="84"/>
      <c r="I21" s="84"/>
      <c r="J21" s="16"/>
      <c r="K21" s="84"/>
    </row>
    <row r="22" spans="1:11" x14ac:dyDescent="0.25">
      <c r="A22" s="84"/>
      <c r="B22" s="84" t="s">
        <v>1383</v>
      </c>
      <c r="C22" s="76"/>
      <c r="D22" s="76"/>
      <c r="E22" s="76"/>
      <c r="F22" s="84"/>
      <c r="G22" s="84"/>
      <c r="H22" s="84"/>
      <c r="I22" s="84"/>
      <c r="J22" s="16"/>
      <c r="K22" s="84"/>
    </row>
    <row r="23" spans="1:11" x14ac:dyDescent="0.25">
      <c r="A23" s="84"/>
      <c r="B23" s="84" t="s">
        <v>1384</v>
      </c>
      <c r="C23" s="76"/>
      <c r="D23" s="76"/>
      <c r="E23" s="76"/>
      <c r="F23" s="84"/>
      <c r="G23" s="84"/>
      <c r="H23" s="84"/>
      <c r="I23" s="84"/>
      <c r="J23" s="16"/>
      <c r="K23" s="84"/>
    </row>
    <row r="24" spans="1:11" x14ac:dyDescent="0.25">
      <c r="A24" s="84"/>
      <c r="B24" s="84" t="s">
        <v>1385</v>
      </c>
      <c r="C24" s="76"/>
      <c r="D24" s="76"/>
      <c r="E24" s="76"/>
      <c r="F24" s="84"/>
      <c r="G24" s="84"/>
      <c r="H24" s="84"/>
      <c r="I24" s="84"/>
      <c r="J24" s="16"/>
      <c r="K24" s="84"/>
    </row>
    <row r="25" spans="1:11" x14ac:dyDescent="0.25">
      <c r="A25" s="84"/>
      <c r="B25" s="84" t="s">
        <v>1386</v>
      </c>
      <c r="C25" s="76"/>
      <c r="D25" s="76"/>
      <c r="E25" s="76"/>
      <c r="F25" s="84"/>
      <c r="G25" s="84"/>
      <c r="H25" s="84"/>
      <c r="I25" s="84"/>
      <c r="J25" s="16"/>
      <c r="K25" s="84"/>
    </row>
    <row r="26" spans="1:11" x14ac:dyDescent="0.25">
      <c r="A26" s="84"/>
      <c r="B26" s="84" t="s">
        <v>1387</v>
      </c>
      <c r="C26" s="76"/>
      <c r="D26" s="76"/>
      <c r="E26" s="76"/>
      <c r="F26" s="84"/>
      <c r="G26" s="84"/>
      <c r="H26" s="84"/>
      <c r="I26" s="84"/>
      <c r="J26" s="16"/>
      <c r="K26" s="84"/>
    </row>
    <row r="27" spans="1:11" x14ac:dyDescent="0.25">
      <c r="A27" s="84"/>
      <c r="B27" s="84" t="e">
        <f>'2-4'!#REF!&amp;G10</f>
        <v>#REF!</v>
      </c>
      <c r="C27" s="76"/>
      <c r="D27" s="76"/>
      <c r="E27" s="76"/>
      <c r="F27" s="84"/>
      <c r="G27" s="84"/>
      <c r="H27" s="84"/>
      <c r="I27" s="84"/>
      <c r="J27" s="16"/>
      <c r="K27" s="84"/>
    </row>
  </sheetData>
  <mergeCells count="4">
    <mergeCell ref="D2:G2"/>
    <mergeCell ref="D10:G10"/>
    <mergeCell ref="A4:A9"/>
    <mergeCell ref="A12:A15"/>
  </mergeCells>
  <phoneticPr fontId="68" type="noConversion"/>
  <pageMargins left="0.7" right="0.7" top="0.75" bottom="0.75" header="0.3" footer="0.3"/>
  <pageSetup paperSize="9" orientation="portrait" horizontalDpi="1200" verticalDpi="12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
  <sheetViews>
    <sheetView zoomScale="70" zoomScaleNormal="70" workbookViewId="0">
      <selection activeCell="Y4" sqref="Y4:Z27"/>
    </sheetView>
  </sheetViews>
  <sheetFormatPr defaultColWidth="9" defaultRowHeight="14.4" x14ac:dyDescent="0.25"/>
  <cols>
    <col min="1" max="1" width="6" customWidth="1"/>
    <col min="5" max="5" width="8.109375" customWidth="1"/>
    <col min="6" max="6" width="8.5546875" customWidth="1"/>
    <col min="24" max="24" width="6" customWidth="1"/>
    <col min="25" max="25" width="9.88671875" customWidth="1"/>
    <col min="26" max="26" width="9.5546875" customWidth="1"/>
  </cols>
  <sheetData>
    <row r="1" spans="1:26" ht="14.4" customHeight="1" x14ac:dyDescent="0.25">
      <c r="A1" s="899" t="s">
        <v>81</v>
      </c>
      <c r="B1" s="899" t="s">
        <v>1388</v>
      </c>
      <c r="C1" s="899" t="s">
        <v>1389</v>
      </c>
      <c r="D1" s="899" t="s">
        <v>1390</v>
      </c>
      <c r="E1" s="899" t="s">
        <v>119</v>
      </c>
      <c r="F1" s="911" t="s">
        <v>760</v>
      </c>
      <c r="G1" s="899" t="s">
        <v>1391</v>
      </c>
      <c r="H1" s="899" t="s">
        <v>1392</v>
      </c>
      <c r="I1" s="912" t="s">
        <v>1393</v>
      </c>
      <c r="J1" s="899" t="s">
        <v>1394</v>
      </c>
      <c r="K1" s="915" t="s">
        <v>1395</v>
      </c>
      <c r="L1" s="915" t="s">
        <v>1396</v>
      </c>
      <c r="M1" s="899" t="s">
        <v>1397</v>
      </c>
      <c r="N1" s="899" t="s">
        <v>1398</v>
      </c>
      <c r="O1" s="905" t="s">
        <v>1399</v>
      </c>
      <c r="P1" s="906"/>
      <c r="Q1" s="599"/>
      <c r="R1" s="595" t="s">
        <v>1400</v>
      </c>
      <c r="S1" s="899" t="s">
        <v>1401</v>
      </c>
      <c r="T1" s="902" t="s">
        <v>1402</v>
      </c>
    </row>
    <row r="2" spans="1:26" x14ac:dyDescent="0.25">
      <c r="A2" s="909"/>
      <c r="B2" s="909"/>
      <c r="C2" s="909"/>
      <c r="D2" s="909"/>
      <c r="E2" s="909"/>
      <c r="F2" s="909"/>
      <c r="G2" s="909"/>
      <c r="H2" s="909"/>
      <c r="I2" s="913"/>
      <c r="J2" s="909"/>
      <c r="K2" s="916"/>
      <c r="L2" s="916"/>
      <c r="M2" s="900"/>
      <c r="N2" s="900"/>
      <c r="O2" s="907" t="s">
        <v>1403</v>
      </c>
      <c r="P2" s="908"/>
      <c r="Q2" s="898" t="s">
        <v>1404</v>
      </c>
      <c r="R2" s="596"/>
      <c r="S2" s="900"/>
      <c r="T2" s="903"/>
    </row>
    <row r="3" spans="1:26" ht="38.4" customHeight="1" x14ac:dyDescent="0.25">
      <c r="A3" s="910"/>
      <c r="B3" s="910"/>
      <c r="C3" s="910"/>
      <c r="D3" s="910"/>
      <c r="E3" s="910"/>
      <c r="F3" s="910"/>
      <c r="G3" s="909"/>
      <c r="H3" s="910"/>
      <c r="I3" s="914"/>
      <c r="J3" s="910"/>
      <c r="K3" s="917"/>
      <c r="L3" s="917"/>
      <c r="M3" s="901"/>
      <c r="N3" s="901"/>
      <c r="O3" s="45" t="s">
        <v>1405</v>
      </c>
      <c r="P3" s="45" t="s">
        <v>1406</v>
      </c>
      <c r="Q3" s="597"/>
      <c r="R3" s="597"/>
      <c r="S3" s="901"/>
      <c r="T3" s="904"/>
      <c r="W3" s="3" t="s">
        <v>1407</v>
      </c>
      <c r="X3" s="61" t="s">
        <v>764</v>
      </c>
      <c r="Y3" s="71" t="s">
        <v>1408</v>
      </c>
      <c r="Z3" s="71" t="s">
        <v>1409</v>
      </c>
    </row>
    <row r="4" spans="1:26" ht="60" x14ac:dyDescent="0.25">
      <c r="A4" s="26">
        <v>1</v>
      </c>
      <c r="B4" s="26" t="s">
        <v>254</v>
      </c>
      <c r="C4" s="26" t="s">
        <v>1410</v>
      </c>
      <c r="D4" s="26" t="s">
        <v>1411</v>
      </c>
      <c r="E4" s="26" t="s">
        <v>156</v>
      </c>
      <c r="F4" s="26" t="s">
        <v>239</v>
      </c>
      <c r="G4" s="27" t="s">
        <v>1412</v>
      </c>
      <c r="H4" s="28" t="s">
        <v>1413</v>
      </c>
      <c r="I4" s="46">
        <v>61.8</v>
      </c>
      <c r="J4" s="26">
        <v>1994</v>
      </c>
      <c r="K4" s="47">
        <v>4943</v>
      </c>
      <c r="L4" s="47">
        <v>4643</v>
      </c>
      <c r="M4" s="26" t="s">
        <v>1414</v>
      </c>
      <c r="N4" s="26" t="s">
        <v>1415</v>
      </c>
      <c r="O4" s="26" t="s">
        <v>1416</v>
      </c>
      <c r="P4" s="26" t="s">
        <v>1416</v>
      </c>
      <c r="Q4" s="26" t="s">
        <v>1416</v>
      </c>
      <c r="R4" s="26" t="s">
        <v>1417</v>
      </c>
      <c r="S4" s="26" t="s">
        <v>1418</v>
      </c>
      <c r="T4" s="26" t="s">
        <v>1419</v>
      </c>
      <c r="V4" s="62" t="s">
        <v>809</v>
      </c>
      <c r="W4" s="63">
        <f>VLOOKUP($V4,$F$4:$M$91,4,FALSE)</f>
        <v>43.5</v>
      </c>
      <c r="X4" s="63">
        <f>VLOOKUP($V4,$F$4:$M$91,5,FALSE)</f>
        <v>1960</v>
      </c>
      <c r="Y4" s="63">
        <f>VLOOKUP($V4,$F$4:$M$91,6,FALSE)</f>
        <v>2540</v>
      </c>
      <c r="Z4" s="63">
        <f>VLOOKUP($V4,$F$4:$M$91,7,FALSE)</f>
        <v>2077</v>
      </c>
    </row>
    <row r="5" spans="1:26" ht="48" x14ac:dyDescent="0.25">
      <c r="A5" s="26">
        <v>2</v>
      </c>
      <c r="B5" s="26" t="s">
        <v>254</v>
      </c>
      <c r="C5" s="26" t="s">
        <v>255</v>
      </c>
      <c r="D5" s="26" t="s">
        <v>256</v>
      </c>
      <c r="E5" s="26" t="s">
        <v>156</v>
      </c>
      <c r="F5" s="29" t="s">
        <v>1207</v>
      </c>
      <c r="G5" s="27" t="s">
        <v>1420</v>
      </c>
      <c r="H5" s="30" t="s">
        <v>1421</v>
      </c>
      <c r="I5" s="46">
        <v>2.6</v>
      </c>
      <c r="J5" s="26">
        <v>1999</v>
      </c>
      <c r="K5" s="47">
        <v>132</v>
      </c>
      <c r="L5" s="47">
        <v>100</v>
      </c>
      <c r="M5" s="26" t="s">
        <v>792</v>
      </c>
      <c r="N5" s="26" t="s">
        <v>1422</v>
      </c>
      <c r="O5" s="26" t="s">
        <v>1416</v>
      </c>
      <c r="P5" s="26" t="s">
        <v>1416</v>
      </c>
      <c r="Q5" s="26" t="s">
        <v>1416</v>
      </c>
      <c r="R5" s="26" t="s">
        <v>1416</v>
      </c>
      <c r="S5" s="26" t="s">
        <v>1423</v>
      </c>
      <c r="T5" s="64"/>
      <c r="V5" s="62" t="s">
        <v>812</v>
      </c>
      <c r="W5" s="63">
        <f t="shared" ref="W5:W27" si="0">VLOOKUP($V5,$F$4:$M$91,4,FALSE)</f>
        <v>5.48</v>
      </c>
      <c r="X5" s="63">
        <f t="shared" ref="X5:X27" si="1">VLOOKUP($V5,$F$4:$M$91,5,FALSE)</f>
        <v>1964</v>
      </c>
      <c r="Y5" s="63">
        <f t="shared" ref="Y5:Y27" si="2">VLOOKUP($V5,$F$4:$M$91,6,FALSE)</f>
        <v>120</v>
      </c>
      <c r="Z5" s="63">
        <f t="shared" ref="Z5:Z27" si="3">VLOOKUP($V5,$F$4:$M$91,7,FALSE)</f>
        <v>110</v>
      </c>
    </row>
    <row r="6" spans="1:26" ht="48" x14ac:dyDescent="0.25">
      <c r="A6" s="26">
        <v>3</v>
      </c>
      <c r="B6" s="26" t="s">
        <v>254</v>
      </c>
      <c r="C6" s="26" t="s">
        <v>1424</v>
      </c>
      <c r="D6" s="26" t="s">
        <v>1425</v>
      </c>
      <c r="E6" s="26" t="s">
        <v>156</v>
      </c>
      <c r="F6" s="26" t="s">
        <v>1426</v>
      </c>
      <c r="G6" s="31" t="s">
        <v>971</v>
      </c>
      <c r="H6" s="26" t="s">
        <v>1427</v>
      </c>
      <c r="I6" s="46">
        <v>0.23</v>
      </c>
      <c r="J6" s="26">
        <v>1971</v>
      </c>
      <c r="K6" s="47">
        <v>20</v>
      </c>
      <c r="L6" s="47">
        <v>16</v>
      </c>
      <c r="M6" s="26" t="s">
        <v>792</v>
      </c>
      <c r="N6" s="26" t="s">
        <v>1428</v>
      </c>
      <c r="O6" s="26" t="s">
        <v>1416</v>
      </c>
      <c r="P6" s="26" t="s">
        <v>1416</v>
      </c>
      <c r="Q6" s="26" t="s">
        <v>1416</v>
      </c>
      <c r="R6" s="26" t="s">
        <v>1416</v>
      </c>
      <c r="S6" s="26" t="s">
        <v>1423</v>
      </c>
      <c r="T6" s="64"/>
      <c r="V6" s="62" t="s">
        <v>815</v>
      </c>
      <c r="W6" s="63">
        <f t="shared" si="0"/>
        <v>2.4</v>
      </c>
      <c r="X6" s="63">
        <f t="shared" si="1"/>
        <v>1996</v>
      </c>
      <c r="Y6" s="63">
        <f t="shared" si="2"/>
        <v>125</v>
      </c>
      <c r="Z6" s="63">
        <f t="shared" si="3"/>
        <v>103.7</v>
      </c>
    </row>
    <row r="7" spans="1:26" ht="24" x14ac:dyDescent="0.25">
      <c r="A7" s="26">
        <v>4</v>
      </c>
      <c r="B7" s="26" t="s">
        <v>254</v>
      </c>
      <c r="C7" s="26" t="s">
        <v>1429</v>
      </c>
      <c r="D7" s="26" t="s">
        <v>1430</v>
      </c>
      <c r="E7" s="26" t="s">
        <v>156</v>
      </c>
      <c r="F7" s="26" t="s">
        <v>1431</v>
      </c>
      <c r="G7" s="31" t="s">
        <v>836</v>
      </c>
      <c r="H7" s="26" t="s">
        <v>1432</v>
      </c>
      <c r="I7" s="46">
        <v>0.3</v>
      </c>
      <c r="J7" s="26">
        <v>1971</v>
      </c>
      <c r="K7" s="47">
        <v>20</v>
      </c>
      <c r="L7" s="47">
        <v>17</v>
      </c>
      <c r="M7" s="26" t="s">
        <v>792</v>
      </c>
      <c r="N7" s="26" t="s">
        <v>1428</v>
      </c>
      <c r="O7" s="26" t="s">
        <v>1416</v>
      </c>
      <c r="P7" s="26" t="s">
        <v>1416</v>
      </c>
      <c r="Q7" s="26" t="s">
        <v>1416</v>
      </c>
      <c r="R7" s="26" t="s">
        <v>1416</v>
      </c>
      <c r="S7" s="34" t="s">
        <v>1433</v>
      </c>
      <c r="T7" s="64"/>
      <c r="V7" s="62" t="s">
        <v>818</v>
      </c>
      <c r="W7" s="63">
        <f t="shared" si="0"/>
        <v>2.62</v>
      </c>
      <c r="X7" s="63">
        <f t="shared" si="1"/>
        <v>1974</v>
      </c>
      <c r="Y7" s="63">
        <f t="shared" si="2"/>
        <v>120</v>
      </c>
      <c r="Z7" s="63">
        <f t="shared" si="3"/>
        <v>100</v>
      </c>
    </row>
    <row r="8" spans="1:26" ht="48" x14ac:dyDescent="0.25">
      <c r="A8" s="26">
        <v>5</v>
      </c>
      <c r="B8" s="26" t="s">
        <v>254</v>
      </c>
      <c r="C8" s="26" t="s">
        <v>1434</v>
      </c>
      <c r="D8" s="26" t="s">
        <v>1435</v>
      </c>
      <c r="E8" s="26" t="s">
        <v>156</v>
      </c>
      <c r="F8" s="26" t="s">
        <v>1436</v>
      </c>
      <c r="G8" s="31" t="s">
        <v>1437</v>
      </c>
      <c r="H8" s="26" t="s">
        <v>1416</v>
      </c>
      <c r="I8" s="46">
        <v>0.6</v>
      </c>
      <c r="J8" s="26">
        <v>1997</v>
      </c>
      <c r="K8" s="47">
        <v>30</v>
      </c>
      <c r="L8" s="47">
        <v>28</v>
      </c>
      <c r="M8" s="26" t="s">
        <v>792</v>
      </c>
      <c r="N8" s="26" t="s">
        <v>1428</v>
      </c>
      <c r="O8" s="26" t="s">
        <v>1416</v>
      </c>
      <c r="P8" s="26" t="s">
        <v>1416</v>
      </c>
      <c r="Q8" s="26" t="s">
        <v>1416</v>
      </c>
      <c r="R8" s="26" t="s">
        <v>1416</v>
      </c>
      <c r="S8" s="26" t="s">
        <v>1423</v>
      </c>
      <c r="T8" s="64"/>
      <c r="V8" s="62" t="s">
        <v>820</v>
      </c>
      <c r="W8" s="63">
        <f t="shared" si="0"/>
        <v>4.05</v>
      </c>
      <c r="X8" s="63">
        <f t="shared" si="1"/>
        <v>1981</v>
      </c>
      <c r="Y8" s="63">
        <f t="shared" si="2"/>
        <v>150</v>
      </c>
      <c r="Z8" s="63">
        <f t="shared" si="3"/>
        <v>130</v>
      </c>
    </row>
    <row r="9" spans="1:26" ht="24" x14ac:dyDescent="0.25">
      <c r="A9" s="26">
        <v>6</v>
      </c>
      <c r="B9" s="26" t="s">
        <v>254</v>
      </c>
      <c r="C9" s="26" t="s">
        <v>1429</v>
      </c>
      <c r="D9" s="26" t="s">
        <v>1438</v>
      </c>
      <c r="E9" s="26" t="s">
        <v>156</v>
      </c>
      <c r="F9" s="26" t="s">
        <v>1439</v>
      </c>
      <c r="G9" s="31" t="s">
        <v>836</v>
      </c>
      <c r="H9" s="26" t="s">
        <v>1432</v>
      </c>
      <c r="I9" s="46">
        <v>0.2</v>
      </c>
      <c r="J9" s="26">
        <v>1990</v>
      </c>
      <c r="K9" s="47">
        <v>18</v>
      </c>
      <c r="L9" s="47">
        <v>16</v>
      </c>
      <c r="M9" s="26" t="s">
        <v>792</v>
      </c>
      <c r="N9" s="26" t="s">
        <v>1428</v>
      </c>
      <c r="O9" s="26" t="s">
        <v>1416</v>
      </c>
      <c r="P9" s="26" t="s">
        <v>1416</v>
      </c>
      <c r="Q9" s="26" t="s">
        <v>1416</v>
      </c>
      <c r="R9" s="26" t="s">
        <v>1416</v>
      </c>
      <c r="S9" s="34" t="s">
        <v>1433</v>
      </c>
      <c r="T9" s="64"/>
      <c r="V9" s="62" t="s">
        <v>823</v>
      </c>
      <c r="W9" s="63">
        <f t="shared" si="0"/>
        <v>4</v>
      </c>
      <c r="X9" s="63">
        <f t="shared" si="1"/>
        <v>1981</v>
      </c>
      <c r="Y9" s="63">
        <f t="shared" si="2"/>
        <v>126</v>
      </c>
      <c r="Z9" s="63">
        <f t="shared" si="3"/>
        <v>100</v>
      </c>
    </row>
    <row r="10" spans="1:26" ht="36" x14ac:dyDescent="0.25">
      <c r="A10" s="26">
        <v>7</v>
      </c>
      <c r="B10" s="26" t="s">
        <v>458</v>
      </c>
      <c r="C10" s="26" t="s">
        <v>1440</v>
      </c>
      <c r="D10" s="26" t="s">
        <v>1441</v>
      </c>
      <c r="E10" s="26" t="s">
        <v>156</v>
      </c>
      <c r="F10" s="26" t="s">
        <v>843</v>
      </c>
      <c r="G10" s="31" t="s">
        <v>1442</v>
      </c>
      <c r="H10" s="26" t="s">
        <v>1443</v>
      </c>
      <c r="I10" s="46">
        <v>3.34</v>
      </c>
      <c r="J10" s="26">
        <v>1975</v>
      </c>
      <c r="K10" s="47">
        <v>170</v>
      </c>
      <c r="L10" s="47">
        <v>100</v>
      </c>
      <c r="M10" s="26" t="s">
        <v>792</v>
      </c>
      <c r="N10" s="26" t="s">
        <v>1415</v>
      </c>
      <c r="O10" s="26" t="s">
        <v>1416</v>
      </c>
      <c r="P10" s="26" t="s">
        <v>1416</v>
      </c>
      <c r="Q10" s="26" t="s">
        <v>1416</v>
      </c>
      <c r="R10" s="26" t="s">
        <v>1416</v>
      </c>
      <c r="S10" s="26" t="s">
        <v>1444</v>
      </c>
      <c r="T10" s="64"/>
      <c r="V10" s="62" t="s">
        <v>827</v>
      </c>
      <c r="W10" s="63">
        <f t="shared" si="0"/>
        <v>1.66</v>
      </c>
      <c r="X10" s="63">
        <f t="shared" si="1"/>
        <v>0</v>
      </c>
      <c r="Y10" s="63">
        <f t="shared" si="2"/>
        <v>142.38</v>
      </c>
      <c r="Z10" s="63">
        <f t="shared" si="3"/>
        <v>63.3</v>
      </c>
    </row>
    <row r="11" spans="1:26" ht="36" x14ac:dyDescent="0.25">
      <c r="A11" s="26">
        <v>8</v>
      </c>
      <c r="B11" s="26" t="s">
        <v>458</v>
      </c>
      <c r="C11" s="26" t="s">
        <v>1445</v>
      </c>
      <c r="D11" s="26" t="s">
        <v>1446</v>
      </c>
      <c r="E11" s="26" t="s">
        <v>156</v>
      </c>
      <c r="F11" s="26" t="s">
        <v>812</v>
      </c>
      <c r="G11" s="31" t="s">
        <v>1447</v>
      </c>
      <c r="H11" s="26" t="s">
        <v>1416</v>
      </c>
      <c r="I11" s="46">
        <v>5.48</v>
      </c>
      <c r="J11" s="26">
        <v>1964</v>
      </c>
      <c r="K11" s="47">
        <v>120</v>
      </c>
      <c r="L11" s="47">
        <v>110</v>
      </c>
      <c r="M11" s="26" t="s">
        <v>1448</v>
      </c>
      <c r="N11" s="26" t="s">
        <v>1415</v>
      </c>
      <c r="O11" s="26" t="s">
        <v>1416</v>
      </c>
      <c r="P11" s="26" t="s">
        <v>1416</v>
      </c>
      <c r="Q11" s="26" t="s">
        <v>1416</v>
      </c>
      <c r="R11" s="26" t="s">
        <v>1417</v>
      </c>
      <c r="S11" s="26" t="s">
        <v>1418</v>
      </c>
      <c r="T11" s="64"/>
      <c r="V11" s="62" t="s">
        <v>828</v>
      </c>
      <c r="W11" s="63">
        <f t="shared" si="0"/>
        <v>4</v>
      </c>
      <c r="X11" s="63">
        <f t="shared" si="1"/>
        <v>1970</v>
      </c>
      <c r="Y11" s="63">
        <f t="shared" si="2"/>
        <v>129.38999999999999</v>
      </c>
      <c r="Z11" s="63">
        <f t="shared" si="3"/>
        <v>86.77</v>
      </c>
    </row>
    <row r="12" spans="1:26" ht="24" x14ac:dyDescent="0.25">
      <c r="A12" s="26">
        <v>9</v>
      </c>
      <c r="B12" s="26" t="s">
        <v>458</v>
      </c>
      <c r="C12" s="26" t="s">
        <v>1449</v>
      </c>
      <c r="D12" s="26" t="s">
        <v>1450</v>
      </c>
      <c r="E12" s="26" t="s">
        <v>156</v>
      </c>
      <c r="F12" s="26" t="s">
        <v>1451</v>
      </c>
      <c r="G12" s="31" t="s">
        <v>1442</v>
      </c>
      <c r="H12" s="26" t="s">
        <v>1443</v>
      </c>
      <c r="I12" s="46">
        <v>2.48</v>
      </c>
      <c r="J12" s="26">
        <v>1971</v>
      </c>
      <c r="K12" s="47">
        <v>30</v>
      </c>
      <c r="L12" s="47">
        <v>27</v>
      </c>
      <c r="M12" s="26" t="s">
        <v>792</v>
      </c>
      <c r="N12" s="26" t="s">
        <v>1452</v>
      </c>
      <c r="O12" s="26" t="s">
        <v>1416</v>
      </c>
      <c r="P12" s="26" t="s">
        <v>1416</v>
      </c>
      <c r="Q12" s="26" t="s">
        <v>1416</v>
      </c>
      <c r="R12" s="26" t="s">
        <v>1416</v>
      </c>
      <c r="S12" s="34" t="s">
        <v>1433</v>
      </c>
      <c r="T12" s="64"/>
      <c r="V12" s="62" t="s">
        <v>831</v>
      </c>
      <c r="W12" s="63" t="e">
        <f t="shared" si="0"/>
        <v>#N/A</v>
      </c>
      <c r="X12" s="63" t="e">
        <f t="shared" si="1"/>
        <v>#N/A</v>
      </c>
      <c r="Y12" s="63" t="e">
        <f t="shared" si="2"/>
        <v>#N/A</v>
      </c>
      <c r="Z12" s="63" t="e">
        <f t="shared" si="3"/>
        <v>#N/A</v>
      </c>
    </row>
    <row r="13" spans="1:26" ht="26.4" x14ac:dyDescent="0.25">
      <c r="A13" s="26">
        <v>10</v>
      </c>
      <c r="B13" s="26" t="s">
        <v>458</v>
      </c>
      <c r="C13" s="26" t="s">
        <v>1453</v>
      </c>
      <c r="D13" s="26" t="s">
        <v>1454</v>
      </c>
      <c r="E13" s="26" t="s">
        <v>156</v>
      </c>
      <c r="F13" s="26" t="s">
        <v>1455</v>
      </c>
      <c r="G13" s="31" t="s">
        <v>1456</v>
      </c>
      <c r="H13" s="26" t="s">
        <v>1416</v>
      </c>
      <c r="I13" s="46">
        <v>0.5</v>
      </c>
      <c r="J13" s="26">
        <v>1988</v>
      </c>
      <c r="K13" s="47">
        <v>12</v>
      </c>
      <c r="L13" s="47">
        <v>9</v>
      </c>
      <c r="M13" s="26" t="s">
        <v>792</v>
      </c>
      <c r="N13" s="26" t="s">
        <v>1452</v>
      </c>
      <c r="O13" s="26" t="s">
        <v>1416</v>
      </c>
      <c r="P13" s="26" t="s">
        <v>1416</v>
      </c>
      <c r="Q13" s="26" t="s">
        <v>1416</v>
      </c>
      <c r="R13" s="26" t="s">
        <v>1416</v>
      </c>
      <c r="S13" s="34" t="s">
        <v>1433</v>
      </c>
      <c r="T13" s="64"/>
      <c r="V13" s="62" t="s">
        <v>833</v>
      </c>
      <c r="W13" s="63">
        <f t="shared" si="0"/>
        <v>7.1</v>
      </c>
      <c r="X13" s="63">
        <f t="shared" si="1"/>
        <v>1993</v>
      </c>
      <c r="Y13" s="63">
        <f t="shared" si="2"/>
        <v>588.79999999999995</v>
      </c>
      <c r="Z13" s="63">
        <f t="shared" si="3"/>
        <v>467.87</v>
      </c>
    </row>
    <row r="14" spans="1:26" ht="24" x14ac:dyDescent="0.25">
      <c r="A14" s="26">
        <v>11</v>
      </c>
      <c r="B14" s="26" t="s">
        <v>458</v>
      </c>
      <c r="C14" s="26" t="s">
        <v>1449</v>
      </c>
      <c r="D14" s="26" t="s">
        <v>1457</v>
      </c>
      <c r="E14" s="26" t="s">
        <v>156</v>
      </c>
      <c r="F14" s="26" t="s">
        <v>1458</v>
      </c>
      <c r="G14" s="31" t="s">
        <v>1442</v>
      </c>
      <c r="H14" s="26" t="s">
        <v>1443</v>
      </c>
      <c r="I14" s="46">
        <v>2</v>
      </c>
      <c r="J14" s="26">
        <v>1977</v>
      </c>
      <c r="K14" s="47">
        <v>65</v>
      </c>
      <c r="L14" s="47">
        <v>35</v>
      </c>
      <c r="M14" s="26" t="s">
        <v>792</v>
      </c>
      <c r="N14" s="26" t="s">
        <v>1452</v>
      </c>
      <c r="O14" s="26" t="s">
        <v>1416</v>
      </c>
      <c r="P14" s="26" t="s">
        <v>1416</v>
      </c>
      <c r="Q14" s="26" t="s">
        <v>1416</v>
      </c>
      <c r="R14" s="26" t="s">
        <v>1416</v>
      </c>
      <c r="S14" s="34" t="s">
        <v>1433</v>
      </c>
      <c r="T14" s="64"/>
      <c r="V14" s="62" t="s">
        <v>835</v>
      </c>
      <c r="W14" s="63">
        <f t="shared" si="0"/>
        <v>0.5</v>
      </c>
      <c r="X14" s="63">
        <f t="shared" si="1"/>
        <v>1982</v>
      </c>
      <c r="Y14" s="63">
        <f t="shared" si="2"/>
        <v>130</v>
      </c>
      <c r="Z14" s="63">
        <f t="shared" si="3"/>
        <v>100</v>
      </c>
    </row>
    <row r="15" spans="1:26" ht="24" x14ac:dyDescent="0.25">
      <c r="A15" s="26">
        <v>12</v>
      </c>
      <c r="B15" s="26" t="s">
        <v>458</v>
      </c>
      <c r="C15" s="26" t="s">
        <v>1459</v>
      </c>
      <c r="D15" s="26" t="s">
        <v>1460</v>
      </c>
      <c r="E15" s="26" t="s">
        <v>156</v>
      </c>
      <c r="F15" s="32" t="s">
        <v>1461</v>
      </c>
      <c r="G15" s="31" t="s">
        <v>330</v>
      </c>
      <c r="H15" s="26" t="s">
        <v>1462</v>
      </c>
      <c r="I15" s="46">
        <v>1</v>
      </c>
      <c r="J15" s="26">
        <v>1973</v>
      </c>
      <c r="K15" s="47">
        <v>20</v>
      </c>
      <c r="L15" s="47">
        <v>18</v>
      </c>
      <c r="M15" s="26" t="s">
        <v>792</v>
      </c>
      <c r="N15" s="26" t="s">
        <v>1452</v>
      </c>
      <c r="O15" s="26" t="s">
        <v>1416</v>
      </c>
      <c r="P15" s="26" t="s">
        <v>1416</v>
      </c>
      <c r="Q15" s="26" t="s">
        <v>1416</v>
      </c>
      <c r="R15" s="26" t="s">
        <v>1416</v>
      </c>
      <c r="S15" s="34" t="s">
        <v>1433</v>
      </c>
      <c r="T15" s="64"/>
      <c r="V15" s="62" t="s">
        <v>838</v>
      </c>
      <c r="W15" s="63">
        <f t="shared" si="0"/>
        <v>0.73</v>
      </c>
      <c r="X15" s="63">
        <f t="shared" si="1"/>
        <v>1958</v>
      </c>
      <c r="Y15" s="63">
        <f t="shared" si="2"/>
        <v>101.7</v>
      </c>
      <c r="Z15" s="63">
        <f t="shared" si="3"/>
        <v>62.8</v>
      </c>
    </row>
    <row r="16" spans="1:26" ht="26.4" x14ac:dyDescent="0.25">
      <c r="A16" s="26">
        <v>13</v>
      </c>
      <c r="B16" s="26" t="s">
        <v>458</v>
      </c>
      <c r="C16" s="26" t="s">
        <v>1440</v>
      </c>
      <c r="D16" s="26" t="s">
        <v>1441</v>
      </c>
      <c r="E16" s="26" t="s">
        <v>156</v>
      </c>
      <c r="F16" s="33" t="s">
        <v>852</v>
      </c>
      <c r="G16" s="31" t="s">
        <v>1442</v>
      </c>
      <c r="H16" s="26" t="s">
        <v>1443</v>
      </c>
      <c r="I16" s="46">
        <v>1.4</v>
      </c>
      <c r="J16" s="26">
        <v>1989</v>
      </c>
      <c r="K16" s="47">
        <v>42</v>
      </c>
      <c r="L16" s="47">
        <v>38</v>
      </c>
      <c r="M16" s="26" t="s">
        <v>792</v>
      </c>
      <c r="N16" s="26" t="s">
        <v>1452</v>
      </c>
      <c r="O16" s="26" t="s">
        <v>1416</v>
      </c>
      <c r="P16" s="26" t="s">
        <v>1416</v>
      </c>
      <c r="Q16" s="26" t="s">
        <v>1416</v>
      </c>
      <c r="R16" s="26" t="s">
        <v>1416</v>
      </c>
      <c r="S16" s="26" t="s">
        <v>1418</v>
      </c>
      <c r="T16" s="64"/>
      <c r="V16" s="62" t="s">
        <v>840</v>
      </c>
      <c r="W16" s="63">
        <f t="shared" si="0"/>
        <v>3</v>
      </c>
      <c r="X16" s="63">
        <f t="shared" si="1"/>
        <v>1983</v>
      </c>
      <c r="Y16" s="63">
        <f t="shared" si="2"/>
        <v>238</v>
      </c>
      <c r="Z16" s="63">
        <f t="shared" si="3"/>
        <v>160</v>
      </c>
    </row>
    <row r="17" spans="1:26" ht="26.4" x14ac:dyDescent="0.25">
      <c r="A17" s="26">
        <v>14</v>
      </c>
      <c r="B17" s="34" t="s">
        <v>458</v>
      </c>
      <c r="C17" s="34" t="s">
        <v>1440</v>
      </c>
      <c r="D17" s="34" t="s">
        <v>1463</v>
      </c>
      <c r="E17" s="26" t="s">
        <v>156</v>
      </c>
      <c r="F17" s="35" t="s">
        <v>1464</v>
      </c>
      <c r="G17" s="26" t="s">
        <v>1442</v>
      </c>
      <c r="H17" s="26" t="s">
        <v>1443</v>
      </c>
      <c r="I17" s="48">
        <v>0.42</v>
      </c>
      <c r="J17" s="34">
        <v>1987</v>
      </c>
      <c r="K17" s="49">
        <v>17</v>
      </c>
      <c r="L17" s="49">
        <v>11</v>
      </c>
      <c r="M17" s="34" t="s">
        <v>792</v>
      </c>
      <c r="N17" s="34" t="s">
        <v>1452</v>
      </c>
      <c r="O17" s="26" t="s">
        <v>1416</v>
      </c>
      <c r="P17" s="26" t="s">
        <v>1416</v>
      </c>
      <c r="Q17" s="26" t="s">
        <v>1416</v>
      </c>
      <c r="R17" s="26" t="s">
        <v>1416</v>
      </c>
      <c r="S17" s="34" t="s">
        <v>1433</v>
      </c>
      <c r="T17" s="65"/>
      <c r="V17" s="66" t="s">
        <v>843</v>
      </c>
      <c r="W17" s="63">
        <f t="shared" si="0"/>
        <v>3.34</v>
      </c>
      <c r="X17" s="63">
        <f t="shared" si="1"/>
        <v>1975</v>
      </c>
      <c r="Y17" s="63">
        <f t="shared" si="2"/>
        <v>170</v>
      </c>
      <c r="Z17" s="63">
        <f t="shared" si="3"/>
        <v>100</v>
      </c>
    </row>
    <row r="18" spans="1:26" ht="26.4" x14ac:dyDescent="0.25">
      <c r="A18" s="26">
        <v>15</v>
      </c>
      <c r="B18" s="34" t="s">
        <v>458</v>
      </c>
      <c r="C18" s="34" t="s">
        <v>1440</v>
      </c>
      <c r="D18" s="34" t="s">
        <v>1465</v>
      </c>
      <c r="E18" s="26" t="s">
        <v>156</v>
      </c>
      <c r="F18" s="35" t="s">
        <v>1466</v>
      </c>
      <c r="G18" s="26" t="s">
        <v>1442</v>
      </c>
      <c r="H18" s="26" t="s">
        <v>1443</v>
      </c>
      <c r="I18" s="48">
        <v>2</v>
      </c>
      <c r="J18" s="34">
        <v>1983</v>
      </c>
      <c r="K18" s="50">
        <v>42</v>
      </c>
      <c r="L18" s="50">
        <v>37</v>
      </c>
      <c r="M18" s="34" t="s">
        <v>792</v>
      </c>
      <c r="N18" s="34" t="s">
        <v>1452</v>
      </c>
      <c r="O18" s="26" t="s">
        <v>1416</v>
      </c>
      <c r="P18" s="26" t="s">
        <v>1416</v>
      </c>
      <c r="Q18" s="26" t="s">
        <v>1416</v>
      </c>
      <c r="R18" s="26" t="s">
        <v>1416</v>
      </c>
      <c r="S18" s="34" t="s">
        <v>1433</v>
      </c>
      <c r="T18" s="65"/>
      <c r="V18" s="62" t="s">
        <v>845</v>
      </c>
      <c r="W18" s="63">
        <f t="shared" si="0"/>
        <v>1.96</v>
      </c>
      <c r="X18" s="63">
        <f t="shared" si="1"/>
        <v>1999</v>
      </c>
      <c r="Y18" s="63">
        <f t="shared" si="2"/>
        <v>120</v>
      </c>
      <c r="Z18" s="63">
        <f t="shared" si="3"/>
        <v>100</v>
      </c>
    </row>
    <row r="19" spans="1:26" ht="24" x14ac:dyDescent="0.25">
      <c r="A19" s="26">
        <v>16</v>
      </c>
      <c r="B19" s="34" t="s">
        <v>458</v>
      </c>
      <c r="C19" s="34" t="s">
        <v>1440</v>
      </c>
      <c r="D19" s="34" t="s">
        <v>1467</v>
      </c>
      <c r="E19" s="26" t="s">
        <v>156</v>
      </c>
      <c r="F19" s="35" t="s">
        <v>855</v>
      </c>
      <c r="G19" s="26" t="s">
        <v>1442</v>
      </c>
      <c r="H19" s="26" t="s">
        <v>1443</v>
      </c>
      <c r="I19" s="48">
        <v>0.75</v>
      </c>
      <c r="J19" s="34">
        <v>1977</v>
      </c>
      <c r="K19" s="50">
        <v>16</v>
      </c>
      <c r="L19" s="50">
        <v>13</v>
      </c>
      <c r="M19" s="34" t="s">
        <v>792</v>
      </c>
      <c r="N19" s="34" t="s">
        <v>1452</v>
      </c>
      <c r="O19" s="26" t="s">
        <v>1416</v>
      </c>
      <c r="P19" s="26" t="s">
        <v>1416</v>
      </c>
      <c r="Q19" s="26" t="s">
        <v>1416</v>
      </c>
      <c r="R19" s="26" t="s">
        <v>1416</v>
      </c>
      <c r="S19" s="26" t="s">
        <v>1418</v>
      </c>
      <c r="T19" s="65"/>
      <c r="V19" s="62" t="s">
        <v>848</v>
      </c>
      <c r="W19" s="63" t="e">
        <f t="shared" si="0"/>
        <v>#N/A</v>
      </c>
      <c r="X19" s="63" t="e">
        <f t="shared" si="1"/>
        <v>#N/A</v>
      </c>
      <c r="Y19" s="63" t="e">
        <f t="shared" si="2"/>
        <v>#N/A</v>
      </c>
      <c r="Z19" s="63" t="e">
        <f t="shared" si="3"/>
        <v>#N/A</v>
      </c>
    </row>
    <row r="20" spans="1:26" ht="24" x14ac:dyDescent="0.25">
      <c r="A20" s="26">
        <v>17</v>
      </c>
      <c r="B20" s="34" t="s">
        <v>458</v>
      </c>
      <c r="C20" s="26" t="s">
        <v>1459</v>
      </c>
      <c r="D20" s="26" t="s">
        <v>1468</v>
      </c>
      <c r="E20" s="26" t="s">
        <v>156</v>
      </c>
      <c r="F20" s="35" t="s">
        <v>1469</v>
      </c>
      <c r="G20" s="26" t="s">
        <v>1442</v>
      </c>
      <c r="H20" s="26" t="s">
        <v>1443</v>
      </c>
      <c r="I20" s="48">
        <v>1.1100000000000001</v>
      </c>
      <c r="J20" s="34">
        <v>1973</v>
      </c>
      <c r="K20" s="50">
        <v>40</v>
      </c>
      <c r="L20" s="50">
        <v>37</v>
      </c>
      <c r="M20" s="34" t="s">
        <v>792</v>
      </c>
      <c r="N20" s="34" t="s">
        <v>1452</v>
      </c>
      <c r="O20" s="26" t="s">
        <v>1416</v>
      </c>
      <c r="P20" s="26" t="s">
        <v>1416</v>
      </c>
      <c r="Q20" s="26" t="s">
        <v>1416</v>
      </c>
      <c r="R20" s="26" t="s">
        <v>1416</v>
      </c>
      <c r="S20" s="34" t="s">
        <v>1433</v>
      </c>
      <c r="T20" s="65"/>
      <c r="V20" s="62" t="s">
        <v>850</v>
      </c>
      <c r="W20" s="63">
        <f t="shared" si="0"/>
        <v>1.5</v>
      </c>
      <c r="X20" s="63">
        <f t="shared" si="1"/>
        <v>1990</v>
      </c>
      <c r="Y20" s="63">
        <f t="shared" si="2"/>
        <v>42</v>
      </c>
      <c r="Z20" s="63">
        <f t="shared" si="3"/>
        <v>37</v>
      </c>
    </row>
    <row r="21" spans="1:26" ht="24" x14ac:dyDescent="0.25">
      <c r="A21" s="26">
        <v>18</v>
      </c>
      <c r="B21" s="34" t="s">
        <v>458</v>
      </c>
      <c r="C21" s="34" t="s">
        <v>1459</v>
      </c>
      <c r="D21" s="34" t="s">
        <v>1470</v>
      </c>
      <c r="E21" s="26" t="s">
        <v>156</v>
      </c>
      <c r="F21" s="35" t="s">
        <v>1471</v>
      </c>
      <c r="G21" s="26" t="s">
        <v>330</v>
      </c>
      <c r="H21" s="26" t="s">
        <v>1462</v>
      </c>
      <c r="I21" s="48">
        <v>1.61</v>
      </c>
      <c r="J21" s="34">
        <v>1970</v>
      </c>
      <c r="K21" s="50">
        <v>45</v>
      </c>
      <c r="L21" s="50">
        <v>40</v>
      </c>
      <c r="M21" s="34" t="s">
        <v>792</v>
      </c>
      <c r="N21" s="34" t="s">
        <v>1452</v>
      </c>
      <c r="O21" s="26" t="s">
        <v>1416</v>
      </c>
      <c r="P21" s="26" t="s">
        <v>1416</v>
      </c>
      <c r="Q21" s="26" t="s">
        <v>1416</v>
      </c>
      <c r="R21" s="26" t="s">
        <v>1416</v>
      </c>
      <c r="S21" s="34" t="s">
        <v>1433</v>
      </c>
      <c r="T21" s="65"/>
      <c r="V21" s="62" t="s">
        <v>852</v>
      </c>
      <c r="W21" s="63">
        <f t="shared" si="0"/>
        <v>1.4</v>
      </c>
      <c r="X21" s="63">
        <f t="shared" si="1"/>
        <v>1989</v>
      </c>
      <c r="Y21" s="63">
        <f t="shared" si="2"/>
        <v>42</v>
      </c>
      <c r="Z21" s="63">
        <f t="shared" si="3"/>
        <v>38</v>
      </c>
    </row>
    <row r="22" spans="1:26" ht="48" x14ac:dyDescent="0.25">
      <c r="A22" s="26">
        <v>19</v>
      </c>
      <c r="B22" s="34" t="s">
        <v>458</v>
      </c>
      <c r="C22" s="34" t="s">
        <v>1472</v>
      </c>
      <c r="D22" s="34" t="s">
        <v>1473</v>
      </c>
      <c r="E22" s="26" t="s">
        <v>156</v>
      </c>
      <c r="F22" s="35" t="s">
        <v>663</v>
      </c>
      <c r="G22" s="26" t="s">
        <v>330</v>
      </c>
      <c r="H22" s="26" t="s">
        <v>1462</v>
      </c>
      <c r="I22" s="48">
        <v>0.7</v>
      </c>
      <c r="J22" s="34">
        <v>1969</v>
      </c>
      <c r="K22" s="50">
        <v>12</v>
      </c>
      <c r="L22" s="50">
        <v>10</v>
      </c>
      <c r="M22" s="34" t="s">
        <v>792</v>
      </c>
      <c r="N22" s="34" t="s">
        <v>1452</v>
      </c>
      <c r="O22" s="26" t="s">
        <v>1416</v>
      </c>
      <c r="P22" s="26" t="s">
        <v>1416</v>
      </c>
      <c r="Q22" s="26" t="s">
        <v>1416</v>
      </c>
      <c r="R22" s="26" t="s">
        <v>1416</v>
      </c>
      <c r="S22" s="34" t="s">
        <v>1474</v>
      </c>
      <c r="T22" s="65"/>
      <c r="V22" s="62" t="s">
        <v>854</v>
      </c>
      <c r="W22" s="63">
        <f t="shared" si="0"/>
        <v>1.6</v>
      </c>
      <c r="X22" s="63">
        <f t="shared" si="1"/>
        <v>1970</v>
      </c>
      <c r="Y22" s="63">
        <f t="shared" si="2"/>
        <v>20</v>
      </c>
      <c r="Z22" s="63">
        <f t="shared" si="3"/>
        <v>18</v>
      </c>
    </row>
    <row r="23" spans="1:26" ht="26.4" x14ac:dyDescent="0.25">
      <c r="A23" s="26">
        <v>20</v>
      </c>
      <c r="B23" s="34" t="s">
        <v>458</v>
      </c>
      <c r="C23" s="34" t="s">
        <v>1475</v>
      </c>
      <c r="D23" s="34" t="s">
        <v>1476</v>
      </c>
      <c r="E23" s="26" t="s">
        <v>156</v>
      </c>
      <c r="F23" s="35" t="s">
        <v>854</v>
      </c>
      <c r="G23" s="34" t="s">
        <v>1477</v>
      </c>
      <c r="H23" s="34" t="s">
        <v>1478</v>
      </c>
      <c r="I23" s="48">
        <v>1.6</v>
      </c>
      <c r="J23" s="34">
        <v>1970</v>
      </c>
      <c r="K23" s="50">
        <v>20</v>
      </c>
      <c r="L23" s="50">
        <v>18</v>
      </c>
      <c r="M23" s="34" t="s">
        <v>792</v>
      </c>
      <c r="N23" s="34" t="s">
        <v>1452</v>
      </c>
      <c r="O23" s="26" t="s">
        <v>1416</v>
      </c>
      <c r="P23" s="26" t="s">
        <v>1416</v>
      </c>
      <c r="Q23" s="26" t="s">
        <v>1416</v>
      </c>
      <c r="R23" s="26" t="s">
        <v>1416</v>
      </c>
      <c r="S23" s="34" t="s">
        <v>1433</v>
      </c>
      <c r="T23" s="65"/>
      <c r="V23" s="62" t="s">
        <v>855</v>
      </c>
      <c r="W23" s="63">
        <f t="shared" si="0"/>
        <v>0.75</v>
      </c>
      <c r="X23" s="63">
        <f t="shared" si="1"/>
        <v>1977</v>
      </c>
      <c r="Y23" s="63">
        <f t="shared" si="2"/>
        <v>16</v>
      </c>
      <c r="Z23" s="63">
        <f t="shared" si="3"/>
        <v>13</v>
      </c>
    </row>
    <row r="24" spans="1:26" ht="24" x14ac:dyDescent="0.25">
      <c r="A24" s="26">
        <v>21</v>
      </c>
      <c r="B24" s="34" t="s">
        <v>458</v>
      </c>
      <c r="C24" s="34" t="s">
        <v>1459</v>
      </c>
      <c r="D24" s="34" t="s">
        <v>1479</v>
      </c>
      <c r="E24" s="26" t="s">
        <v>156</v>
      </c>
      <c r="F24" s="35" t="s">
        <v>1480</v>
      </c>
      <c r="G24" s="26" t="s">
        <v>330</v>
      </c>
      <c r="H24" s="26" t="s">
        <v>1462</v>
      </c>
      <c r="I24" s="48">
        <v>0.7</v>
      </c>
      <c r="J24" s="34">
        <v>1970</v>
      </c>
      <c r="K24" s="50">
        <v>70</v>
      </c>
      <c r="L24" s="50">
        <v>65</v>
      </c>
      <c r="M24" s="34" t="s">
        <v>792</v>
      </c>
      <c r="N24" s="34" t="s">
        <v>1452</v>
      </c>
      <c r="O24" s="26" t="s">
        <v>1416</v>
      </c>
      <c r="P24" s="26" t="s">
        <v>1416</v>
      </c>
      <c r="Q24" s="26" t="s">
        <v>1416</v>
      </c>
      <c r="R24" s="26" t="s">
        <v>1416</v>
      </c>
      <c r="S24" s="34" t="s">
        <v>1433</v>
      </c>
      <c r="T24" s="65"/>
      <c r="V24" s="62" t="s">
        <v>663</v>
      </c>
      <c r="W24" s="63">
        <f t="shared" si="0"/>
        <v>0.7</v>
      </c>
      <c r="X24" s="63">
        <f t="shared" si="1"/>
        <v>1969</v>
      </c>
      <c r="Y24" s="63">
        <f t="shared" si="2"/>
        <v>12</v>
      </c>
      <c r="Z24" s="63">
        <f t="shared" si="3"/>
        <v>10</v>
      </c>
    </row>
    <row r="25" spans="1:26" ht="26.4" x14ac:dyDescent="0.25">
      <c r="A25" s="26">
        <v>22</v>
      </c>
      <c r="B25" s="34" t="s">
        <v>458</v>
      </c>
      <c r="C25" s="34" t="s">
        <v>1440</v>
      </c>
      <c r="D25" s="34" t="s">
        <v>1467</v>
      </c>
      <c r="E25" s="26" t="s">
        <v>156</v>
      </c>
      <c r="F25" s="35" t="s">
        <v>1481</v>
      </c>
      <c r="G25" s="26" t="s">
        <v>1442</v>
      </c>
      <c r="H25" s="26" t="s">
        <v>1443</v>
      </c>
      <c r="I25" s="48">
        <v>1.5</v>
      </c>
      <c r="J25" s="34">
        <v>1978</v>
      </c>
      <c r="K25" s="50">
        <v>10</v>
      </c>
      <c r="L25" s="50">
        <v>8</v>
      </c>
      <c r="M25" s="34" t="s">
        <v>792</v>
      </c>
      <c r="N25" s="34" t="s">
        <v>1452</v>
      </c>
      <c r="O25" s="26" t="s">
        <v>1416</v>
      </c>
      <c r="P25" s="26" t="s">
        <v>1416</v>
      </c>
      <c r="Q25" s="26" t="s">
        <v>1416</v>
      </c>
      <c r="R25" s="26" t="s">
        <v>1416</v>
      </c>
      <c r="S25" s="26" t="s">
        <v>1418</v>
      </c>
      <c r="T25" s="65"/>
      <c r="V25" s="62" t="s">
        <v>858</v>
      </c>
      <c r="W25" s="63" t="e">
        <f t="shared" si="0"/>
        <v>#N/A</v>
      </c>
      <c r="X25" s="63" t="e">
        <f t="shared" si="1"/>
        <v>#N/A</v>
      </c>
      <c r="Y25" s="63" t="e">
        <f t="shared" si="2"/>
        <v>#N/A</v>
      </c>
      <c r="Z25" s="63" t="e">
        <f t="shared" si="3"/>
        <v>#N/A</v>
      </c>
    </row>
    <row r="26" spans="1:26" ht="24" x14ac:dyDescent="0.25">
      <c r="A26" s="26">
        <v>23</v>
      </c>
      <c r="B26" s="34" t="s">
        <v>458</v>
      </c>
      <c r="C26" s="34" t="s">
        <v>1459</v>
      </c>
      <c r="D26" s="34" t="s">
        <v>1482</v>
      </c>
      <c r="E26" s="26" t="s">
        <v>156</v>
      </c>
      <c r="F26" s="35" t="s">
        <v>1483</v>
      </c>
      <c r="G26" s="26" t="s">
        <v>330</v>
      </c>
      <c r="H26" s="26" t="s">
        <v>1462</v>
      </c>
      <c r="I26" s="48">
        <v>0.75</v>
      </c>
      <c r="J26" s="34">
        <v>1974</v>
      </c>
      <c r="K26" s="50">
        <v>11</v>
      </c>
      <c r="L26" s="50">
        <v>8</v>
      </c>
      <c r="M26" s="34" t="s">
        <v>792</v>
      </c>
      <c r="N26" s="34" t="s">
        <v>1452</v>
      </c>
      <c r="O26" s="26" t="s">
        <v>1416</v>
      </c>
      <c r="P26" s="26" t="s">
        <v>1416</v>
      </c>
      <c r="Q26" s="26" t="s">
        <v>1416</v>
      </c>
      <c r="R26" s="26" t="s">
        <v>1416</v>
      </c>
      <c r="S26" s="26" t="s">
        <v>1418</v>
      </c>
      <c r="T26" s="65"/>
      <c r="V26" s="62" t="s">
        <v>860</v>
      </c>
      <c r="W26" s="63">
        <f t="shared" si="0"/>
        <v>1.1000000000000001</v>
      </c>
      <c r="X26" s="63">
        <f t="shared" si="1"/>
        <v>1984</v>
      </c>
      <c r="Y26" s="63">
        <f t="shared" si="2"/>
        <v>12</v>
      </c>
      <c r="Z26" s="63">
        <f t="shared" si="3"/>
        <v>10</v>
      </c>
    </row>
    <row r="27" spans="1:26" ht="24" x14ac:dyDescent="0.25">
      <c r="A27" s="26">
        <v>24</v>
      </c>
      <c r="B27" s="34" t="s">
        <v>458</v>
      </c>
      <c r="C27" s="34" t="s">
        <v>1459</v>
      </c>
      <c r="D27" s="34" t="s">
        <v>1479</v>
      </c>
      <c r="E27" s="26" t="s">
        <v>156</v>
      </c>
      <c r="F27" s="35" t="s">
        <v>1484</v>
      </c>
      <c r="G27" s="26" t="s">
        <v>330</v>
      </c>
      <c r="H27" s="26" t="s">
        <v>1462</v>
      </c>
      <c r="I27" s="48">
        <v>0.72</v>
      </c>
      <c r="J27" s="34">
        <v>1977</v>
      </c>
      <c r="K27" s="50">
        <v>15</v>
      </c>
      <c r="L27" s="50">
        <v>13</v>
      </c>
      <c r="M27" s="34" t="s">
        <v>792</v>
      </c>
      <c r="N27" s="34" t="s">
        <v>1452</v>
      </c>
      <c r="O27" s="26" t="s">
        <v>1416</v>
      </c>
      <c r="P27" s="26" t="s">
        <v>1416</v>
      </c>
      <c r="Q27" s="26" t="s">
        <v>1416</v>
      </c>
      <c r="R27" s="26" t="s">
        <v>1416</v>
      </c>
      <c r="S27" s="26" t="s">
        <v>1418</v>
      </c>
      <c r="T27" s="65"/>
      <c r="V27" s="62" t="s">
        <v>862</v>
      </c>
      <c r="W27" s="63">
        <f t="shared" si="0"/>
        <v>0.78</v>
      </c>
      <c r="X27" s="63">
        <f t="shared" si="1"/>
        <v>1997</v>
      </c>
      <c r="Y27" s="63">
        <f t="shared" si="2"/>
        <v>62</v>
      </c>
      <c r="Z27" s="63">
        <f t="shared" si="3"/>
        <v>50</v>
      </c>
    </row>
    <row r="28" spans="1:26" ht="24" x14ac:dyDescent="0.25">
      <c r="A28" s="26">
        <v>25</v>
      </c>
      <c r="B28" s="34" t="s">
        <v>458</v>
      </c>
      <c r="C28" s="34" t="s">
        <v>1459</v>
      </c>
      <c r="D28" s="34" t="s">
        <v>1482</v>
      </c>
      <c r="E28" s="26" t="s">
        <v>156</v>
      </c>
      <c r="F28" s="35" t="s">
        <v>1485</v>
      </c>
      <c r="G28" s="26" t="s">
        <v>330</v>
      </c>
      <c r="H28" s="26" t="s">
        <v>1462</v>
      </c>
      <c r="I28" s="48">
        <v>0.6</v>
      </c>
      <c r="J28" s="34">
        <v>1976</v>
      </c>
      <c r="K28" s="50">
        <v>16</v>
      </c>
      <c r="L28" s="50">
        <v>12</v>
      </c>
      <c r="M28" s="34" t="s">
        <v>792</v>
      </c>
      <c r="N28" s="34" t="s">
        <v>1452</v>
      </c>
      <c r="O28" s="26" t="s">
        <v>1416</v>
      </c>
      <c r="P28" s="26" t="s">
        <v>1416</v>
      </c>
      <c r="Q28" s="26" t="s">
        <v>1416</v>
      </c>
      <c r="R28" s="26" t="s">
        <v>1416</v>
      </c>
      <c r="S28" s="26" t="s">
        <v>1418</v>
      </c>
      <c r="T28" s="65"/>
    </row>
    <row r="29" spans="1:26" ht="24" x14ac:dyDescent="0.25">
      <c r="A29" s="26">
        <v>26</v>
      </c>
      <c r="B29" s="34" t="s">
        <v>458</v>
      </c>
      <c r="C29" s="36" t="s">
        <v>1475</v>
      </c>
      <c r="D29" s="34" t="s">
        <v>1486</v>
      </c>
      <c r="E29" s="26" t="s">
        <v>156</v>
      </c>
      <c r="F29" s="35" t="s">
        <v>1487</v>
      </c>
      <c r="G29" s="34" t="s">
        <v>1477</v>
      </c>
      <c r="H29" s="34" t="s">
        <v>1478</v>
      </c>
      <c r="I29" s="48">
        <v>0.8</v>
      </c>
      <c r="J29" s="34">
        <v>1970</v>
      </c>
      <c r="K29" s="50">
        <v>30</v>
      </c>
      <c r="L29" s="50">
        <v>25</v>
      </c>
      <c r="M29" s="34" t="s">
        <v>792</v>
      </c>
      <c r="N29" s="34" t="s">
        <v>1452</v>
      </c>
      <c r="O29" s="26" t="s">
        <v>1416</v>
      </c>
      <c r="P29" s="26" t="s">
        <v>1416</v>
      </c>
      <c r="Q29" s="26" t="s">
        <v>1416</v>
      </c>
      <c r="R29" s="26" t="s">
        <v>1416</v>
      </c>
      <c r="S29" s="34" t="s">
        <v>1433</v>
      </c>
      <c r="T29" s="65"/>
    </row>
    <row r="30" spans="1:26" ht="24" x14ac:dyDescent="0.25">
      <c r="A30" s="26">
        <v>27</v>
      </c>
      <c r="B30" s="34" t="s">
        <v>458</v>
      </c>
      <c r="C30" s="34" t="s">
        <v>1459</v>
      </c>
      <c r="D30" s="34" t="s">
        <v>1470</v>
      </c>
      <c r="E30" s="26" t="s">
        <v>156</v>
      </c>
      <c r="F30" s="35" t="s">
        <v>1488</v>
      </c>
      <c r="G30" s="26" t="s">
        <v>330</v>
      </c>
      <c r="H30" s="26" t="s">
        <v>1462</v>
      </c>
      <c r="I30" s="48">
        <v>0.76</v>
      </c>
      <c r="J30" s="34">
        <v>1974</v>
      </c>
      <c r="K30" s="50">
        <v>12</v>
      </c>
      <c r="L30" s="50">
        <v>10</v>
      </c>
      <c r="M30" s="34" t="s">
        <v>792</v>
      </c>
      <c r="N30" s="34" t="s">
        <v>1452</v>
      </c>
      <c r="O30" s="26" t="s">
        <v>1416</v>
      </c>
      <c r="P30" s="26" t="s">
        <v>1416</v>
      </c>
      <c r="Q30" s="26" t="s">
        <v>1416</v>
      </c>
      <c r="R30" s="26" t="s">
        <v>1416</v>
      </c>
      <c r="S30" s="34" t="s">
        <v>1433</v>
      </c>
      <c r="T30" s="65"/>
    </row>
    <row r="31" spans="1:26" ht="24" x14ac:dyDescent="0.25">
      <c r="A31" s="26">
        <v>28</v>
      </c>
      <c r="B31" s="34" t="s">
        <v>458</v>
      </c>
      <c r="C31" s="34" t="s">
        <v>1449</v>
      </c>
      <c r="D31" s="34" t="s">
        <v>1457</v>
      </c>
      <c r="E31" s="26" t="s">
        <v>156</v>
      </c>
      <c r="F31" s="35" t="s">
        <v>1489</v>
      </c>
      <c r="G31" s="26" t="s">
        <v>1442</v>
      </c>
      <c r="H31" s="26" t="s">
        <v>1443</v>
      </c>
      <c r="I31" s="48">
        <v>2</v>
      </c>
      <c r="J31" s="34">
        <v>2000</v>
      </c>
      <c r="K31" s="50">
        <v>14.3</v>
      </c>
      <c r="L31" s="50">
        <v>11.5</v>
      </c>
      <c r="M31" s="34" t="s">
        <v>792</v>
      </c>
      <c r="N31" s="34" t="s">
        <v>1452</v>
      </c>
      <c r="O31" s="26" t="s">
        <v>1416</v>
      </c>
      <c r="P31" s="26" t="s">
        <v>1416</v>
      </c>
      <c r="Q31" s="26" t="s">
        <v>1416</v>
      </c>
      <c r="R31" s="26" t="s">
        <v>1416</v>
      </c>
      <c r="S31" s="26" t="s">
        <v>1418</v>
      </c>
      <c r="T31" s="65"/>
    </row>
    <row r="32" spans="1:26" ht="24" x14ac:dyDescent="0.25">
      <c r="A32" s="26">
        <v>29</v>
      </c>
      <c r="B32" s="34" t="s">
        <v>458</v>
      </c>
      <c r="C32" s="34" t="s">
        <v>1449</v>
      </c>
      <c r="D32" s="34" t="s">
        <v>1490</v>
      </c>
      <c r="E32" s="26" t="s">
        <v>156</v>
      </c>
      <c r="F32" s="35" t="s">
        <v>1491</v>
      </c>
      <c r="G32" s="26" t="s">
        <v>1442</v>
      </c>
      <c r="H32" s="26" t="s">
        <v>1443</v>
      </c>
      <c r="I32" s="48">
        <v>0.89</v>
      </c>
      <c r="J32" s="34">
        <v>1976</v>
      </c>
      <c r="K32" s="50">
        <v>10</v>
      </c>
      <c r="L32" s="50">
        <v>8</v>
      </c>
      <c r="M32" s="34" t="s">
        <v>792</v>
      </c>
      <c r="N32" s="34" t="s">
        <v>1452</v>
      </c>
      <c r="O32" s="26" t="s">
        <v>1416</v>
      </c>
      <c r="P32" s="26" t="s">
        <v>1416</v>
      </c>
      <c r="Q32" s="26" t="s">
        <v>1416</v>
      </c>
      <c r="R32" s="26" t="s">
        <v>1416</v>
      </c>
      <c r="S32" s="26" t="s">
        <v>1418</v>
      </c>
      <c r="T32" s="65"/>
    </row>
    <row r="33" spans="1:20" ht="19.8" customHeight="1" x14ac:dyDescent="0.25">
      <c r="A33" s="26">
        <v>30</v>
      </c>
      <c r="B33" s="34" t="s">
        <v>458</v>
      </c>
      <c r="C33" s="34" t="s">
        <v>1492</v>
      </c>
      <c r="D33" s="34" t="s">
        <v>1493</v>
      </c>
      <c r="E33" s="26" t="s">
        <v>156</v>
      </c>
      <c r="F33" s="34" t="s">
        <v>818</v>
      </c>
      <c r="G33" s="26" t="s">
        <v>330</v>
      </c>
      <c r="H33" s="26" t="s">
        <v>1462</v>
      </c>
      <c r="I33" s="48">
        <v>2.62</v>
      </c>
      <c r="J33" s="34">
        <v>1974</v>
      </c>
      <c r="K33" s="50">
        <v>120</v>
      </c>
      <c r="L33" s="50">
        <v>100</v>
      </c>
      <c r="M33" s="51" t="s">
        <v>792</v>
      </c>
      <c r="N33" s="34" t="s">
        <v>1415</v>
      </c>
      <c r="O33" s="26" t="s">
        <v>1416</v>
      </c>
      <c r="P33" s="26" t="s">
        <v>1416</v>
      </c>
      <c r="Q33" s="26" t="s">
        <v>1416</v>
      </c>
      <c r="R33" s="26" t="s">
        <v>1416</v>
      </c>
      <c r="S33" s="34" t="s">
        <v>1494</v>
      </c>
      <c r="T33" s="35" t="s">
        <v>1495</v>
      </c>
    </row>
    <row r="34" spans="1:20" ht="24" x14ac:dyDescent="0.25">
      <c r="A34" s="26">
        <v>31</v>
      </c>
      <c r="B34" s="34" t="s">
        <v>477</v>
      </c>
      <c r="C34" s="34" t="s">
        <v>1496</v>
      </c>
      <c r="D34" s="34" t="s">
        <v>1497</v>
      </c>
      <c r="E34" s="26" t="s">
        <v>156</v>
      </c>
      <c r="F34" s="35" t="s">
        <v>1498</v>
      </c>
      <c r="G34" s="34" t="s">
        <v>1499</v>
      </c>
      <c r="H34" s="34" t="s">
        <v>1416</v>
      </c>
      <c r="I34" s="48">
        <v>1.5</v>
      </c>
      <c r="J34" s="34">
        <v>1977</v>
      </c>
      <c r="K34" s="50">
        <v>34</v>
      </c>
      <c r="L34" s="50">
        <v>32</v>
      </c>
      <c r="M34" s="34" t="s">
        <v>792</v>
      </c>
      <c r="N34" s="34" t="s">
        <v>1500</v>
      </c>
      <c r="O34" s="26" t="s">
        <v>1416</v>
      </c>
      <c r="P34" s="26" t="s">
        <v>1416</v>
      </c>
      <c r="Q34" s="26" t="s">
        <v>1416</v>
      </c>
      <c r="R34" s="26" t="s">
        <v>1416</v>
      </c>
      <c r="S34" s="34" t="s">
        <v>1433</v>
      </c>
      <c r="T34" s="65"/>
    </row>
    <row r="35" spans="1:20" ht="24" x14ac:dyDescent="0.25">
      <c r="A35" s="26">
        <v>32</v>
      </c>
      <c r="B35" s="34" t="s">
        <v>477</v>
      </c>
      <c r="C35" s="34" t="s">
        <v>1501</v>
      </c>
      <c r="D35" s="34" t="s">
        <v>1502</v>
      </c>
      <c r="E35" s="26" t="s">
        <v>156</v>
      </c>
      <c r="F35" s="35" t="s">
        <v>1503</v>
      </c>
      <c r="G35" s="34" t="s">
        <v>1504</v>
      </c>
      <c r="H35" s="34" t="s">
        <v>1416</v>
      </c>
      <c r="I35" s="48">
        <v>0.76</v>
      </c>
      <c r="J35" s="34">
        <v>1973</v>
      </c>
      <c r="K35" s="50">
        <v>37</v>
      </c>
      <c r="L35" s="50">
        <v>33</v>
      </c>
      <c r="M35" s="34" t="s">
        <v>792</v>
      </c>
      <c r="N35" s="34" t="s">
        <v>1500</v>
      </c>
      <c r="O35" s="26" t="s">
        <v>1416</v>
      </c>
      <c r="P35" s="26" t="s">
        <v>1416</v>
      </c>
      <c r="Q35" s="26" t="s">
        <v>1416</v>
      </c>
      <c r="R35" s="26" t="s">
        <v>1416</v>
      </c>
      <c r="S35" s="26" t="s">
        <v>1418</v>
      </c>
      <c r="T35" s="65"/>
    </row>
    <row r="36" spans="1:20" ht="36" x14ac:dyDescent="0.25">
      <c r="A36" s="26">
        <v>33</v>
      </c>
      <c r="B36" s="34" t="s">
        <v>477</v>
      </c>
      <c r="C36" s="34" t="s">
        <v>1505</v>
      </c>
      <c r="D36" s="34" t="s">
        <v>1506</v>
      </c>
      <c r="E36" s="26" t="s">
        <v>156</v>
      </c>
      <c r="F36" s="35" t="s">
        <v>1507</v>
      </c>
      <c r="G36" s="34" t="s">
        <v>1508</v>
      </c>
      <c r="H36" s="34" t="s">
        <v>1509</v>
      </c>
      <c r="I36" s="48">
        <v>0.7</v>
      </c>
      <c r="J36" s="34">
        <v>1995</v>
      </c>
      <c r="K36" s="50">
        <v>30</v>
      </c>
      <c r="L36" s="50">
        <v>25</v>
      </c>
      <c r="M36" s="34" t="s">
        <v>792</v>
      </c>
      <c r="N36" s="34" t="s">
        <v>1500</v>
      </c>
      <c r="O36" s="26" t="s">
        <v>1416</v>
      </c>
      <c r="P36" s="26" t="s">
        <v>1416</v>
      </c>
      <c r="Q36" s="26" t="s">
        <v>1416</v>
      </c>
      <c r="R36" s="26" t="s">
        <v>1416</v>
      </c>
      <c r="S36" s="26" t="s">
        <v>1418</v>
      </c>
      <c r="T36" s="65"/>
    </row>
    <row r="37" spans="1:20" ht="24" x14ac:dyDescent="0.25">
      <c r="A37" s="26">
        <v>34</v>
      </c>
      <c r="B37" s="34" t="s">
        <v>477</v>
      </c>
      <c r="C37" s="34" t="s">
        <v>1510</v>
      </c>
      <c r="D37" s="34" t="s">
        <v>1511</v>
      </c>
      <c r="E37" s="26" t="s">
        <v>156</v>
      </c>
      <c r="F37" s="35" t="s">
        <v>1512</v>
      </c>
      <c r="G37" s="34" t="s">
        <v>1513</v>
      </c>
      <c r="H37" s="34" t="s">
        <v>1514</v>
      </c>
      <c r="I37" s="48">
        <v>0.7</v>
      </c>
      <c r="J37" s="34">
        <v>1995</v>
      </c>
      <c r="K37" s="50">
        <v>20</v>
      </c>
      <c r="L37" s="50">
        <v>18.600000000000001</v>
      </c>
      <c r="M37" s="34" t="s">
        <v>792</v>
      </c>
      <c r="N37" s="34" t="s">
        <v>1500</v>
      </c>
      <c r="O37" s="26" t="s">
        <v>1416</v>
      </c>
      <c r="P37" s="26" t="s">
        <v>1416</v>
      </c>
      <c r="Q37" s="26" t="s">
        <v>1416</v>
      </c>
      <c r="R37" s="26" t="s">
        <v>1416</v>
      </c>
      <c r="S37" s="26" t="s">
        <v>1418</v>
      </c>
      <c r="T37" s="35" t="s">
        <v>1515</v>
      </c>
    </row>
    <row r="38" spans="1:20" ht="48" x14ac:dyDescent="0.25">
      <c r="A38" s="26">
        <v>35</v>
      </c>
      <c r="B38" s="34" t="s">
        <v>477</v>
      </c>
      <c r="C38" s="34" t="s">
        <v>1496</v>
      </c>
      <c r="D38" s="34" t="s">
        <v>1516</v>
      </c>
      <c r="E38" s="26" t="s">
        <v>156</v>
      </c>
      <c r="F38" s="35" t="s">
        <v>1517</v>
      </c>
      <c r="G38" s="34" t="s">
        <v>1499</v>
      </c>
      <c r="H38" s="34" t="s">
        <v>1416</v>
      </c>
      <c r="I38" s="48">
        <v>1</v>
      </c>
      <c r="J38" s="34">
        <v>1977</v>
      </c>
      <c r="K38" s="50">
        <v>30</v>
      </c>
      <c r="L38" s="50">
        <v>28</v>
      </c>
      <c r="M38" s="34" t="s">
        <v>792</v>
      </c>
      <c r="N38" s="34" t="s">
        <v>1500</v>
      </c>
      <c r="O38" s="26" t="s">
        <v>1416</v>
      </c>
      <c r="P38" s="26" t="s">
        <v>1416</v>
      </c>
      <c r="Q38" s="26" t="s">
        <v>1416</v>
      </c>
      <c r="R38" s="26" t="s">
        <v>1416</v>
      </c>
      <c r="S38" s="26" t="s">
        <v>1418</v>
      </c>
      <c r="T38" s="65"/>
    </row>
    <row r="39" spans="1:20" ht="60" x14ac:dyDescent="0.25">
      <c r="A39" s="26">
        <v>36</v>
      </c>
      <c r="B39" s="34" t="s">
        <v>477</v>
      </c>
      <c r="C39" s="34" t="s">
        <v>1505</v>
      </c>
      <c r="D39" s="34" t="s">
        <v>1518</v>
      </c>
      <c r="E39" s="26" t="s">
        <v>156</v>
      </c>
      <c r="F39" s="35" t="s">
        <v>1519</v>
      </c>
      <c r="G39" s="34" t="s">
        <v>1520</v>
      </c>
      <c r="H39" s="34" t="s">
        <v>1521</v>
      </c>
      <c r="I39" s="48">
        <v>0.4</v>
      </c>
      <c r="J39" s="34">
        <v>1970</v>
      </c>
      <c r="K39" s="50">
        <v>18</v>
      </c>
      <c r="L39" s="50">
        <v>13</v>
      </c>
      <c r="M39" s="34" t="s">
        <v>792</v>
      </c>
      <c r="N39" s="34" t="s">
        <v>1500</v>
      </c>
      <c r="O39" s="26" t="s">
        <v>1416</v>
      </c>
      <c r="P39" s="26" t="s">
        <v>1416</v>
      </c>
      <c r="Q39" s="26" t="s">
        <v>1416</v>
      </c>
      <c r="R39" s="26" t="s">
        <v>1416</v>
      </c>
      <c r="S39" s="34" t="s">
        <v>1522</v>
      </c>
      <c r="T39" s="65"/>
    </row>
    <row r="40" spans="1:20" ht="24" x14ac:dyDescent="0.25">
      <c r="A40" s="26">
        <v>37</v>
      </c>
      <c r="B40" s="34" t="s">
        <v>477</v>
      </c>
      <c r="C40" s="34" t="s">
        <v>1496</v>
      </c>
      <c r="D40" s="34" t="s">
        <v>1523</v>
      </c>
      <c r="E40" s="26" t="s">
        <v>156</v>
      </c>
      <c r="F40" s="35" t="s">
        <v>1524</v>
      </c>
      <c r="G40" s="34" t="s">
        <v>1499</v>
      </c>
      <c r="H40" s="34" t="s">
        <v>1416</v>
      </c>
      <c r="I40" s="48">
        <v>8.5</v>
      </c>
      <c r="J40" s="34">
        <v>1990</v>
      </c>
      <c r="K40" s="50">
        <v>40</v>
      </c>
      <c r="L40" s="50">
        <v>37</v>
      </c>
      <c r="M40" s="34" t="s">
        <v>792</v>
      </c>
      <c r="N40" s="34" t="s">
        <v>1500</v>
      </c>
      <c r="O40" s="26" t="s">
        <v>1416</v>
      </c>
      <c r="P40" s="26" t="s">
        <v>1416</v>
      </c>
      <c r="Q40" s="26" t="s">
        <v>1416</v>
      </c>
      <c r="R40" s="26" t="s">
        <v>1416</v>
      </c>
      <c r="S40" s="34" t="s">
        <v>1525</v>
      </c>
      <c r="T40" s="65"/>
    </row>
    <row r="41" spans="1:20" ht="24" x14ac:dyDescent="0.25">
      <c r="A41" s="26">
        <v>38</v>
      </c>
      <c r="B41" s="34" t="s">
        <v>458</v>
      </c>
      <c r="C41" s="34" t="s">
        <v>1449</v>
      </c>
      <c r="D41" s="34" t="s">
        <v>1457</v>
      </c>
      <c r="E41" s="26" t="s">
        <v>156</v>
      </c>
      <c r="F41" s="26" t="s">
        <v>1526</v>
      </c>
      <c r="G41" s="37" t="s">
        <v>1442</v>
      </c>
      <c r="H41" s="34" t="s">
        <v>1443</v>
      </c>
      <c r="I41" s="46">
        <v>0.7</v>
      </c>
      <c r="J41" s="26">
        <v>1979</v>
      </c>
      <c r="K41" s="47">
        <v>16</v>
      </c>
      <c r="L41" s="47">
        <v>14</v>
      </c>
      <c r="M41" s="26" t="s">
        <v>792</v>
      </c>
      <c r="N41" s="34" t="s">
        <v>1452</v>
      </c>
      <c r="O41" s="26" t="s">
        <v>1416</v>
      </c>
      <c r="P41" s="26" t="s">
        <v>1416</v>
      </c>
      <c r="Q41" s="26" t="s">
        <v>1416</v>
      </c>
      <c r="R41" s="26" t="s">
        <v>1416</v>
      </c>
      <c r="S41" s="26" t="s">
        <v>1418</v>
      </c>
      <c r="T41" s="32" t="s">
        <v>1527</v>
      </c>
    </row>
    <row r="42" spans="1:20" ht="46.8" x14ac:dyDescent="0.25">
      <c r="A42" s="26">
        <v>39</v>
      </c>
      <c r="B42" s="34" t="s">
        <v>491</v>
      </c>
      <c r="C42" s="34" t="s">
        <v>1528</v>
      </c>
      <c r="D42" s="34" t="s">
        <v>1529</v>
      </c>
      <c r="E42" s="26" t="s">
        <v>156</v>
      </c>
      <c r="F42" s="34" t="s">
        <v>809</v>
      </c>
      <c r="G42" s="31" t="s">
        <v>1420</v>
      </c>
      <c r="H42" s="30" t="s">
        <v>1421</v>
      </c>
      <c r="I42" s="48">
        <v>43.5</v>
      </c>
      <c r="J42" s="34">
        <v>1960</v>
      </c>
      <c r="K42" s="50">
        <v>2540</v>
      </c>
      <c r="L42" s="50">
        <v>2077</v>
      </c>
      <c r="M42" s="52" t="s">
        <v>1530</v>
      </c>
      <c r="N42" s="34" t="s">
        <v>1422</v>
      </c>
      <c r="O42" s="26" t="s">
        <v>1416</v>
      </c>
      <c r="P42" s="26" t="s">
        <v>1416</v>
      </c>
      <c r="Q42" s="26" t="s">
        <v>1416</v>
      </c>
      <c r="R42" s="26" t="s">
        <v>1531</v>
      </c>
      <c r="S42" s="26" t="s">
        <v>1418</v>
      </c>
      <c r="T42" s="32" t="s">
        <v>1419</v>
      </c>
    </row>
    <row r="43" spans="1:20" ht="46.8" x14ac:dyDescent="0.25">
      <c r="A43" s="26">
        <v>40</v>
      </c>
      <c r="B43" s="34" t="s">
        <v>491</v>
      </c>
      <c r="C43" s="34" t="s">
        <v>1532</v>
      </c>
      <c r="D43" s="34" t="s">
        <v>1533</v>
      </c>
      <c r="E43" s="26" t="s">
        <v>156</v>
      </c>
      <c r="F43" s="34" t="s">
        <v>999</v>
      </c>
      <c r="G43" s="34" t="s">
        <v>1504</v>
      </c>
      <c r="H43" s="34" t="s">
        <v>1416</v>
      </c>
      <c r="I43" s="48">
        <v>47.1</v>
      </c>
      <c r="J43" s="34">
        <v>1977</v>
      </c>
      <c r="K43" s="50">
        <v>1520</v>
      </c>
      <c r="L43" s="50">
        <v>1456</v>
      </c>
      <c r="M43" s="51" t="s">
        <v>1530</v>
      </c>
      <c r="N43" s="34" t="s">
        <v>1534</v>
      </c>
      <c r="O43" s="26" t="s">
        <v>1416</v>
      </c>
      <c r="P43" s="26" t="s">
        <v>1416</v>
      </c>
      <c r="Q43" s="26" t="s">
        <v>1416</v>
      </c>
      <c r="R43" s="26" t="s">
        <v>1531</v>
      </c>
      <c r="S43" s="26" t="s">
        <v>1418</v>
      </c>
      <c r="T43" s="65"/>
    </row>
    <row r="44" spans="1:20" ht="36" x14ac:dyDescent="0.25">
      <c r="A44" s="26">
        <v>41</v>
      </c>
      <c r="B44" s="34" t="s">
        <v>491</v>
      </c>
      <c r="C44" s="34" t="s">
        <v>1535</v>
      </c>
      <c r="D44" s="34" t="s">
        <v>1536</v>
      </c>
      <c r="E44" s="26" t="s">
        <v>156</v>
      </c>
      <c r="F44" s="34" t="s">
        <v>838</v>
      </c>
      <c r="G44" s="34" t="s">
        <v>829</v>
      </c>
      <c r="H44" s="34" t="s">
        <v>1416</v>
      </c>
      <c r="I44" s="48">
        <v>0.73</v>
      </c>
      <c r="J44" s="34">
        <v>1958</v>
      </c>
      <c r="K44" s="50">
        <v>101.7</v>
      </c>
      <c r="L44" s="50">
        <v>62.8</v>
      </c>
      <c r="M44" s="34" t="s">
        <v>792</v>
      </c>
      <c r="N44" s="34" t="s">
        <v>1422</v>
      </c>
      <c r="O44" s="26" t="s">
        <v>1416</v>
      </c>
      <c r="P44" s="26" t="s">
        <v>1416</v>
      </c>
      <c r="Q44" s="26" t="s">
        <v>1416</v>
      </c>
      <c r="R44" s="26" t="s">
        <v>1416</v>
      </c>
      <c r="S44" s="26" t="s">
        <v>1418</v>
      </c>
      <c r="T44" s="67" t="s">
        <v>1537</v>
      </c>
    </row>
    <row r="45" spans="1:20" ht="36" x14ac:dyDescent="0.25">
      <c r="A45" s="26">
        <v>42</v>
      </c>
      <c r="B45" s="34" t="s">
        <v>491</v>
      </c>
      <c r="C45" s="34" t="s">
        <v>1538</v>
      </c>
      <c r="D45" s="34" t="s">
        <v>1539</v>
      </c>
      <c r="E45" s="26" t="s">
        <v>156</v>
      </c>
      <c r="F45" s="34" t="s">
        <v>833</v>
      </c>
      <c r="G45" s="34" t="s">
        <v>1540</v>
      </c>
      <c r="H45" s="34" t="s">
        <v>1541</v>
      </c>
      <c r="I45" s="48">
        <v>7.1</v>
      </c>
      <c r="J45" s="34">
        <v>1993</v>
      </c>
      <c r="K45" s="50">
        <v>588.79999999999995</v>
      </c>
      <c r="L45" s="50">
        <v>467.87</v>
      </c>
      <c r="M45" s="53" t="s">
        <v>1542</v>
      </c>
      <c r="N45" s="34" t="s">
        <v>1422</v>
      </c>
      <c r="O45" s="26" t="s">
        <v>1416</v>
      </c>
      <c r="P45" s="26" t="s">
        <v>1416</v>
      </c>
      <c r="Q45" s="26" t="s">
        <v>1416</v>
      </c>
      <c r="R45" s="26" t="s">
        <v>1543</v>
      </c>
      <c r="S45" s="26" t="s">
        <v>1418</v>
      </c>
      <c r="T45" s="68"/>
    </row>
    <row r="46" spans="1:20" ht="36" x14ac:dyDescent="0.25">
      <c r="A46" s="26">
        <v>43</v>
      </c>
      <c r="B46" s="34" t="s">
        <v>491</v>
      </c>
      <c r="C46" s="34" t="s">
        <v>1535</v>
      </c>
      <c r="D46" s="34" t="s">
        <v>1544</v>
      </c>
      <c r="E46" s="26" t="s">
        <v>156</v>
      </c>
      <c r="F46" s="34" t="s">
        <v>828</v>
      </c>
      <c r="G46" s="34" t="s">
        <v>1442</v>
      </c>
      <c r="H46" s="34" t="s">
        <v>1443</v>
      </c>
      <c r="I46" s="48">
        <v>4</v>
      </c>
      <c r="J46" s="34">
        <v>1970</v>
      </c>
      <c r="K46" s="50">
        <v>129.38999999999999</v>
      </c>
      <c r="L46" s="50">
        <v>86.77</v>
      </c>
      <c r="M46" s="53" t="s">
        <v>792</v>
      </c>
      <c r="N46" s="34" t="s">
        <v>1422</v>
      </c>
      <c r="O46" s="26" t="s">
        <v>1416</v>
      </c>
      <c r="P46" s="26" t="s">
        <v>1416</v>
      </c>
      <c r="Q46" s="26" t="s">
        <v>1416</v>
      </c>
      <c r="R46" s="26" t="s">
        <v>1416</v>
      </c>
      <c r="S46" s="26" t="s">
        <v>1418</v>
      </c>
      <c r="T46" s="67" t="s">
        <v>1545</v>
      </c>
    </row>
    <row r="47" spans="1:20" ht="36" x14ac:dyDescent="0.25">
      <c r="A47" s="26">
        <v>44</v>
      </c>
      <c r="B47" s="34" t="s">
        <v>491</v>
      </c>
      <c r="C47" s="34" t="s">
        <v>1535</v>
      </c>
      <c r="D47" s="34" t="s">
        <v>1546</v>
      </c>
      <c r="E47" s="26" t="s">
        <v>156</v>
      </c>
      <c r="F47" s="34" t="s">
        <v>827</v>
      </c>
      <c r="G47" s="34" t="s">
        <v>829</v>
      </c>
      <c r="H47" s="34" t="s">
        <v>1416</v>
      </c>
      <c r="I47" s="48">
        <v>1.66</v>
      </c>
      <c r="J47" s="54"/>
      <c r="K47" s="50">
        <v>142.38</v>
      </c>
      <c r="L47" s="50">
        <v>63.3</v>
      </c>
      <c r="M47" s="53" t="s">
        <v>792</v>
      </c>
      <c r="N47" s="34" t="s">
        <v>1422</v>
      </c>
      <c r="O47" s="26" t="s">
        <v>1416</v>
      </c>
      <c r="P47" s="26" t="s">
        <v>1416</v>
      </c>
      <c r="Q47" s="26" t="s">
        <v>1416</v>
      </c>
      <c r="R47" s="26" t="s">
        <v>1416</v>
      </c>
      <c r="S47" s="26" t="s">
        <v>1418</v>
      </c>
      <c r="T47" s="67" t="s">
        <v>1547</v>
      </c>
    </row>
    <row r="48" spans="1:20" ht="24" x14ac:dyDescent="0.25">
      <c r="A48" s="26">
        <v>45</v>
      </c>
      <c r="B48" s="34" t="s">
        <v>491</v>
      </c>
      <c r="C48" s="34" t="s">
        <v>1538</v>
      </c>
      <c r="D48" s="34" t="s">
        <v>1548</v>
      </c>
      <c r="E48" s="26" t="s">
        <v>156</v>
      </c>
      <c r="F48" s="34" t="s">
        <v>1549</v>
      </c>
      <c r="G48" s="34" t="s">
        <v>829</v>
      </c>
      <c r="H48" s="34" t="s">
        <v>1416</v>
      </c>
      <c r="I48" s="48">
        <v>1.66</v>
      </c>
      <c r="J48" s="34">
        <v>1978</v>
      </c>
      <c r="K48" s="50">
        <v>28</v>
      </c>
      <c r="L48" s="50">
        <v>25</v>
      </c>
      <c r="M48" s="53" t="s">
        <v>792</v>
      </c>
      <c r="N48" s="34" t="s">
        <v>1550</v>
      </c>
      <c r="O48" s="26" t="s">
        <v>1416</v>
      </c>
      <c r="P48" s="26" t="s">
        <v>1416</v>
      </c>
      <c r="Q48" s="26" t="s">
        <v>1416</v>
      </c>
      <c r="R48" s="26" t="s">
        <v>1416</v>
      </c>
      <c r="S48" s="26" t="s">
        <v>1418</v>
      </c>
      <c r="T48" s="65"/>
    </row>
    <row r="49" spans="1:20" ht="24" x14ac:dyDescent="0.25">
      <c r="A49" s="26">
        <v>46</v>
      </c>
      <c r="B49" s="34" t="s">
        <v>491</v>
      </c>
      <c r="C49" s="34" t="s">
        <v>1551</v>
      </c>
      <c r="D49" s="34" t="s">
        <v>1552</v>
      </c>
      <c r="E49" s="26" t="s">
        <v>156</v>
      </c>
      <c r="F49" s="34" t="s">
        <v>1553</v>
      </c>
      <c r="G49" s="34" t="s">
        <v>829</v>
      </c>
      <c r="H49" s="34" t="s">
        <v>1416</v>
      </c>
      <c r="I49" s="48">
        <v>1.5</v>
      </c>
      <c r="J49" s="34">
        <v>1987</v>
      </c>
      <c r="K49" s="50">
        <v>23</v>
      </c>
      <c r="L49" s="50">
        <v>20</v>
      </c>
      <c r="M49" s="53" t="s">
        <v>792</v>
      </c>
      <c r="N49" s="34" t="s">
        <v>1550</v>
      </c>
      <c r="O49" s="26" t="s">
        <v>1416</v>
      </c>
      <c r="P49" s="26" t="s">
        <v>1416</v>
      </c>
      <c r="Q49" s="26" t="s">
        <v>1416</v>
      </c>
      <c r="R49" s="26" t="s">
        <v>1416</v>
      </c>
      <c r="S49" s="26" t="s">
        <v>1418</v>
      </c>
      <c r="T49" s="65"/>
    </row>
    <row r="50" spans="1:20" ht="24" x14ac:dyDescent="0.25">
      <c r="A50" s="26">
        <v>47</v>
      </c>
      <c r="B50" s="34" t="s">
        <v>491</v>
      </c>
      <c r="C50" s="34" t="s">
        <v>1538</v>
      </c>
      <c r="D50" s="34" t="s">
        <v>1554</v>
      </c>
      <c r="E50" s="26" t="s">
        <v>156</v>
      </c>
      <c r="F50" s="34" t="s">
        <v>1555</v>
      </c>
      <c r="G50" s="34" t="s">
        <v>829</v>
      </c>
      <c r="H50" s="34" t="s">
        <v>1416</v>
      </c>
      <c r="I50" s="48">
        <v>3.5</v>
      </c>
      <c r="J50" s="34">
        <v>1977</v>
      </c>
      <c r="K50" s="50">
        <v>77</v>
      </c>
      <c r="L50" s="50">
        <v>71</v>
      </c>
      <c r="M50" s="53" t="s">
        <v>792</v>
      </c>
      <c r="N50" s="34" t="s">
        <v>1550</v>
      </c>
      <c r="O50" s="26" t="s">
        <v>1416</v>
      </c>
      <c r="P50" s="26" t="s">
        <v>1416</v>
      </c>
      <c r="Q50" s="26" t="s">
        <v>1416</v>
      </c>
      <c r="R50" s="26" t="s">
        <v>1416</v>
      </c>
      <c r="S50" s="26" t="s">
        <v>1418</v>
      </c>
      <c r="T50" s="65"/>
    </row>
    <row r="51" spans="1:20" ht="24" x14ac:dyDescent="0.25">
      <c r="A51" s="38">
        <v>48</v>
      </c>
      <c r="B51" s="39" t="s">
        <v>491</v>
      </c>
      <c r="C51" s="39" t="s">
        <v>1532</v>
      </c>
      <c r="D51" s="39" t="s">
        <v>1533</v>
      </c>
      <c r="E51" s="26" t="s">
        <v>156</v>
      </c>
      <c r="F51" s="39" t="s">
        <v>1556</v>
      </c>
      <c r="G51" s="39" t="s">
        <v>1557</v>
      </c>
      <c r="H51" s="40" t="s">
        <v>1558</v>
      </c>
      <c r="I51" s="55">
        <v>1.5</v>
      </c>
      <c r="J51" s="39">
        <v>1977</v>
      </c>
      <c r="K51" s="56">
        <v>30</v>
      </c>
      <c r="L51" s="56">
        <v>25</v>
      </c>
      <c r="M51" s="57" t="s">
        <v>792</v>
      </c>
      <c r="N51" s="39" t="s">
        <v>1550</v>
      </c>
      <c r="O51" s="38" t="s">
        <v>1416</v>
      </c>
      <c r="P51" s="38" t="s">
        <v>1416</v>
      </c>
      <c r="Q51" s="38" t="s">
        <v>1416</v>
      </c>
      <c r="R51" s="38" t="s">
        <v>1416</v>
      </c>
      <c r="S51" s="38" t="s">
        <v>1418</v>
      </c>
      <c r="T51" s="69"/>
    </row>
    <row r="52" spans="1:20" ht="24" x14ac:dyDescent="0.25">
      <c r="A52" s="26">
        <v>49</v>
      </c>
      <c r="B52" s="34" t="s">
        <v>491</v>
      </c>
      <c r="C52" s="34" t="s">
        <v>1551</v>
      </c>
      <c r="D52" s="34" t="s">
        <v>1559</v>
      </c>
      <c r="E52" s="26" t="s">
        <v>156</v>
      </c>
      <c r="F52" s="34" t="s">
        <v>1560</v>
      </c>
      <c r="G52" s="34" t="s">
        <v>829</v>
      </c>
      <c r="H52" s="34" t="s">
        <v>1416</v>
      </c>
      <c r="I52" s="48">
        <v>3</v>
      </c>
      <c r="J52" s="34">
        <v>1979</v>
      </c>
      <c r="K52" s="50">
        <v>35</v>
      </c>
      <c r="L52" s="50">
        <v>33</v>
      </c>
      <c r="M52" s="58" t="s">
        <v>792</v>
      </c>
      <c r="N52" s="34" t="s">
        <v>1550</v>
      </c>
      <c r="O52" s="26" t="s">
        <v>1416</v>
      </c>
      <c r="P52" s="26" t="s">
        <v>1416</v>
      </c>
      <c r="Q52" s="26" t="s">
        <v>1416</v>
      </c>
      <c r="R52" s="26" t="s">
        <v>1416</v>
      </c>
      <c r="S52" s="26" t="s">
        <v>1418</v>
      </c>
      <c r="T52" s="58"/>
    </row>
    <row r="53" spans="1:20" ht="24" x14ac:dyDescent="0.25">
      <c r="A53" s="26">
        <v>50</v>
      </c>
      <c r="B53" s="34" t="s">
        <v>491</v>
      </c>
      <c r="C53" s="34" t="s">
        <v>1561</v>
      </c>
      <c r="D53" s="34" t="s">
        <v>1562</v>
      </c>
      <c r="E53" s="26" t="s">
        <v>156</v>
      </c>
      <c r="F53" s="34" t="s">
        <v>1563</v>
      </c>
      <c r="G53" s="34" t="s">
        <v>829</v>
      </c>
      <c r="H53" s="34" t="s">
        <v>1416</v>
      </c>
      <c r="I53" s="48">
        <v>0.5</v>
      </c>
      <c r="J53" s="34">
        <v>1967</v>
      </c>
      <c r="K53" s="50">
        <v>15</v>
      </c>
      <c r="L53" s="50">
        <v>13</v>
      </c>
      <c r="M53" s="58" t="s">
        <v>792</v>
      </c>
      <c r="N53" s="34" t="s">
        <v>1550</v>
      </c>
      <c r="O53" s="26" t="s">
        <v>1416</v>
      </c>
      <c r="P53" s="26" t="s">
        <v>1416</v>
      </c>
      <c r="Q53" s="26" t="s">
        <v>1416</v>
      </c>
      <c r="R53" s="26" t="s">
        <v>1416</v>
      </c>
      <c r="S53" s="26" t="s">
        <v>1418</v>
      </c>
      <c r="T53" s="58"/>
    </row>
    <row r="54" spans="1:20" ht="24" x14ac:dyDescent="0.25">
      <c r="A54" s="26">
        <v>51</v>
      </c>
      <c r="B54" s="34" t="s">
        <v>491</v>
      </c>
      <c r="C54" s="34" t="s">
        <v>1564</v>
      </c>
      <c r="D54" s="34" t="s">
        <v>1565</v>
      </c>
      <c r="E54" s="26" t="s">
        <v>156</v>
      </c>
      <c r="F54" s="34" t="s">
        <v>1566</v>
      </c>
      <c r="G54" s="34" t="s">
        <v>829</v>
      </c>
      <c r="H54" s="34" t="s">
        <v>1416</v>
      </c>
      <c r="I54" s="48">
        <v>1.49</v>
      </c>
      <c r="J54" s="34">
        <v>1979</v>
      </c>
      <c r="K54" s="50">
        <v>50</v>
      </c>
      <c r="L54" s="50">
        <v>46</v>
      </c>
      <c r="M54" s="58" t="s">
        <v>792</v>
      </c>
      <c r="N54" s="34" t="s">
        <v>1550</v>
      </c>
      <c r="O54" s="26" t="s">
        <v>1416</v>
      </c>
      <c r="P54" s="26" t="s">
        <v>1416</v>
      </c>
      <c r="Q54" s="26" t="s">
        <v>1416</v>
      </c>
      <c r="R54" s="26" t="s">
        <v>1416</v>
      </c>
      <c r="S54" s="26" t="s">
        <v>1418</v>
      </c>
      <c r="T54" s="58"/>
    </row>
    <row r="55" spans="1:20" ht="24" x14ac:dyDescent="0.25">
      <c r="A55" s="26">
        <v>52</v>
      </c>
      <c r="B55" s="34" t="s">
        <v>491</v>
      </c>
      <c r="C55" s="34" t="s">
        <v>1538</v>
      </c>
      <c r="D55" s="34" t="s">
        <v>1567</v>
      </c>
      <c r="E55" s="26" t="s">
        <v>156</v>
      </c>
      <c r="F55" s="34" t="s">
        <v>1568</v>
      </c>
      <c r="G55" s="34" t="s">
        <v>829</v>
      </c>
      <c r="H55" s="34" t="s">
        <v>1416</v>
      </c>
      <c r="I55" s="48">
        <v>0.35</v>
      </c>
      <c r="J55" s="34">
        <v>1978</v>
      </c>
      <c r="K55" s="50">
        <v>10</v>
      </c>
      <c r="L55" s="50">
        <v>8</v>
      </c>
      <c r="M55" s="58" t="s">
        <v>792</v>
      </c>
      <c r="N55" s="34" t="s">
        <v>1550</v>
      </c>
      <c r="O55" s="26" t="s">
        <v>1416</v>
      </c>
      <c r="P55" s="26" t="s">
        <v>1416</v>
      </c>
      <c r="Q55" s="26" t="s">
        <v>1416</v>
      </c>
      <c r="R55" s="26" t="s">
        <v>1416</v>
      </c>
      <c r="S55" s="26" t="s">
        <v>1418</v>
      </c>
      <c r="T55" s="58"/>
    </row>
    <row r="56" spans="1:20" ht="24" x14ac:dyDescent="0.25">
      <c r="A56" s="26">
        <v>53</v>
      </c>
      <c r="B56" s="34" t="s">
        <v>491</v>
      </c>
      <c r="C56" s="34" t="s">
        <v>1538</v>
      </c>
      <c r="D56" s="34" t="s">
        <v>1569</v>
      </c>
      <c r="E56" s="26" t="s">
        <v>156</v>
      </c>
      <c r="F56" s="34" t="s">
        <v>860</v>
      </c>
      <c r="G56" s="34" t="s">
        <v>829</v>
      </c>
      <c r="H56" s="34" t="s">
        <v>1416</v>
      </c>
      <c r="I56" s="48">
        <v>1.1000000000000001</v>
      </c>
      <c r="J56" s="34">
        <v>1984</v>
      </c>
      <c r="K56" s="50">
        <v>12</v>
      </c>
      <c r="L56" s="50">
        <v>10</v>
      </c>
      <c r="M56" s="58" t="s">
        <v>792</v>
      </c>
      <c r="N56" s="34" t="s">
        <v>1550</v>
      </c>
      <c r="O56" s="26" t="s">
        <v>1416</v>
      </c>
      <c r="P56" s="26" t="s">
        <v>1416</v>
      </c>
      <c r="Q56" s="26" t="s">
        <v>1416</v>
      </c>
      <c r="R56" s="26" t="s">
        <v>1416</v>
      </c>
      <c r="S56" s="26" t="s">
        <v>1418</v>
      </c>
      <c r="T56" s="58"/>
    </row>
    <row r="57" spans="1:20" ht="24" x14ac:dyDescent="0.25">
      <c r="A57" s="41">
        <v>54</v>
      </c>
      <c r="B57" s="42" t="s">
        <v>491</v>
      </c>
      <c r="C57" s="43" t="s">
        <v>1561</v>
      </c>
      <c r="D57" s="43" t="s">
        <v>1570</v>
      </c>
      <c r="E57" s="26" t="s">
        <v>156</v>
      </c>
      <c r="F57" s="44" t="s">
        <v>1571</v>
      </c>
      <c r="G57" s="43" t="s">
        <v>829</v>
      </c>
      <c r="H57" s="43" t="s">
        <v>1416</v>
      </c>
      <c r="I57" s="59">
        <v>1.65</v>
      </c>
      <c r="J57" s="43">
        <v>1979</v>
      </c>
      <c r="K57" s="60">
        <v>27</v>
      </c>
      <c r="L57" s="60">
        <v>25</v>
      </c>
      <c r="M57" s="43" t="s">
        <v>792</v>
      </c>
      <c r="N57" s="43" t="s">
        <v>1550</v>
      </c>
      <c r="O57" s="41" t="s">
        <v>1416</v>
      </c>
      <c r="P57" s="41" t="s">
        <v>1416</v>
      </c>
      <c r="Q57" s="41" t="s">
        <v>1416</v>
      </c>
      <c r="R57" s="41" t="s">
        <v>1416</v>
      </c>
      <c r="S57" s="41" t="s">
        <v>1418</v>
      </c>
      <c r="T57" s="70"/>
    </row>
    <row r="58" spans="1:20" ht="36" x14ac:dyDescent="0.25">
      <c r="A58" s="26">
        <v>55</v>
      </c>
      <c r="B58" s="39" t="s">
        <v>491</v>
      </c>
      <c r="C58" s="34" t="s">
        <v>1561</v>
      </c>
      <c r="D58" s="34" t="s">
        <v>1570</v>
      </c>
      <c r="E58" s="26" t="s">
        <v>156</v>
      </c>
      <c r="F58" s="35" t="s">
        <v>1572</v>
      </c>
      <c r="G58" s="34" t="s">
        <v>829</v>
      </c>
      <c r="H58" s="34" t="s">
        <v>1416</v>
      </c>
      <c r="I58" s="48">
        <v>4</v>
      </c>
      <c r="J58" s="34">
        <v>1981</v>
      </c>
      <c r="K58" s="50">
        <v>156</v>
      </c>
      <c r="L58" s="50">
        <v>130</v>
      </c>
      <c r="M58" s="34" t="s">
        <v>792</v>
      </c>
      <c r="N58" s="34" t="s">
        <v>1415</v>
      </c>
      <c r="O58" s="26" t="s">
        <v>1416</v>
      </c>
      <c r="P58" s="26" t="s">
        <v>1416</v>
      </c>
      <c r="Q58" s="26" t="s">
        <v>1416</v>
      </c>
      <c r="R58" s="26" t="s">
        <v>1416</v>
      </c>
      <c r="S58" s="26" t="s">
        <v>1418</v>
      </c>
      <c r="T58" s="65"/>
    </row>
    <row r="59" spans="1:20" ht="24" x14ac:dyDescent="0.25">
      <c r="A59" s="26">
        <v>56</v>
      </c>
      <c r="B59" s="39" t="s">
        <v>491</v>
      </c>
      <c r="C59" s="34" t="s">
        <v>1573</v>
      </c>
      <c r="D59" s="34" t="s">
        <v>1574</v>
      </c>
      <c r="E59" s="26" t="s">
        <v>156</v>
      </c>
      <c r="F59" s="35" t="s">
        <v>1575</v>
      </c>
      <c r="G59" s="34" t="s">
        <v>829</v>
      </c>
      <c r="H59" s="34" t="s">
        <v>1416</v>
      </c>
      <c r="I59" s="48">
        <v>1.65</v>
      </c>
      <c r="J59" s="34">
        <v>1962</v>
      </c>
      <c r="K59" s="50">
        <v>42.49</v>
      </c>
      <c r="L59" s="50">
        <v>23.46</v>
      </c>
      <c r="M59" s="34" t="s">
        <v>792</v>
      </c>
      <c r="N59" s="34" t="s">
        <v>1550</v>
      </c>
      <c r="O59" s="26" t="s">
        <v>1416</v>
      </c>
      <c r="P59" s="26" t="s">
        <v>1416</v>
      </c>
      <c r="Q59" s="26" t="s">
        <v>1416</v>
      </c>
      <c r="R59" s="26" t="s">
        <v>1416</v>
      </c>
      <c r="S59" s="34" t="s">
        <v>1433</v>
      </c>
      <c r="T59" s="35" t="s">
        <v>1576</v>
      </c>
    </row>
    <row r="60" spans="1:20" ht="24" x14ac:dyDescent="0.25">
      <c r="A60" s="26">
        <v>57</v>
      </c>
      <c r="B60" s="39" t="s">
        <v>491</v>
      </c>
      <c r="C60" s="34" t="s">
        <v>1561</v>
      </c>
      <c r="D60" s="34" t="s">
        <v>1562</v>
      </c>
      <c r="E60" s="26" t="s">
        <v>156</v>
      </c>
      <c r="F60" s="35" t="s">
        <v>1577</v>
      </c>
      <c r="G60" s="34" t="s">
        <v>829</v>
      </c>
      <c r="H60" s="34" t="s">
        <v>1416</v>
      </c>
      <c r="I60" s="48">
        <v>2.25</v>
      </c>
      <c r="J60" s="34">
        <v>1966</v>
      </c>
      <c r="K60" s="50">
        <v>57</v>
      </c>
      <c r="L60" s="50">
        <v>55</v>
      </c>
      <c r="M60" s="34" t="s">
        <v>792</v>
      </c>
      <c r="N60" s="34" t="s">
        <v>1550</v>
      </c>
      <c r="O60" s="26" t="s">
        <v>1416</v>
      </c>
      <c r="P60" s="26" t="s">
        <v>1416</v>
      </c>
      <c r="Q60" s="26" t="s">
        <v>1416</v>
      </c>
      <c r="R60" s="26" t="s">
        <v>1416</v>
      </c>
      <c r="S60" s="26" t="s">
        <v>1418</v>
      </c>
      <c r="T60" s="65"/>
    </row>
    <row r="61" spans="1:20" ht="24" x14ac:dyDescent="0.25">
      <c r="A61" s="26">
        <v>58</v>
      </c>
      <c r="B61" s="39" t="s">
        <v>491</v>
      </c>
      <c r="C61" s="34" t="s">
        <v>1561</v>
      </c>
      <c r="D61" s="34" t="s">
        <v>1578</v>
      </c>
      <c r="E61" s="26" t="s">
        <v>156</v>
      </c>
      <c r="F61" s="35" t="s">
        <v>1579</v>
      </c>
      <c r="G61" s="34" t="s">
        <v>829</v>
      </c>
      <c r="H61" s="34" t="s">
        <v>1416</v>
      </c>
      <c r="I61" s="48">
        <v>0.4</v>
      </c>
      <c r="J61" s="34">
        <v>1981</v>
      </c>
      <c r="K61" s="50">
        <v>12</v>
      </c>
      <c r="L61" s="50">
        <v>10</v>
      </c>
      <c r="M61" s="34" t="s">
        <v>792</v>
      </c>
      <c r="N61" s="34" t="s">
        <v>1550</v>
      </c>
      <c r="O61" s="26" t="s">
        <v>1416</v>
      </c>
      <c r="P61" s="26" t="s">
        <v>1416</v>
      </c>
      <c r="Q61" s="26" t="s">
        <v>1416</v>
      </c>
      <c r="R61" s="26" t="s">
        <v>1416</v>
      </c>
      <c r="S61" s="26" t="s">
        <v>1418</v>
      </c>
      <c r="T61" s="35" t="s">
        <v>1580</v>
      </c>
    </row>
    <row r="62" spans="1:20" ht="24" x14ac:dyDescent="0.25">
      <c r="A62" s="26">
        <v>59</v>
      </c>
      <c r="B62" s="39" t="s">
        <v>491</v>
      </c>
      <c r="C62" s="35" t="s">
        <v>1581</v>
      </c>
      <c r="D62" s="35" t="s">
        <v>1582</v>
      </c>
      <c r="E62" s="26" t="s">
        <v>156</v>
      </c>
      <c r="F62" s="35" t="s">
        <v>1583</v>
      </c>
      <c r="G62" s="34" t="s">
        <v>1584</v>
      </c>
      <c r="H62" s="34" t="s">
        <v>1416</v>
      </c>
      <c r="I62" s="48">
        <v>0.35</v>
      </c>
      <c r="J62" s="34">
        <v>1957</v>
      </c>
      <c r="K62" s="50">
        <v>50</v>
      </c>
      <c r="L62" s="50">
        <v>45</v>
      </c>
      <c r="M62" s="34" t="s">
        <v>792</v>
      </c>
      <c r="N62" s="34" t="s">
        <v>1550</v>
      </c>
      <c r="O62" s="26" t="s">
        <v>1416</v>
      </c>
      <c r="P62" s="26" t="s">
        <v>1416</v>
      </c>
      <c r="Q62" s="26" t="s">
        <v>1416</v>
      </c>
      <c r="R62" s="26" t="s">
        <v>1416</v>
      </c>
      <c r="S62" s="26" t="s">
        <v>1418</v>
      </c>
      <c r="T62" s="65"/>
    </row>
    <row r="63" spans="1:20" ht="24" x14ac:dyDescent="0.25">
      <c r="A63" s="26">
        <v>60</v>
      </c>
      <c r="B63" s="39" t="s">
        <v>491</v>
      </c>
      <c r="C63" s="34" t="s">
        <v>1564</v>
      </c>
      <c r="D63" s="34" t="s">
        <v>1585</v>
      </c>
      <c r="E63" s="26" t="s">
        <v>156</v>
      </c>
      <c r="F63" s="35" t="s">
        <v>1586</v>
      </c>
      <c r="G63" s="34" t="s">
        <v>829</v>
      </c>
      <c r="H63" s="34" t="s">
        <v>1416</v>
      </c>
      <c r="I63" s="48">
        <v>1.2</v>
      </c>
      <c r="J63" s="34">
        <v>1986</v>
      </c>
      <c r="K63" s="50">
        <v>20</v>
      </c>
      <c r="L63" s="50">
        <v>16</v>
      </c>
      <c r="M63" s="34" t="s">
        <v>792</v>
      </c>
      <c r="N63" s="34" t="s">
        <v>1550</v>
      </c>
      <c r="O63" s="26" t="s">
        <v>1416</v>
      </c>
      <c r="P63" s="26" t="s">
        <v>1416</v>
      </c>
      <c r="Q63" s="26" t="s">
        <v>1416</v>
      </c>
      <c r="R63" s="26" t="s">
        <v>1416</v>
      </c>
      <c r="S63" s="26" t="s">
        <v>1418</v>
      </c>
      <c r="T63" s="65"/>
    </row>
    <row r="64" spans="1:20" ht="24" x14ac:dyDescent="0.25">
      <c r="A64" s="26">
        <v>61</v>
      </c>
      <c r="B64" s="39" t="s">
        <v>491</v>
      </c>
      <c r="C64" s="34" t="s">
        <v>1564</v>
      </c>
      <c r="D64" s="34" t="s">
        <v>1587</v>
      </c>
      <c r="E64" s="26" t="s">
        <v>156</v>
      </c>
      <c r="F64" s="35" t="s">
        <v>476</v>
      </c>
      <c r="G64" s="34" t="s">
        <v>1588</v>
      </c>
      <c r="H64" s="34" t="s">
        <v>1589</v>
      </c>
      <c r="I64" s="48">
        <v>0.9</v>
      </c>
      <c r="J64" s="34">
        <v>1992</v>
      </c>
      <c r="K64" s="50">
        <v>14</v>
      </c>
      <c r="L64" s="50">
        <v>12</v>
      </c>
      <c r="M64" s="34" t="s">
        <v>792</v>
      </c>
      <c r="N64" s="34" t="s">
        <v>1550</v>
      </c>
      <c r="O64" s="26" t="s">
        <v>1416</v>
      </c>
      <c r="P64" s="26" t="s">
        <v>1416</v>
      </c>
      <c r="Q64" s="26" t="s">
        <v>1416</v>
      </c>
      <c r="R64" s="26" t="s">
        <v>1416</v>
      </c>
      <c r="S64" s="26" t="s">
        <v>1418</v>
      </c>
      <c r="T64" s="65"/>
    </row>
    <row r="65" spans="1:20" ht="36" x14ac:dyDescent="0.25">
      <c r="A65" s="26">
        <v>62</v>
      </c>
      <c r="B65" s="39" t="s">
        <v>491</v>
      </c>
      <c r="C65" s="34" t="s">
        <v>1590</v>
      </c>
      <c r="D65" s="34" t="s">
        <v>1591</v>
      </c>
      <c r="E65" s="26" t="s">
        <v>156</v>
      </c>
      <c r="F65" s="35" t="s">
        <v>1592</v>
      </c>
      <c r="G65" s="31" t="s">
        <v>1420</v>
      </c>
      <c r="H65" s="30" t="s">
        <v>1421</v>
      </c>
      <c r="I65" s="48">
        <v>1</v>
      </c>
      <c r="J65" s="34">
        <v>1986</v>
      </c>
      <c r="K65" s="50">
        <v>12</v>
      </c>
      <c r="L65" s="50">
        <v>10</v>
      </c>
      <c r="M65" s="34" t="s">
        <v>792</v>
      </c>
      <c r="N65" s="34" t="s">
        <v>1550</v>
      </c>
      <c r="O65" s="26" t="s">
        <v>1416</v>
      </c>
      <c r="P65" s="26" t="s">
        <v>1416</v>
      </c>
      <c r="Q65" s="26" t="s">
        <v>1416</v>
      </c>
      <c r="R65" s="26" t="s">
        <v>1416</v>
      </c>
      <c r="S65" s="26" t="s">
        <v>1418</v>
      </c>
      <c r="T65" s="35" t="s">
        <v>1593</v>
      </c>
    </row>
    <row r="66" spans="1:20" ht="36" x14ac:dyDescent="0.25">
      <c r="A66" s="26">
        <v>63</v>
      </c>
      <c r="B66" s="39" t="s">
        <v>494</v>
      </c>
      <c r="C66" s="34" t="s">
        <v>1594</v>
      </c>
      <c r="D66" s="34" t="s">
        <v>1595</v>
      </c>
      <c r="E66" s="26" t="s">
        <v>156</v>
      </c>
      <c r="F66" s="35" t="s">
        <v>1596</v>
      </c>
      <c r="G66" s="34" t="s">
        <v>1597</v>
      </c>
      <c r="H66" s="34" t="s">
        <v>1416</v>
      </c>
      <c r="I66" s="48">
        <v>0.3</v>
      </c>
      <c r="J66" s="34">
        <v>1982</v>
      </c>
      <c r="K66" s="50">
        <v>76</v>
      </c>
      <c r="L66" s="50">
        <v>70</v>
      </c>
      <c r="M66" s="34" t="s">
        <v>792</v>
      </c>
      <c r="N66" s="34" t="s">
        <v>1598</v>
      </c>
      <c r="O66" s="26" t="s">
        <v>1416</v>
      </c>
      <c r="P66" s="26" t="s">
        <v>1416</v>
      </c>
      <c r="Q66" s="26" t="s">
        <v>1416</v>
      </c>
      <c r="R66" s="26" t="s">
        <v>1416</v>
      </c>
      <c r="S66" s="34" t="s">
        <v>1599</v>
      </c>
      <c r="T66" s="65"/>
    </row>
    <row r="67" spans="1:20" ht="24" x14ac:dyDescent="0.25">
      <c r="A67" s="26">
        <v>64</v>
      </c>
      <c r="B67" s="39" t="s">
        <v>494</v>
      </c>
      <c r="C67" s="34" t="s">
        <v>1594</v>
      </c>
      <c r="D67" s="34" t="s">
        <v>1600</v>
      </c>
      <c r="E67" s="26" t="s">
        <v>156</v>
      </c>
      <c r="F67" s="72" t="s">
        <v>1601</v>
      </c>
      <c r="G67" s="34" t="s">
        <v>1597</v>
      </c>
      <c r="H67" s="34" t="s">
        <v>1416</v>
      </c>
      <c r="I67" s="48">
        <v>1.27</v>
      </c>
      <c r="J67" s="34">
        <v>1997</v>
      </c>
      <c r="K67" s="50">
        <v>12.73</v>
      </c>
      <c r="L67" s="50">
        <v>12</v>
      </c>
      <c r="M67" s="34" t="s">
        <v>792</v>
      </c>
      <c r="N67" s="34" t="s">
        <v>1598</v>
      </c>
      <c r="O67" s="26" t="s">
        <v>1416</v>
      </c>
      <c r="P67" s="26" t="s">
        <v>1416</v>
      </c>
      <c r="Q67" s="26" t="s">
        <v>1416</v>
      </c>
      <c r="R67" s="26" t="s">
        <v>1416</v>
      </c>
      <c r="S67" s="26" t="s">
        <v>1418</v>
      </c>
      <c r="T67" s="65"/>
    </row>
    <row r="68" spans="1:20" ht="24" x14ac:dyDescent="0.25">
      <c r="A68" s="26">
        <v>65</v>
      </c>
      <c r="B68" s="39" t="s">
        <v>494</v>
      </c>
      <c r="C68" s="34" t="s">
        <v>1594</v>
      </c>
      <c r="D68" s="34" t="s">
        <v>1602</v>
      </c>
      <c r="E68" s="26" t="s">
        <v>156</v>
      </c>
      <c r="F68" s="35" t="s">
        <v>1603</v>
      </c>
      <c r="G68" s="34" t="s">
        <v>1597</v>
      </c>
      <c r="H68" s="34" t="s">
        <v>1416</v>
      </c>
      <c r="I68" s="48">
        <v>2</v>
      </c>
      <c r="J68" s="34">
        <v>2002</v>
      </c>
      <c r="K68" s="50">
        <v>15.7</v>
      </c>
      <c r="L68" s="50">
        <v>13</v>
      </c>
      <c r="M68" s="34" t="s">
        <v>792</v>
      </c>
      <c r="N68" s="34" t="s">
        <v>1598</v>
      </c>
      <c r="O68" s="26" t="s">
        <v>1416</v>
      </c>
      <c r="P68" s="26" t="s">
        <v>1416</v>
      </c>
      <c r="Q68" s="26" t="s">
        <v>1416</v>
      </c>
      <c r="R68" s="26" t="s">
        <v>1416</v>
      </c>
      <c r="S68" s="26" t="s">
        <v>1418</v>
      </c>
      <c r="T68" s="65"/>
    </row>
    <row r="69" spans="1:20" ht="36" x14ac:dyDescent="0.25">
      <c r="A69" s="26">
        <v>66</v>
      </c>
      <c r="B69" s="39" t="s">
        <v>442</v>
      </c>
      <c r="C69" s="34" t="s">
        <v>1604</v>
      </c>
      <c r="D69" s="34" t="s">
        <v>1605</v>
      </c>
      <c r="E69" s="26" t="s">
        <v>156</v>
      </c>
      <c r="F69" s="35" t="s">
        <v>820</v>
      </c>
      <c r="G69" s="34" t="s">
        <v>1540</v>
      </c>
      <c r="H69" s="34" t="s">
        <v>1541</v>
      </c>
      <c r="I69" s="48">
        <v>4.05</v>
      </c>
      <c r="J69" s="34">
        <v>1981</v>
      </c>
      <c r="K69" s="50">
        <v>150</v>
      </c>
      <c r="L69" s="50">
        <v>130</v>
      </c>
      <c r="M69" s="34" t="s">
        <v>792</v>
      </c>
      <c r="N69" s="34" t="s">
        <v>1534</v>
      </c>
      <c r="O69" s="26" t="s">
        <v>1416</v>
      </c>
      <c r="P69" s="26" t="s">
        <v>1416</v>
      </c>
      <c r="Q69" s="26" t="s">
        <v>1416</v>
      </c>
      <c r="R69" s="26" t="s">
        <v>1416</v>
      </c>
      <c r="S69" s="26" t="s">
        <v>1418</v>
      </c>
      <c r="T69" s="65"/>
    </row>
    <row r="70" spans="1:20" ht="36" x14ac:dyDescent="0.25">
      <c r="A70" s="26">
        <v>67</v>
      </c>
      <c r="B70" s="39" t="s">
        <v>442</v>
      </c>
      <c r="C70" s="34" t="s">
        <v>1606</v>
      </c>
      <c r="D70" s="34" t="s">
        <v>1607</v>
      </c>
      <c r="E70" s="26" t="s">
        <v>156</v>
      </c>
      <c r="F70" s="35" t="s">
        <v>815</v>
      </c>
      <c r="G70" s="34" t="s">
        <v>1540</v>
      </c>
      <c r="H70" s="34" t="s">
        <v>1541</v>
      </c>
      <c r="I70" s="48">
        <v>2.4</v>
      </c>
      <c r="J70" s="34">
        <v>1996</v>
      </c>
      <c r="K70" s="50">
        <v>125</v>
      </c>
      <c r="L70" s="50">
        <v>103.7</v>
      </c>
      <c r="M70" s="34" t="s">
        <v>792</v>
      </c>
      <c r="N70" s="34" t="s">
        <v>1534</v>
      </c>
      <c r="O70" s="26" t="s">
        <v>1416</v>
      </c>
      <c r="P70" s="26" t="s">
        <v>1416</v>
      </c>
      <c r="Q70" s="26" t="s">
        <v>1416</v>
      </c>
      <c r="R70" s="26" t="s">
        <v>1416</v>
      </c>
      <c r="S70" s="34" t="s">
        <v>1599</v>
      </c>
      <c r="T70" s="65"/>
    </row>
    <row r="71" spans="1:20" ht="24" x14ac:dyDescent="0.25">
      <c r="A71" s="26">
        <v>68</v>
      </c>
      <c r="B71" s="39" t="s">
        <v>442</v>
      </c>
      <c r="C71" s="34" t="s">
        <v>1608</v>
      </c>
      <c r="D71" s="34" t="s">
        <v>1609</v>
      </c>
      <c r="E71" s="26" t="s">
        <v>156</v>
      </c>
      <c r="F71" s="35" t="s">
        <v>862</v>
      </c>
      <c r="G71" s="34" t="s">
        <v>1610</v>
      </c>
      <c r="H71" s="34" t="s">
        <v>1416</v>
      </c>
      <c r="I71" s="48">
        <v>0.78</v>
      </c>
      <c r="J71" s="34">
        <v>1997</v>
      </c>
      <c r="K71" s="50">
        <v>62</v>
      </c>
      <c r="L71" s="50">
        <v>50</v>
      </c>
      <c r="M71" s="34" t="s">
        <v>792</v>
      </c>
      <c r="N71" s="34" t="s">
        <v>1611</v>
      </c>
      <c r="O71" s="26" t="s">
        <v>1416</v>
      </c>
      <c r="P71" s="26" t="s">
        <v>1416</v>
      </c>
      <c r="Q71" s="26" t="s">
        <v>1416</v>
      </c>
      <c r="R71" s="26" t="s">
        <v>1416</v>
      </c>
      <c r="S71" s="26" t="s">
        <v>1418</v>
      </c>
      <c r="T71" s="65"/>
    </row>
    <row r="72" spans="1:20" ht="24" x14ac:dyDescent="0.25">
      <c r="A72" s="26">
        <v>69</v>
      </c>
      <c r="B72" s="39" t="s">
        <v>442</v>
      </c>
      <c r="C72" s="34" t="s">
        <v>1608</v>
      </c>
      <c r="D72" s="34" t="s">
        <v>1612</v>
      </c>
      <c r="E72" s="26" t="s">
        <v>156</v>
      </c>
      <c r="F72" s="35" t="s">
        <v>1613</v>
      </c>
      <c r="G72" s="34" t="s">
        <v>1614</v>
      </c>
      <c r="H72" s="34" t="s">
        <v>1615</v>
      </c>
      <c r="I72" s="48">
        <v>2</v>
      </c>
      <c r="J72" s="34">
        <v>2000</v>
      </c>
      <c r="K72" s="50">
        <v>57.1</v>
      </c>
      <c r="L72" s="50">
        <v>50</v>
      </c>
      <c r="M72" s="34" t="s">
        <v>792</v>
      </c>
      <c r="N72" s="34" t="s">
        <v>1611</v>
      </c>
      <c r="O72" s="26" t="s">
        <v>1416</v>
      </c>
      <c r="P72" s="26" t="s">
        <v>1416</v>
      </c>
      <c r="Q72" s="26" t="s">
        <v>1416</v>
      </c>
      <c r="R72" s="26" t="s">
        <v>1416</v>
      </c>
      <c r="S72" s="26" t="s">
        <v>1418</v>
      </c>
      <c r="T72" s="65"/>
    </row>
    <row r="73" spans="1:20" ht="36" x14ac:dyDescent="0.25">
      <c r="A73" s="26">
        <v>70</v>
      </c>
      <c r="B73" s="39" t="s">
        <v>442</v>
      </c>
      <c r="C73" s="34" t="s">
        <v>1616</v>
      </c>
      <c r="D73" s="34" t="s">
        <v>1578</v>
      </c>
      <c r="E73" s="26" t="s">
        <v>156</v>
      </c>
      <c r="F73" s="35" t="s">
        <v>1617</v>
      </c>
      <c r="G73" s="34" t="s">
        <v>1614</v>
      </c>
      <c r="H73" s="34" t="s">
        <v>1615</v>
      </c>
      <c r="I73" s="48">
        <v>0.4</v>
      </c>
      <c r="J73" s="34">
        <v>1978</v>
      </c>
      <c r="K73" s="50">
        <v>20</v>
      </c>
      <c r="L73" s="50">
        <v>15</v>
      </c>
      <c r="M73" s="34" t="s">
        <v>792</v>
      </c>
      <c r="N73" s="34" t="s">
        <v>1611</v>
      </c>
      <c r="O73" s="26" t="s">
        <v>1416</v>
      </c>
      <c r="P73" s="26" t="s">
        <v>1416</v>
      </c>
      <c r="Q73" s="26" t="s">
        <v>1416</v>
      </c>
      <c r="R73" s="26" t="s">
        <v>1416</v>
      </c>
      <c r="S73" s="34" t="s">
        <v>1599</v>
      </c>
      <c r="T73" s="65"/>
    </row>
    <row r="74" spans="1:20" ht="24" x14ac:dyDescent="0.25">
      <c r="A74" s="26">
        <v>71</v>
      </c>
      <c r="B74" s="39" t="s">
        <v>466</v>
      </c>
      <c r="C74" s="34" t="s">
        <v>473</v>
      </c>
      <c r="D74" s="34" t="s">
        <v>1618</v>
      </c>
      <c r="E74" s="26" t="s">
        <v>156</v>
      </c>
      <c r="F74" s="35" t="s">
        <v>1619</v>
      </c>
      <c r="G74" s="34" t="s">
        <v>1620</v>
      </c>
      <c r="H74" s="34" t="s">
        <v>1621</v>
      </c>
      <c r="I74" s="48">
        <v>0.1</v>
      </c>
      <c r="J74" s="34">
        <v>1978</v>
      </c>
      <c r="K74" s="50">
        <v>12</v>
      </c>
      <c r="L74" s="50">
        <v>8</v>
      </c>
      <c r="M74" s="34" t="s">
        <v>792</v>
      </c>
      <c r="N74" s="34" t="s">
        <v>1622</v>
      </c>
      <c r="O74" s="26" t="s">
        <v>1416</v>
      </c>
      <c r="P74" s="26" t="s">
        <v>1416</v>
      </c>
      <c r="Q74" s="26" t="s">
        <v>1416</v>
      </c>
      <c r="R74" s="26" t="s">
        <v>1416</v>
      </c>
      <c r="S74" s="26" t="s">
        <v>1418</v>
      </c>
      <c r="T74" s="35" t="s">
        <v>1623</v>
      </c>
    </row>
    <row r="75" spans="1:20" ht="24" x14ac:dyDescent="0.25">
      <c r="A75" s="38">
        <v>72</v>
      </c>
      <c r="B75" s="73" t="s">
        <v>466</v>
      </c>
      <c r="C75" s="39" t="s">
        <v>473</v>
      </c>
      <c r="D75" s="39" t="s">
        <v>1624</v>
      </c>
      <c r="E75" s="26" t="s">
        <v>156</v>
      </c>
      <c r="F75" s="73" t="s">
        <v>850</v>
      </c>
      <c r="G75" s="39" t="s">
        <v>847</v>
      </c>
      <c r="H75" s="39" t="s">
        <v>1625</v>
      </c>
      <c r="I75" s="55">
        <v>1.5</v>
      </c>
      <c r="J75" s="39">
        <v>1990</v>
      </c>
      <c r="K75" s="56">
        <v>42</v>
      </c>
      <c r="L75" s="56">
        <v>37</v>
      </c>
      <c r="M75" s="39" t="s">
        <v>792</v>
      </c>
      <c r="N75" s="39" t="s">
        <v>1622</v>
      </c>
      <c r="O75" s="38" t="s">
        <v>1416</v>
      </c>
      <c r="P75" s="38" t="s">
        <v>1416</v>
      </c>
      <c r="Q75" s="38" t="s">
        <v>1416</v>
      </c>
      <c r="R75" s="38" t="s">
        <v>1416</v>
      </c>
      <c r="S75" s="38" t="s">
        <v>1418</v>
      </c>
      <c r="T75" s="69"/>
    </row>
    <row r="76" spans="1:20" ht="36" x14ac:dyDescent="0.25">
      <c r="A76" s="26">
        <v>73</v>
      </c>
      <c r="B76" s="34" t="s">
        <v>649</v>
      </c>
      <c r="C76" s="34" t="s">
        <v>1626</v>
      </c>
      <c r="D76" s="34" t="s">
        <v>1627</v>
      </c>
      <c r="E76" s="26" t="s">
        <v>156</v>
      </c>
      <c r="F76" s="34" t="s">
        <v>835</v>
      </c>
      <c r="G76" s="34" t="s">
        <v>1628</v>
      </c>
      <c r="H76" s="34" t="s">
        <v>1629</v>
      </c>
      <c r="I76" s="48">
        <v>0.5</v>
      </c>
      <c r="J76" s="34">
        <v>1982</v>
      </c>
      <c r="K76" s="50">
        <v>130</v>
      </c>
      <c r="L76" s="50">
        <v>100</v>
      </c>
      <c r="M76" s="34" t="s">
        <v>792</v>
      </c>
      <c r="N76" s="34" t="s">
        <v>1415</v>
      </c>
      <c r="O76" s="26" t="s">
        <v>1416</v>
      </c>
      <c r="P76" s="26" t="s">
        <v>1416</v>
      </c>
      <c r="Q76" s="26" t="s">
        <v>1416</v>
      </c>
      <c r="R76" s="26" t="s">
        <v>1416</v>
      </c>
      <c r="S76" s="34" t="s">
        <v>1599</v>
      </c>
      <c r="T76" s="75"/>
    </row>
    <row r="77" spans="1:20" ht="24" x14ac:dyDescent="0.25">
      <c r="A77" s="26">
        <v>74</v>
      </c>
      <c r="B77" s="34" t="s">
        <v>649</v>
      </c>
      <c r="C77" s="34" t="s">
        <v>1630</v>
      </c>
      <c r="D77" s="34" t="s">
        <v>1631</v>
      </c>
      <c r="E77" s="26" t="s">
        <v>156</v>
      </c>
      <c r="F77" s="34" t="s">
        <v>1632</v>
      </c>
      <c r="G77" s="34" t="s">
        <v>1456</v>
      </c>
      <c r="H77" s="34" t="s">
        <v>1416</v>
      </c>
      <c r="I77" s="48">
        <v>0.2</v>
      </c>
      <c r="J77" s="34">
        <v>1980</v>
      </c>
      <c r="K77" s="50">
        <v>35</v>
      </c>
      <c r="L77" s="50">
        <v>30</v>
      </c>
      <c r="M77" s="34" t="s">
        <v>792</v>
      </c>
      <c r="N77" s="34" t="s">
        <v>1633</v>
      </c>
      <c r="O77" s="26" t="s">
        <v>1416</v>
      </c>
      <c r="P77" s="26" t="s">
        <v>1416</v>
      </c>
      <c r="Q77" s="26" t="s">
        <v>1416</v>
      </c>
      <c r="R77" s="26" t="s">
        <v>1416</v>
      </c>
      <c r="S77" s="26" t="s">
        <v>1418</v>
      </c>
      <c r="T77" s="75"/>
    </row>
    <row r="78" spans="1:20" ht="24" x14ac:dyDescent="0.25">
      <c r="A78" s="26">
        <v>75</v>
      </c>
      <c r="B78" s="34" t="s">
        <v>649</v>
      </c>
      <c r="C78" s="34" t="s">
        <v>1626</v>
      </c>
      <c r="D78" s="34" t="s">
        <v>1634</v>
      </c>
      <c r="E78" s="26" t="s">
        <v>156</v>
      </c>
      <c r="F78" s="34" t="s">
        <v>1635</v>
      </c>
      <c r="G78" s="34" t="s">
        <v>1636</v>
      </c>
      <c r="H78" s="34" t="s">
        <v>1637</v>
      </c>
      <c r="I78" s="48">
        <v>0.48</v>
      </c>
      <c r="J78" s="34">
        <v>1981</v>
      </c>
      <c r="K78" s="50">
        <v>20</v>
      </c>
      <c r="L78" s="50">
        <v>15</v>
      </c>
      <c r="M78" s="34" t="s">
        <v>792</v>
      </c>
      <c r="N78" s="34" t="s">
        <v>1633</v>
      </c>
      <c r="O78" s="26" t="s">
        <v>1416</v>
      </c>
      <c r="P78" s="26" t="s">
        <v>1416</v>
      </c>
      <c r="Q78" s="26" t="s">
        <v>1416</v>
      </c>
      <c r="R78" s="26" t="s">
        <v>1416</v>
      </c>
      <c r="S78" s="26" t="s">
        <v>1418</v>
      </c>
      <c r="T78" s="75"/>
    </row>
    <row r="79" spans="1:20" ht="36" x14ac:dyDescent="0.25">
      <c r="A79" s="26">
        <v>76</v>
      </c>
      <c r="B79" s="34" t="s">
        <v>649</v>
      </c>
      <c r="C79" s="34" t="s">
        <v>1626</v>
      </c>
      <c r="D79" s="34" t="s">
        <v>1638</v>
      </c>
      <c r="E79" s="26" t="s">
        <v>156</v>
      </c>
      <c r="F79" s="34" t="s">
        <v>1639</v>
      </c>
      <c r="G79" s="34" t="s">
        <v>1640</v>
      </c>
      <c r="H79" s="34" t="s">
        <v>1416</v>
      </c>
      <c r="I79" s="48">
        <v>0.2</v>
      </c>
      <c r="J79" s="34">
        <v>1981</v>
      </c>
      <c r="K79" s="50">
        <v>20</v>
      </c>
      <c r="L79" s="50">
        <v>15</v>
      </c>
      <c r="M79" s="34" t="s">
        <v>792</v>
      </c>
      <c r="N79" s="34" t="s">
        <v>1633</v>
      </c>
      <c r="O79" s="26" t="s">
        <v>1416</v>
      </c>
      <c r="P79" s="26" t="s">
        <v>1416</v>
      </c>
      <c r="Q79" s="26" t="s">
        <v>1416</v>
      </c>
      <c r="R79" s="26" t="s">
        <v>1416</v>
      </c>
      <c r="S79" s="26" t="s">
        <v>1418</v>
      </c>
      <c r="T79" s="75" t="s">
        <v>1641</v>
      </c>
    </row>
    <row r="80" spans="1:20" ht="24" x14ac:dyDescent="0.25">
      <c r="A80" s="26">
        <v>77</v>
      </c>
      <c r="B80" s="34" t="s">
        <v>649</v>
      </c>
      <c r="C80" s="34" t="s">
        <v>1642</v>
      </c>
      <c r="D80" s="34" t="s">
        <v>1643</v>
      </c>
      <c r="E80" s="26" t="s">
        <v>156</v>
      </c>
      <c r="F80" s="34" t="s">
        <v>1644</v>
      </c>
      <c r="G80" s="34" t="s">
        <v>330</v>
      </c>
      <c r="H80" s="34" t="s">
        <v>1462</v>
      </c>
      <c r="I80" s="48">
        <v>0.2</v>
      </c>
      <c r="J80" s="34">
        <v>1979</v>
      </c>
      <c r="K80" s="50">
        <v>30</v>
      </c>
      <c r="L80" s="50">
        <v>25</v>
      </c>
      <c r="M80" s="34" t="s">
        <v>792</v>
      </c>
      <c r="N80" s="34" t="s">
        <v>1633</v>
      </c>
      <c r="O80" s="26" t="s">
        <v>1416</v>
      </c>
      <c r="P80" s="26" t="s">
        <v>1416</v>
      </c>
      <c r="Q80" s="26" t="s">
        <v>1416</v>
      </c>
      <c r="R80" s="26" t="s">
        <v>1416</v>
      </c>
      <c r="S80" s="26" t="s">
        <v>1418</v>
      </c>
      <c r="T80" s="75"/>
    </row>
    <row r="81" spans="1:20" ht="36" x14ac:dyDescent="0.25">
      <c r="A81" s="26">
        <v>78</v>
      </c>
      <c r="B81" s="34" t="s">
        <v>649</v>
      </c>
      <c r="C81" s="34" t="s">
        <v>1626</v>
      </c>
      <c r="D81" s="34" t="s">
        <v>1638</v>
      </c>
      <c r="E81" s="26" t="s">
        <v>156</v>
      </c>
      <c r="F81" s="34" t="s">
        <v>1645</v>
      </c>
      <c r="G81" s="34" t="s">
        <v>1636</v>
      </c>
      <c r="H81" s="34" t="s">
        <v>1637</v>
      </c>
      <c r="I81" s="48">
        <v>0.2</v>
      </c>
      <c r="J81" s="34">
        <v>1958</v>
      </c>
      <c r="K81" s="50">
        <v>70</v>
      </c>
      <c r="L81" s="50">
        <v>60</v>
      </c>
      <c r="M81" s="34" t="s">
        <v>792</v>
      </c>
      <c r="N81" s="34" t="s">
        <v>1633</v>
      </c>
      <c r="O81" s="26" t="s">
        <v>1416</v>
      </c>
      <c r="P81" s="26" t="s">
        <v>1416</v>
      </c>
      <c r="Q81" s="26" t="s">
        <v>1416</v>
      </c>
      <c r="R81" s="26" t="s">
        <v>1416</v>
      </c>
      <c r="S81" s="26" t="s">
        <v>1418</v>
      </c>
      <c r="T81" s="75" t="s">
        <v>1646</v>
      </c>
    </row>
    <row r="82" spans="1:20" ht="24" x14ac:dyDescent="0.25">
      <c r="A82" s="26">
        <v>79</v>
      </c>
      <c r="B82" s="34" t="s">
        <v>649</v>
      </c>
      <c r="C82" s="34" t="s">
        <v>1647</v>
      </c>
      <c r="D82" s="34" t="s">
        <v>1648</v>
      </c>
      <c r="E82" s="26" t="s">
        <v>156</v>
      </c>
      <c r="F82" s="34" t="s">
        <v>1649</v>
      </c>
      <c r="G82" s="34" t="s">
        <v>1650</v>
      </c>
      <c r="H82" s="34" t="s">
        <v>1416</v>
      </c>
      <c r="I82" s="48">
        <v>0.2</v>
      </c>
      <c r="J82" s="34">
        <v>1979</v>
      </c>
      <c r="K82" s="50">
        <v>12</v>
      </c>
      <c r="L82" s="50">
        <v>10</v>
      </c>
      <c r="M82" s="34" t="s">
        <v>792</v>
      </c>
      <c r="N82" s="34" t="s">
        <v>1633</v>
      </c>
      <c r="O82" s="26" t="s">
        <v>1416</v>
      </c>
      <c r="P82" s="26" t="s">
        <v>1416</v>
      </c>
      <c r="Q82" s="26" t="s">
        <v>1416</v>
      </c>
      <c r="R82" s="26" t="s">
        <v>1416</v>
      </c>
      <c r="S82" s="34" t="s">
        <v>1433</v>
      </c>
      <c r="T82" s="75"/>
    </row>
    <row r="83" spans="1:20" ht="36" x14ac:dyDescent="0.25">
      <c r="A83" s="26">
        <v>80</v>
      </c>
      <c r="B83" s="34" t="s">
        <v>649</v>
      </c>
      <c r="C83" s="36" t="s">
        <v>1647</v>
      </c>
      <c r="D83" s="34" t="s">
        <v>1651</v>
      </c>
      <c r="E83" s="26" t="s">
        <v>156</v>
      </c>
      <c r="F83" s="34" t="s">
        <v>1652</v>
      </c>
      <c r="G83" s="34" t="s">
        <v>836</v>
      </c>
      <c r="H83" s="34" t="s">
        <v>1432</v>
      </c>
      <c r="I83" s="48">
        <v>0.2</v>
      </c>
      <c r="J83" s="34">
        <v>1979</v>
      </c>
      <c r="K83" s="50">
        <v>12</v>
      </c>
      <c r="L83" s="50">
        <v>10</v>
      </c>
      <c r="M83" s="34" t="s">
        <v>792</v>
      </c>
      <c r="N83" s="34" t="s">
        <v>1633</v>
      </c>
      <c r="O83" s="26" t="s">
        <v>1416</v>
      </c>
      <c r="P83" s="26" t="s">
        <v>1416</v>
      </c>
      <c r="Q83" s="26" t="s">
        <v>1416</v>
      </c>
      <c r="R83" s="26" t="s">
        <v>1416</v>
      </c>
      <c r="S83" s="34" t="s">
        <v>1433</v>
      </c>
      <c r="T83" s="75" t="s">
        <v>1641</v>
      </c>
    </row>
    <row r="84" spans="1:20" ht="24" x14ac:dyDescent="0.25">
      <c r="A84" s="26">
        <v>81</v>
      </c>
      <c r="B84" s="34" t="s">
        <v>649</v>
      </c>
      <c r="C84" s="34" t="s">
        <v>1647</v>
      </c>
      <c r="D84" s="34" t="s">
        <v>1653</v>
      </c>
      <c r="E84" s="26" t="s">
        <v>156</v>
      </c>
      <c r="F84" s="34" t="s">
        <v>1654</v>
      </c>
      <c r="G84" s="34" t="s">
        <v>1650</v>
      </c>
      <c r="H84" s="34" t="s">
        <v>1416</v>
      </c>
      <c r="I84" s="48">
        <v>0.2</v>
      </c>
      <c r="J84" s="34">
        <v>1981</v>
      </c>
      <c r="K84" s="50">
        <v>10</v>
      </c>
      <c r="L84" s="50">
        <v>8</v>
      </c>
      <c r="M84" s="34" t="s">
        <v>792</v>
      </c>
      <c r="N84" s="34" t="s">
        <v>1633</v>
      </c>
      <c r="O84" s="26" t="s">
        <v>1416</v>
      </c>
      <c r="P84" s="26" t="s">
        <v>1416</v>
      </c>
      <c r="Q84" s="26" t="s">
        <v>1416</v>
      </c>
      <c r="R84" s="26" t="s">
        <v>1416</v>
      </c>
      <c r="S84" s="26" t="s">
        <v>1418</v>
      </c>
      <c r="T84" s="75"/>
    </row>
    <row r="85" spans="1:20" ht="72" x14ac:dyDescent="0.25">
      <c r="A85" s="26">
        <v>82</v>
      </c>
      <c r="B85" s="34" t="s">
        <v>824</v>
      </c>
      <c r="C85" s="34" t="s">
        <v>1655</v>
      </c>
      <c r="D85" s="34" t="s">
        <v>1656</v>
      </c>
      <c r="E85" s="26" t="s">
        <v>156</v>
      </c>
      <c r="F85" s="34" t="s">
        <v>823</v>
      </c>
      <c r="G85" s="34" t="s">
        <v>1657</v>
      </c>
      <c r="H85" s="34" t="s">
        <v>1658</v>
      </c>
      <c r="I85" s="48">
        <v>4</v>
      </c>
      <c r="J85" s="34">
        <v>1981</v>
      </c>
      <c r="K85" s="50">
        <v>126</v>
      </c>
      <c r="L85" s="50">
        <v>100</v>
      </c>
      <c r="M85" s="34" t="s">
        <v>792</v>
      </c>
      <c r="N85" s="34" t="s">
        <v>1534</v>
      </c>
      <c r="O85" s="26" t="s">
        <v>1416</v>
      </c>
      <c r="P85" s="26" t="s">
        <v>1416</v>
      </c>
      <c r="Q85" s="26" t="s">
        <v>1416</v>
      </c>
      <c r="R85" s="26" t="s">
        <v>1416</v>
      </c>
      <c r="S85" s="26" t="s">
        <v>1418</v>
      </c>
      <c r="T85" s="75"/>
    </row>
    <row r="86" spans="1:20" ht="24" x14ac:dyDescent="0.25">
      <c r="A86" s="26">
        <v>83</v>
      </c>
      <c r="B86" s="34" t="s">
        <v>824</v>
      </c>
      <c r="C86" s="34" t="s">
        <v>1659</v>
      </c>
      <c r="D86" s="34" t="s">
        <v>1660</v>
      </c>
      <c r="E86" s="26" t="s">
        <v>156</v>
      </c>
      <c r="F86" s="34" t="s">
        <v>1661</v>
      </c>
      <c r="G86" s="34" t="s">
        <v>1662</v>
      </c>
      <c r="H86" s="34" t="s">
        <v>1663</v>
      </c>
      <c r="I86" s="48">
        <v>4</v>
      </c>
      <c r="J86" s="34">
        <v>1998</v>
      </c>
      <c r="K86" s="50">
        <v>50</v>
      </c>
      <c r="L86" s="50">
        <v>44.5</v>
      </c>
      <c r="M86" s="34" t="s">
        <v>792</v>
      </c>
      <c r="N86" s="34" t="s">
        <v>1664</v>
      </c>
      <c r="O86" s="26" t="s">
        <v>1416</v>
      </c>
      <c r="P86" s="26" t="s">
        <v>1416</v>
      </c>
      <c r="Q86" s="26" t="s">
        <v>1416</v>
      </c>
      <c r="R86" s="26" t="s">
        <v>1416</v>
      </c>
      <c r="S86" s="26" t="s">
        <v>1418</v>
      </c>
      <c r="T86" s="75"/>
    </row>
    <row r="87" spans="1:20" ht="36" x14ac:dyDescent="0.25">
      <c r="A87" s="26">
        <v>84</v>
      </c>
      <c r="B87" s="34" t="s">
        <v>846</v>
      </c>
      <c r="C87" s="34" t="s">
        <v>1665</v>
      </c>
      <c r="D87" s="34" t="s">
        <v>1666</v>
      </c>
      <c r="E87" s="26" t="s">
        <v>156</v>
      </c>
      <c r="F87" s="74" t="s">
        <v>845</v>
      </c>
      <c r="G87" s="34" t="s">
        <v>1667</v>
      </c>
      <c r="H87" s="34" t="s">
        <v>1668</v>
      </c>
      <c r="I87" s="48">
        <v>1.96</v>
      </c>
      <c r="J87" s="34">
        <v>1999</v>
      </c>
      <c r="K87" s="50">
        <v>120</v>
      </c>
      <c r="L87" s="50">
        <v>100</v>
      </c>
      <c r="M87" s="34" t="s">
        <v>792</v>
      </c>
      <c r="N87" s="34" t="s">
        <v>1534</v>
      </c>
      <c r="O87" s="26" t="s">
        <v>1416</v>
      </c>
      <c r="P87" s="26" t="s">
        <v>1416</v>
      </c>
      <c r="Q87" s="26" t="s">
        <v>1416</v>
      </c>
      <c r="R87" s="26" t="s">
        <v>1416</v>
      </c>
      <c r="S87" s="26" t="s">
        <v>1418</v>
      </c>
      <c r="T87" s="75"/>
    </row>
    <row r="88" spans="1:20" ht="24" x14ac:dyDescent="0.25">
      <c r="A88" s="26">
        <v>85</v>
      </c>
      <c r="B88" s="34" t="s">
        <v>846</v>
      </c>
      <c r="C88" s="34" t="s">
        <v>1669</v>
      </c>
      <c r="D88" s="34" t="s">
        <v>1670</v>
      </c>
      <c r="E88" s="26" t="s">
        <v>156</v>
      </c>
      <c r="F88" s="34" t="s">
        <v>1671</v>
      </c>
      <c r="G88" s="34" t="s">
        <v>1672</v>
      </c>
      <c r="H88" s="34" t="s">
        <v>1416</v>
      </c>
      <c r="I88" s="48">
        <v>5.6</v>
      </c>
      <c r="J88" s="34">
        <v>2002</v>
      </c>
      <c r="K88" s="50">
        <v>70.599999999999994</v>
      </c>
      <c r="L88" s="50">
        <v>61</v>
      </c>
      <c r="M88" s="34" t="s">
        <v>792</v>
      </c>
      <c r="N88" s="34" t="s">
        <v>1673</v>
      </c>
      <c r="O88" s="26" t="s">
        <v>1416</v>
      </c>
      <c r="P88" s="26" t="s">
        <v>1416</v>
      </c>
      <c r="Q88" s="26" t="s">
        <v>1416</v>
      </c>
      <c r="R88" s="26" t="s">
        <v>1416</v>
      </c>
      <c r="S88" s="26" t="s">
        <v>1418</v>
      </c>
      <c r="T88" s="75"/>
    </row>
    <row r="89" spans="1:20" ht="48" x14ac:dyDescent="0.25">
      <c r="A89" s="26">
        <v>86</v>
      </c>
      <c r="B89" s="34" t="s">
        <v>841</v>
      </c>
      <c r="C89" s="34" t="s">
        <v>1674</v>
      </c>
      <c r="D89" s="34" t="s">
        <v>1675</v>
      </c>
      <c r="E89" s="26" t="s">
        <v>156</v>
      </c>
      <c r="F89" s="34" t="s">
        <v>1676</v>
      </c>
      <c r="G89" s="34" t="s">
        <v>1677</v>
      </c>
      <c r="H89" s="34" t="s">
        <v>1416</v>
      </c>
      <c r="I89" s="48">
        <v>0.4</v>
      </c>
      <c r="J89" s="34">
        <v>1974</v>
      </c>
      <c r="K89" s="50">
        <v>25</v>
      </c>
      <c r="L89" s="50">
        <v>20</v>
      </c>
      <c r="M89" s="34" t="s">
        <v>792</v>
      </c>
      <c r="N89" s="34" t="s">
        <v>1678</v>
      </c>
      <c r="O89" s="26" t="s">
        <v>1416</v>
      </c>
      <c r="P89" s="26" t="s">
        <v>1416</v>
      </c>
      <c r="Q89" s="26" t="s">
        <v>1416</v>
      </c>
      <c r="R89" s="26" t="s">
        <v>1416</v>
      </c>
      <c r="S89" s="34" t="s">
        <v>1433</v>
      </c>
      <c r="T89" s="75"/>
    </row>
    <row r="90" spans="1:20" ht="24" x14ac:dyDescent="0.25">
      <c r="A90" s="26">
        <v>87</v>
      </c>
      <c r="B90" s="34" t="s">
        <v>841</v>
      </c>
      <c r="C90" s="34" t="s">
        <v>1606</v>
      </c>
      <c r="D90" s="34" t="s">
        <v>1569</v>
      </c>
      <c r="E90" s="26" t="s">
        <v>156</v>
      </c>
      <c r="F90" s="34" t="s">
        <v>860</v>
      </c>
      <c r="G90" s="34" t="s">
        <v>1677</v>
      </c>
      <c r="H90" s="34" t="s">
        <v>1416</v>
      </c>
      <c r="I90" s="48">
        <v>0.2</v>
      </c>
      <c r="J90" s="34">
        <v>1984</v>
      </c>
      <c r="K90" s="50">
        <v>15</v>
      </c>
      <c r="L90" s="50">
        <v>10</v>
      </c>
      <c r="M90" s="34" t="s">
        <v>792</v>
      </c>
      <c r="N90" s="34" t="s">
        <v>1678</v>
      </c>
      <c r="O90" s="26" t="s">
        <v>1416</v>
      </c>
      <c r="P90" s="26" t="s">
        <v>1416</v>
      </c>
      <c r="Q90" s="26" t="s">
        <v>1416</v>
      </c>
      <c r="R90" s="26" t="s">
        <v>1416</v>
      </c>
      <c r="S90" s="34" t="s">
        <v>1433</v>
      </c>
      <c r="T90" s="75"/>
    </row>
    <row r="91" spans="1:20" ht="36" x14ac:dyDescent="0.25">
      <c r="A91" s="26">
        <v>88</v>
      </c>
      <c r="B91" s="34" t="s">
        <v>841</v>
      </c>
      <c r="C91" s="34" t="s">
        <v>1679</v>
      </c>
      <c r="D91" s="34" t="s">
        <v>1680</v>
      </c>
      <c r="E91" s="26" t="s">
        <v>156</v>
      </c>
      <c r="F91" s="34" t="s">
        <v>840</v>
      </c>
      <c r="G91" s="34" t="s">
        <v>1681</v>
      </c>
      <c r="H91" s="34" t="s">
        <v>1416</v>
      </c>
      <c r="I91" s="48">
        <v>3</v>
      </c>
      <c r="J91" s="34">
        <v>1983</v>
      </c>
      <c r="K91" s="50">
        <v>238</v>
      </c>
      <c r="L91" s="50">
        <v>160</v>
      </c>
      <c r="M91" s="34" t="s">
        <v>792</v>
      </c>
      <c r="N91" s="34" t="s">
        <v>1534</v>
      </c>
      <c r="O91" s="26" t="s">
        <v>1416</v>
      </c>
      <c r="P91" s="26" t="s">
        <v>1416</v>
      </c>
      <c r="Q91" s="26" t="s">
        <v>1416</v>
      </c>
      <c r="R91" s="26" t="s">
        <v>1416</v>
      </c>
      <c r="S91" s="26" t="s">
        <v>1418</v>
      </c>
      <c r="T91" s="75"/>
    </row>
  </sheetData>
  <mergeCells count="20">
    <mergeCell ref="K1:K3"/>
    <mergeCell ref="L1:L3"/>
    <mergeCell ref="M1:M3"/>
    <mergeCell ref="N1:N3"/>
    <mergeCell ref="F1:F3"/>
    <mergeCell ref="G1:G3"/>
    <mergeCell ref="H1:H3"/>
    <mergeCell ref="I1:I3"/>
    <mergeCell ref="J1:J3"/>
    <mergeCell ref="A1:A3"/>
    <mergeCell ref="B1:B3"/>
    <mergeCell ref="C1:C3"/>
    <mergeCell ref="D1:D3"/>
    <mergeCell ref="E1:E3"/>
    <mergeCell ref="Q2:Q3"/>
    <mergeCell ref="R1:R3"/>
    <mergeCell ref="S1:S3"/>
    <mergeCell ref="T1:T3"/>
    <mergeCell ref="O1:Q1"/>
    <mergeCell ref="O2:P2"/>
  </mergeCells>
  <phoneticPr fontId="68" type="noConversion"/>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I20" sqref="I20"/>
    </sheetView>
  </sheetViews>
  <sheetFormatPr defaultColWidth="9" defaultRowHeight="14.4" x14ac:dyDescent="0.25"/>
  <cols>
    <col min="1" max="1" width="13.5546875" style="1" customWidth="1"/>
    <col min="2" max="2" width="17.5546875" customWidth="1"/>
    <col min="3" max="3" width="16.6640625" customWidth="1"/>
    <col min="4" max="4" width="10.6640625" customWidth="1"/>
    <col min="5" max="5" width="10.77734375" customWidth="1"/>
    <col min="6" max="6" width="14.77734375" customWidth="1"/>
  </cols>
  <sheetData>
    <row r="1" spans="1:8" x14ac:dyDescent="0.25">
      <c r="A1" s="2" t="s">
        <v>1682</v>
      </c>
      <c r="B1" s="3" t="s">
        <v>1683</v>
      </c>
      <c r="H1" s="928" t="s">
        <v>1759</v>
      </c>
    </row>
    <row r="2" spans="1:8" x14ac:dyDescent="0.25">
      <c r="A2" s="4"/>
      <c r="B2" s="3"/>
    </row>
    <row r="3" spans="1:8" x14ac:dyDescent="0.25">
      <c r="A3" s="1061" t="s">
        <v>81</v>
      </c>
      <c r="B3" s="923" t="s">
        <v>82</v>
      </c>
      <c r="C3" s="923" t="s">
        <v>360</v>
      </c>
      <c r="D3" s="925" t="s">
        <v>1760</v>
      </c>
      <c r="E3" s="925" t="s">
        <v>1756</v>
      </c>
      <c r="F3" s="918" t="s">
        <v>1684</v>
      </c>
      <c r="G3" s="919"/>
      <c r="H3" s="920"/>
    </row>
    <row r="4" spans="1:8" x14ac:dyDescent="0.25">
      <c r="A4" s="1062"/>
      <c r="B4" s="924"/>
      <c r="C4" s="924"/>
      <c r="D4" s="926"/>
      <c r="E4" s="926"/>
      <c r="F4" s="5" t="s">
        <v>1685</v>
      </c>
      <c r="G4" s="5" t="s">
        <v>1686</v>
      </c>
      <c r="H4" s="6" t="s">
        <v>1687</v>
      </c>
    </row>
    <row r="5" spans="1:8" x14ac:dyDescent="0.25">
      <c r="A5" s="1063">
        <v>1</v>
      </c>
      <c r="B5" s="7" t="str">
        <f t="shared" ref="B5:D7" si="0">A12</f>
        <v>曼桂水库工程</v>
      </c>
      <c r="C5" s="8">
        <f t="shared" si="0"/>
        <v>48510</v>
      </c>
      <c r="D5" s="8">
        <f t="shared" si="0"/>
        <v>47560</v>
      </c>
      <c r="E5" s="8">
        <f>E12</f>
        <v>950</v>
      </c>
      <c r="F5" s="5">
        <v>950</v>
      </c>
      <c r="G5" s="5">
        <v>0</v>
      </c>
      <c r="H5" s="6">
        <v>0</v>
      </c>
    </row>
    <row r="6" spans="1:8" x14ac:dyDescent="0.25">
      <c r="A6" s="1063">
        <v>2</v>
      </c>
      <c r="B6" s="7" t="str">
        <f t="shared" si="0"/>
        <v>曼彦水库工程</v>
      </c>
      <c r="C6" s="8">
        <f t="shared" si="0"/>
        <v>18468</v>
      </c>
      <c r="D6" s="8">
        <f t="shared" si="0"/>
        <v>2050</v>
      </c>
      <c r="E6" s="8">
        <f>E13</f>
        <v>16418</v>
      </c>
      <c r="F6" s="5">
        <f>E6*0.4</f>
        <v>6567.2000000000007</v>
      </c>
      <c r="G6" s="5">
        <f>E6*0.3</f>
        <v>4925.3999999999996</v>
      </c>
      <c r="H6" s="5">
        <f>E6*0.3</f>
        <v>4925.3999999999996</v>
      </c>
    </row>
    <row r="7" spans="1:8" ht="34.200000000000003" customHeight="1" x14ac:dyDescent="0.25">
      <c r="A7" s="1063">
        <v>3</v>
      </c>
      <c r="B7" s="7" t="str">
        <f t="shared" si="0"/>
        <v>批龙水库除险加固项目</v>
      </c>
      <c r="C7" s="8">
        <f t="shared" si="0"/>
        <v>386</v>
      </c>
      <c r="D7" s="8">
        <f t="shared" si="0"/>
        <v>250</v>
      </c>
      <c r="E7" s="8">
        <f>E14</f>
        <v>136</v>
      </c>
      <c r="F7" s="5">
        <v>136</v>
      </c>
      <c r="G7" s="5">
        <v>0</v>
      </c>
      <c r="H7" s="6">
        <v>0</v>
      </c>
    </row>
    <row r="8" spans="1:8" ht="34.799999999999997" customHeight="1" thickBot="1" x14ac:dyDescent="0.3">
      <c r="A8" s="1063">
        <v>4</v>
      </c>
      <c r="B8" s="9" t="s">
        <v>1688</v>
      </c>
      <c r="C8" s="8">
        <f>B15</f>
        <v>3000</v>
      </c>
      <c r="D8" s="8">
        <f>C15</f>
        <v>500</v>
      </c>
      <c r="E8" s="8">
        <f>E15</f>
        <v>2500</v>
      </c>
      <c r="F8" s="5">
        <v>500</v>
      </c>
      <c r="G8" s="5">
        <v>1000</v>
      </c>
      <c r="H8" s="6">
        <v>1000</v>
      </c>
    </row>
    <row r="9" spans="1:8" ht="15" thickBot="1" x14ac:dyDescent="0.3">
      <c r="A9" s="921" t="s">
        <v>180</v>
      </c>
      <c r="B9" s="922"/>
      <c r="C9" s="10">
        <f>SUM(C5:C8)</f>
        <v>70364</v>
      </c>
      <c r="D9" s="10">
        <f>SUM(D5:D8)</f>
        <v>50360</v>
      </c>
      <c r="E9" s="10">
        <f>SUM(E5:E8)</f>
        <v>20004</v>
      </c>
      <c r="F9" s="10">
        <f>SUM(F5:F8)</f>
        <v>8153.2000000000007</v>
      </c>
      <c r="G9" s="11">
        <f>SUM(G5:G8)</f>
        <v>5925.4</v>
      </c>
      <c r="H9" s="11">
        <f>SUM(H5:H8)</f>
        <v>5925.4</v>
      </c>
    </row>
    <row r="10" spans="1:8" ht="15" thickTop="1" x14ac:dyDescent="0.25">
      <c r="A10" s="1064" t="s">
        <v>1757</v>
      </c>
      <c r="B10" s="1064"/>
      <c r="C10" s="1064"/>
      <c r="D10" s="1064"/>
      <c r="E10" s="1064"/>
    </row>
    <row r="11" spans="1:8" ht="15" customHeight="1" x14ac:dyDescent="0.25">
      <c r="A11" s="13" t="s">
        <v>82</v>
      </c>
      <c r="B11" s="951" t="s">
        <v>1738</v>
      </c>
      <c r="C11" s="951" t="s">
        <v>1761</v>
      </c>
      <c r="D11" s="14" t="s">
        <v>1689</v>
      </c>
      <c r="E11" s="1067" t="s">
        <v>1762</v>
      </c>
    </row>
    <row r="12" spans="1:8" ht="15.6" x14ac:dyDescent="0.25">
      <c r="A12" s="15" t="s">
        <v>1690</v>
      </c>
      <c r="B12" s="16">
        <v>48510</v>
      </c>
      <c r="C12" s="16">
        <v>47560</v>
      </c>
      <c r="D12" s="17">
        <f>C12/B12</f>
        <v>0.98041640898783755</v>
      </c>
      <c r="E12" s="18">
        <f t="shared" ref="E12:E15" si="1">B12-C12</f>
        <v>950</v>
      </c>
      <c r="G12" s="18"/>
    </row>
    <row r="13" spans="1:8" x14ac:dyDescent="0.25">
      <c r="A13" s="2" t="s">
        <v>1691</v>
      </c>
      <c r="B13" s="16">
        <v>18468</v>
      </c>
      <c r="C13" s="16">
        <v>2050</v>
      </c>
      <c r="D13" s="17">
        <f t="shared" ref="D13:D16" si="2">C13/B13</f>
        <v>0.11100281568117826</v>
      </c>
      <c r="E13" s="18">
        <f t="shared" si="1"/>
        <v>16418</v>
      </c>
      <c r="G13" s="18"/>
    </row>
    <row r="14" spans="1:8" x14ac:dyDescent="0.25">
      <c r="A14" s="2" t="s">
        <v>1692</v>
      </c>
      <c r="B14" s="16">
        <v>386</v>
      </c>
      <c r="C14" s="16">
        <v>250</v>
      </c>
      <c r="D14" s="17">
        <f t="shared" si="2"/>
        <v>0.64766839378238339</v>
      </c>
      <c r="E14" s="18">
        <f t="shared" si="1"/>
        <v>136</v>
      </c>
    </row>
    <row r="15" spans="1:8" x14ac:dyDescent="0.25">
      <c r="A15" s="2" t="s">
        <v>1688</v>
      </c>
      <c r="B15" s="16">
        <v>3000</v>
      </c>
      <c r="C15" s="16">
        <v>500</v>
      </c>
      <c r="D15" s="17">
        <f t="shared" si="2"/>
        <v>0.16666666666666666</v>
      </c>
      <c r="E15" s="18">
        <f t="shared" si="1"/>
        <v>2500</v>
      </c>
    </row>
    <row r="16" spans="1:8" x14ac:dyDescent="0.25">
      <c r="A16" s="19" t="s">
        <v>180</v>
      </c>
      <c r="B16" s="16">
        <f>SUM(B12:B15)</f>
        <v>70364</v>
      </c>
      <c r="C16" s="16">
        <f>SUM(C12:C15)</f>
        <v>50360</v>
      </c>
      <c r="D16" s="17">
        <f t="shared" si="2"/>
        <v>0.71570689557159917</v>
      </c>
      <c r="E16" s="18">
        <f>SUM(E12:E15)</f>
        <v>20004</v>
      </c>
    </row>
    <row r="17" spans="1:7" x14ac:dyDescent="0.25">
      <c r="A17" s="1065" t="s">
        <v>1758</v>
      </c>
      <c r="B17" s="1065"/>
      <c r="C17" s="1065"/>
      <c r="D17" s="1065"/>
      <c r="E17" s="1065"/>
    </row>
    <row r="18" spans="1:7" x14ac:dyDescent="0.25">
      <c r="A18" s="19" t="s">
        <v>1343</v>
      </c>
      <c r="B18" s="951" t="s">
        <v>1738</v>
      </c>
      <c r="C18" s="1066" t="s">
        <v>1754</v>
      </c>
      <c r="D18" s="14" t="s">
        <v>1689</v>
      </c>
      <c r="E18" s="20" t="s">
        <v>1693</v>
      </c>
      <c r="F18" s="1060" t="s">
        <v>1755</v>
      </c>
      <c r="G18" s="20" t="s">
        <v>1694</v>
      </c>
    </row>
    <row r="19" spans="1:7" x14ac:dyDescent="0.25">
      <c r="A19" s="19" t="s">
        <v>1372</v>
      </c>
      <c r="B19" s="16">
        <f>B12+B13</f>
        <v>66978</v>
      </c>
      <c r="C19" s="16">
        <f>C12+C13</f>
        <v>49610</v>
      </c>
      <c r="D19" s="21">
        <f t="shared" ref="D19:D22" si="3">C19/B19</f>
        <v>0.74069097315536447</v>
      </c>
      <c r="E19" s="22">
        <f>B19/$B$22</f>
        <v>0.95187880165993977</v>
      </c>
      <c r="F19" s="23">
        <f>B19-C19</f>
        <v>17368</v>
      </c>
      <c r="G19" s="24">
        <f>1-D19</f>
        <v>0.25930902684463553</v>
      </c>
    </row>
    <row r="20" spans="1:7" x14ac:dyDescent="0.25">
      <c r="A20" s="19" t="s">
        <v>1206</v>
      </c>
      <c r="B20" s="16">
        <f>B14</f>
        <v>386</v>
      </c>
      <c r="C20" s="16">
        <f>C14</f>
        <v>250</v>
      </c>
      <c r="D20" s="21">
        <f t="shared" si="3"/>
        <v>0.64766839378238339</v>
      </c>
      <c r="E20" s="22">
        <f>B20/$B$22</f>
        <v>5.4857597635154338E-3</v>
      </c>
      <c r="F20" s="23">
        <f t="shared" ref="F20:F21" si="4">B20-C20</f>
        <v>136</v>
      </c>
      <c r="G20" s="24">
        <f t="shared" ref="G20:G21" si="5">1-D20</f>
        <v>0.35233160621761661</v>
      </c>
    </row>
    <row r="21" spans="1:7" x14ac:dyDescent="0.25">
      <c r="A21" s="19" t="s">
        <v>1695</v>
      </c>
      <c r="B21" s="16">
        <f>B15</f>
        <v>3000</v>
      </c>
      <c r="C21" s="16">
        <f>C15</f>
        <v>500</v>
      </c>
      <c r="D21" s="21">
        <f t="shared" si="3"/>
        <v>0.16666666666666666</v>
      </c>
      <c r="E21" s="22">
        <f>B21/$B$22</f>
        <v>4.2635438576544823E-2</v>
      </c>
      <c r="F21" s="23">
        <f t="shared" si="4"/>
        <v>2500</v>
      </c>
      <c r="G21" s="24">
        <f t="shared" si="5"/>
        <v>0.83333333333333337</v>
      </c>
    </row>
    <row r="22" spans="1:7" x14ac:dyDescent="0.25">
      <c r="A22" s="25" t="s">
        <v>180</v>
      </c>
      <c r="B22" s="18">
        <f>SUM(B19:B21)</f>
        <v>70364</v>
      </c>
      <c r="C22" s="18">
        <f>SUM(C19:C21)</f>
        <v>50360</v>
      </c>
      <c r="D22" s="21">
        <f t="shared" si="3"/>
        <v>0.71570689557159917</v>
      </c>
    </row>
  </sheetData>
  <mergeCells count="9">
    <mergeCell ref="A10:E10"/>
    <mergeCell ref="A17:E17"/>
    <mergeCell ref="F3:H3"/>
    <mergeCell ref="A9:B9"/>
    <mergeCell ref="A3:A4"/>
    <mergeCell ref="B3:B4"/>
    <mergeCell ref="C3:C4"/>
    <mergeCell ref="D3:D4"/>
    <mergeCell ref="E3:E4"/>
  </mergeCells>
  <phoneticPr fontId="6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
  <sheetViews>
    <sheetView topLeftCell="B1" workbookViewId="0">
      <selection activeCell="K10" sqref="K10"/>
    </sheetView>
  </sheetViews>
  <sheetFormatPr defaultColWidth="9" defaultRowHeight="14.4" x14ac:dyDescent="0.25"/>
  <cols>
    <col min="1" max="1" width="5.44140625" customWidth="1"/>
    <col min="2" max="2" width="12.109375" customWidth="1"/>
    <col min="4" max="4" width="9.5546875" customWidth="1"/>
    <col min="5" max="5" width="17.44140625" customWidth="1"/>
    <col min="6" max="6" width="11.88671875" customWidth="1"/>
    <col min="18" max="18" width="10.21875" customWidth="1"/>
    <col min="19" max="19" width="6.5546875" customWidth="1"/>
    <col min="20" max="20" width="5.5546875" customWidth="1"/>
    <col min="21" max="21" width="6" customWidth="1"/>
    <col min="22" max="22" width="5.6640625" customWidth="1"/>
    <col min="23" max="23" width="8" customWidth="1"/>
  </cols>
  <sheetData>
    <row r="1" spans="1:23" s="419" customFormat="1" ht="15.6" x14ac:dyDescent="0.25">
      <c r="A1" s="576" t="s">
        <v>182</v>
      </c>
      <c r="B1" s="576"/>
      <c r="C1" s="577"/>
      <c r="D1" s="577"/>
      <c r="E1" s="577"/>
      <c r="F1" s="577"/>
      <c r="G1" s="577"/>
      <c r="H1" s="577"/>
      <c r="I1" s="577"/>
      <c r="J1" s="577"/>
      <c r="K1" s="577"/>
      <c r="L1" s="577"/>
      <c r="M1" s="577"/>
      <c r="N1" s="577"/>
      <c r="O1" s="577"/>
      <c r="P1" s="577"/>
      <c r="Q1" s="577"/>
      <c r="R1" s="423"/>
      <c r="S1" s="423"/>
      <c r="T1" s="423"/>
      <c r="U1" s="423"/>
      <c r="V1" s="423"/>
      <c r="W1" s="424"/>
    </row>
    <row r="2" spans="1:23" s="260" customFormat="1" ht="14.4" customHeight="1" x14ac:dyDescent="0.15">
      <c r="A2" s="211">
        <v>1</v>
      </c>
      <c r="B2" s="211"/>
      <c r="C2" s="211">
        <v>2</v>
      </c>
      <c r="D2" s="211">
        <v>3</v>
      </c>
      <c r="E2" s="211">
        <v>4</v>
      </c>
      <c r="F2" s="211">
        <v>5</v>
      </c>
      <c r="G2" s="211">
        <v>6</v>
      </c>
      <c r="H2" s="211">
        <v>7</v>
      </c>
      <c r="I2" s="211">
        <v>8</v>
      </c>
      <c r="J2" s="211">
        <v>9</v>
      </c>
      <c r="K2" s="211"/>
      <c r="L2" s="211"/>
      <c r="M2" s="211"/>
      <c r="N2" s="211">
        <v>11</v>
      </c>
      <c r="O2" s="211">
        <v>12</v>
      </c>
      <c r="P2" s="211">
        <v>13</v>
      </c>
      <c r="Q2" s="211">
        <v>14</v>
      </c>
      <c r="R2" s="574" t="s">
        <v>193</v>
      </c>
      <c r="S2" s="565" t="s">
        <v>1696</v>
      </c>
      <c r="T2" s="565" t="s">
        <v>1705</v>
      </c>
      <c r="U2" s="565" t="s">
        <v>1716</v>
      </c>
      <c r="V2" s="927"/>
      <c r="W2" s="934" t="s">
        <v>1713</v>
      </c>
    </row>
    <row r="3" spans="1:23" s="419" customFormat="1" ht="12.75" customHeight="1" x14ac:dyDescent="0.25">
      <c r="A3" s="579" t="s">
        <v>81</v>
      </c>
      <c r="B3" s="581" t="s">
        <v>83</v>
      </c>
      <c r="C3" s="581" t="s">
        <v>84</v>
      </c>
      <c r="D3" s="575" t="s">
        <v>183</v>
      </c>
      <c r="E3" s="574" t="s">
        <v>184</v>
      </c>
      <c r="F3" s="583" t="s">
        <v>185</v>
      </c>
      <c r="G3" s="575" t="s">
        <v>186</v>
      </c>
      <c r="H3" s="575" t="s">
        <v>187</v>
      </c>
      <c r="I3" s="584" t="s">
        <v>188</v>
      </c>
      <c r="J3" s="574" t="s">
        <v>189</v>
      </c>
      <c r="K3" s="585" t="s">
        <v>190</v>
      </c>
      <c r="L3" s="585" t="s">
        <v>191</v>
      </c>
      <c r="M3" s="585" t="s">
        <v>192</v>
      </c>
      <c r="N3" s="578" t="s">
        <v>131</v>
      </c>
      <c r="O3" s="578"/>
      <c r="P3" s="584" t="s">
        <v>95</v>
      </c>
      <c r="Q3" s="574" t="s">
        <v>153</v>
      </c>
      <c r="R3" s="574"/>
      <c r="S3" s="565"/>
      <c r="T3" s="565"/>
      <c r="U3" s="565"/>
      <c r="V3" s="927"/>
      <c r="W3" s="934"/>
    </row>
    <row r="4" spans="1:23" s="419" customFormat="1" ht="26.4" x14ac:dyDescent="0.25">
      <c r="A4" s="580"/>
      <c r="B4" s="582"/>
      <c r="C4" s="582"/>
      <c r="D4" s="575"/>
      <c r="E4" s="575"/>
      <c r="F4" s="584"/>
      <c r="G4" s="575"/>
      <c r="H4" s="575"/>
      <c r="I4" s="584"/>
      <c r="J4" s="575"/>
      <c r="K4" s="586"/>
      <c r="L4" s="586"/>
      <c r="M4" s="586"/>
      <c r="N4" s="422" t="s">
        <v>92</v>
      </c>
      <c r="O4" s="422" t="s">
        <v>195</v>
      </c>
      <c r="P4" s="584"/>
      <c r="Q4" s="575"/>
      <c r="R4" s="574"/>
      <c r="S4" s="565"/>
      <c r="T4" s="565"/>
      <c r="U4" s="565"/>
      <c r="V4" s="927"/>
      <c r="W4" s="934"/>
    </row>
    <row r="5" spans="1:23" ht="28.8" x14ac:dyDescent="0.25">
      <c r="A5" s="213">
        <v>1</v>
      </c>
      <c r="B5" s="265" t="s">
        <v>196</v>
      </c>
      <c r="C5" s="78" t="s">
        <v>155</v>
      </c>
      <c r="D5" s="516" t="s">
        <v>197</v>
      </c>
      <c r="E5" s="420" t="s">
        <v>198</v>
      </c>
      <c r="F5" s="421">
        <v>6</v>
      </c>
      <c r="G5" s="78">
        <v>0</v>
      </c>
      <c r="H5" s="266" t="s">
        <v>157</v>
      </c>
      <c r="I5" s="421">
        <v>6</v>
      </c>
      <c r="J5" s="530" t="s">
        <v>199</v>
      </c>
      <c r="K5" s="421">
        <v>12</v>
      </c>
      <c r="L5" s="78"/>
      <c r="M5" s="78"/>
      <c r="N5" s="78">
        <v>0.48</v>
      </c>
      <c r="O5" s="78">
        <v>0.69</v>
      </c>
      <c r="P5" s="421">
        <v>3200</v>
      </c>
      <c r="Q5" s="78">
        <v>1000</v>
      </c>
      <c r="R5" s="425" t="s">
        <v>1701</v>
      </c>
      <c r="S5" s="425">
        <v>57</v>
      </c>
      <c r="T5" s="425" t="s">
        <v>1703</v>
      </c>
      <c r="U5" s="425">
        <v>1</v>
      </c>
      <c r="V5" s="927"/>
      <c r="W5" s="426">
        <f>P5/I5</f>
        <v>533.33333333333337</v>
      </c>
    </row>
    <row r="6" spans="1:23" ht="28.8" x14ac:dyDescent="0.25">
      <c r="A6" s="213">
        <v>2</v>
      </c>
      <c r="B6" s="265" t="s">
        <v>196</v>
      </c>
      <c r="C6" s="78" t="s">
        <v>155</v>
      </c>
      <c r="D6" s="516" t="s">
        <v>197</v>
      </c>
      <c r="E6" s="420" t="s">
        <v>201</v>
      </c>
      <c r="F6" s="421">
        <v>3</v>
      </c>
      <c r="G6" s="78">
        <v>0</v>
      </c>
      <c r="H6" s="266" t="s">
        <v>157</v>
      </c>
      <c r="I6" s="421">
        <v>2</v>
      </c>
      <c r="J6" s="530" t="s">
        <v>199</v>
      </c>
      <c r="K6" s="421">
        <v>6</v>
      </c>
      <c r="L6" s="78"/>
      <c r="M6" s="78"/>
      <c r="N6" s="78">
        <v>0.12</v>
      </c>
      <c r="O6" s="78">
        <v>0.02</v>
      </c>
      <c r="P6" s="421">
        <v>1500</v>
      </c>
      <c r="Q6" s="78">
        <v>600</v>
      </c>
      <c r="R6" s="425" t="s">
        <v>1698</v>
      </c>
      <c r="S6" s="425">
        <v>138</v>
      </c>
      <c r="T6" s="425" t="s">
        <v>1703</v>
      </c>
      <c r="U6" s="425">
        <v>1</v>
      </c>
      <c r="V6" s="927"/>
      <c r="W6" s="426">
        <f>P6/I6</f>
        <v>750</v>
      </c>
    </row>
    <row r="7" spans="1:23" ht="28.8" x14ac:dyDescent="0.25">
      <c r="A7" s="213">
        <v>3</v>
      </c>
      <c r="B7" s="265" t="s">
        <v>196</v>
      </c>
      <c r="C7" s="530" t="s">
        <v>155</v>
      </c>
      <c r="D7" s="516" t="s">
        <v>197</v>
      </c>
      <c r="E7" s="420" t="s">
        <v>204</v>
      </c>
      <c r="F7" s="421">
        <v>3</v>
      </c>
      <c r="G7" s="530">
        <v>0</v>
      </c>
      <c r="H7" s="266" t="s">
        <v>157</v>
      </c>
      <c r="I7" s="421">
        <v>3</v>
      </c>
      <c r="J7" s="530" t="s">
        <v>199</v>
      </c>
      <c r="K7" s="421">
        <v>6</v>
      </c>
      <c r="L7" s="530"/>
      <c r="M7" s="530"/>
      <c r="N7" s="530">
        <v>9.6500000000000002E-2</v>
      </c>
      <c r="O7" s="530">
        <v>0.16</v>
      </c>
      <c r="P7" s="421">
        <v>1500</v>
      </c>
      <c r="Q7" s="530">
        <v>900</v>
      </c>
      <c r="R7" s="425" t="s">
        <v>1699</v>
      </c>
      <c r="S7" s="425">
        <v>291</v>
      </c>
      <c r="T7" s="425" t="s">
        <v>1703</v>
      </c>
      <c r="U7" s="425">
        <v>2</v>
      </c>
      <c r="V7" s="927"/>
      <c r="W7" s="426">
        <f t="shared" ref="W7:W9" si="0">P7/I7</f>
        <v>500</v>
      </c>
    </row>
    <row r="8" spans="1:23" ht="28.8" x14ac:dyDescent="0.25">
      <c r="A8" s="213">
        <v>4</v>
      </c>
      <c r="B8" s="265" t="s">
        <v>196</v>
      </c>
      <c r="C8" s="530" t="s">
        <v>155</v>
      </c>
      <c r="D8" s="516" t="s">
        <v>197</v>
      </c>
      <c r="E8" s="420" t="s">
        <v>206</v>
      </c>
      <c r="F8" s="421">
        <v>3</v>
      </c>
      <c r="G8" s="530">
        <v>0</v>
      </c>
      <c r="H8" s="266" t="s">
        <v>157</v>
      </c>
      <c r="I8" s="421">
        <v>4</v>
      </c>
      <c r="J8" s="530" t="s">
        <v>199</v>
      </c>
      <c r="K8" s="421">
        <v>6</v>
      </c>
      <c r="L8" s="530"/>
      <c r="M8" s="530"/>
      <c r="N8" s="530">
        <v>0.19</v>
      </c>
      <c r="O8" s="530">
        <v>0.31</v>
      </c>
      <c r="P8" s="421">
        <v>1500</v>
      </c>
      <c r="Q8" s="530">
        <v>1000</v>
      </c>
      <c r="R8" s="425" t="s">
        <v>1700</v>
      </c>
      <c r="S8" s="425">
        <v>399</v>
      </c>
      <c r="T8" s="425" t="s">
        <v>1703</v>
      </c>
      <c r="U8" s="425">
        <v>2</v>
      </c>
      <c r="V8" s="927"/>
      <c r="W8" s="426">
        <f t="shared" si="0"/>
        <v>375</v>
      </c>
    </row>
    <row r="9" spans="1:23" ht="28.8" x14ac:dyDescent="0.25">
      <c r="A9" s="213">
        <v>5</v>
      </c>
      <c r="B9" s="265" t="s">
        <v>196</v>
      </c>
      <c r="C9" s="530" t="s">
        <v>155</v>
      </c>
      <c r="D9" s="516" t="s">
        <v>197</v>
      </c>
      <c r="E9" s="420" t="s">
        <v>205</v>
      </c>
      <c r="F9" s="421">
        <v>3</v>
      </c>
      <c r="G9" s="530">
        <v>0</v>
      </c>
      <c r="H9" s="266" t="s">
        <v>157</v>
      </c>
      <c r="I9" s="421">
        <v>3</v>
      </c>
      <c r="J9" s="530" t="s">
        <v>199</v>
      </c>
      <c r="K9" s="421">
        <v>6</v>
      </c>
      <c r="L9" s="530"/>
      <c r="M9" s="530"/>
      <c r="N9" s="530">
        <v>0.1</v>
      </c>
      <c r="O9" s="530">
        <v>0.12</v>
      </c>
      <c r="P9" s="421">
        <v>1500</v>
      </c>
      <c r="Q9" s="530">
        <v>0</v>
      </c>
      <c r="R9" s="425" t="s">
        <v>1702</v>
      </c>
      <c r="S9" s="425" t="s">
        <v>1697</v>
      </c>
      <c r="T9" s="425" t="s">
        <v>1704</v>
      </c>
      <c r="U9" s="425">
        <v>3</v>
      </c>
      <c r="V9" s="927"/>
      <c r="W9" s="426">
        <f t="shared" si="0"/>
        <v>500</v>
      </c>
    </row>
    <row r="10" spans="1:23" ht="28.8" x14ac:dyDescent="0.25">
      <c r="A10" s="213">
        <v>6</v>
      </c>
      <c r="B10" s="265" t="s">
        <v>196</v>
      </c>
      <c r="C10" s="78" t="s">
        <v>155</v>
      </c>
      <c r="D10" s="516" t="s">
        <v>197</v>
      </c>
      <c r="E10" s="420" t="s">
        <v>202</v>
      </c>
      <c r="F10" s="421">
        <v>2.6</v>
      </c>
      <c r="G10" s="78">
        <v>0</v>
      </c>
      <c r="H10" s="266" t="s">
        <v>157</v>
      </c>
      <c r="I10" s="421">
        <v>2.6</v>
      </c>
      <c r="J10" s="530" t="s">
        <v>199</v>
      </c>
      <c r="K10" s="421">
        <v>5.2</v>
      </c>
      <c r="L10" s="78"/>
      <c r="M10" s="78"/>
      <c r="N10" s="78">
        <v>0.08</v>
      </c>
      <c r="O10" s="78">
        <v>0.14000000000000001</v>
      </c>
      <c r="P10" s="421">
        <v>1500</v>
      </c>
      <c r="Q10" s="78">
        <v>0</v>
      </c>
      <c r="R10" s="425" t="s">
        <v>1702</v>
      </c>
      <c r="S10" s="425" t="s">
        <v>1697</v>
      </c>
      <c r="T10" s="425" t="s">
        <v>1704</v>
      </c>
      <c r="U10" s="425">
        <v>3</v>
      </c>
      <c r="V10" s="927"/>
      <c r="W10" s="426">
        <f>P10/I10</f>
        <v>576.92307692307691</v>
      </c>
    </row>
    <row r="11" spans="1:23" ht="15" customHeight="1" x14ac:dyDescent="0.25">
      <c r="A11" s="213"/>
      <c r="B11" s="213"/>
      <c r="C11" s="84"/>
      <c r="D11" s="84"/>
      <c r="E11" s="84"/>
      <c r="F11" s="84"/>
      <c r="G11" s="84"/>
      <c r="H11" s="84"/>
      <c r="I11" s="76">
        <f>SUM(I5:I10)</f>
        <v>20.6</v>
      </c>
      <c r="J11" s="84"/>
      <c r="K11" s="84"/>
      <c r="L11" s="84"/>
      <c r="M11" s="84"/>
      <c r="N11" s="84">
        <f>SUM(N5:N10)</f>
        <v>1.0665</v>
      </c>
      <c r="O11" s="16">
        <f>SUM(O5:O10)</f>
        <v>1.44</v>
      </c>
      <c r="P11" s="76">
        <f>SUM(P5:P10)</f>
        <v>10700</v>
      </c>
      <c r="Q11" s="76">
        <f>SUM(Q5:Q10)</f>
        <v>3500</v>
      </c>
      <c r="R11" s="427"/>
      <c r="S11" s="63"/>
      <c r="T11" s="524"/>
      <c r="U11" s="524"/>
      <c r="V11" s="524"/>
    </row>
    <row r="12" spans="1:23" x14ac:dyDescent="0.25">
      <c r="A12" s="415" t="s">
        <v>207</v>
      </c>
      <c r="B12" s="415"/>
    </row>
    <row r="13" spans="1:23" x14ac:dyDescent="0.25">
      <c r="A13" s="415" t="s">
        <v>208</v>
      </c>
      <c r="B13" s="415"/>
    </row>
    <row r="14" spans="1:23" x14ac:dyDescent="0.25">
      <c r="A14" s="415" t="s">
        <v>209</v>
      </c>
      <c r="B14" s="415"/>
    </row>
    <row r="16" spans="1:23" x14ac:dyDescent="0.25">
      <c r="A16" s="570" t="s">
        <v>181</v>
      </c>
      <c r="B16" s="570"/>
      <c r="C16" s="570"/>
      <c r="D16" s="570"/>
      <c r="E16" s="570"/>
      <c r="F16" s="570"/>
      <c r="G16" s="570"/>
      <c r="H16" s="570"/>
      <c r="I16" s="570"/>
      <c r="J16" s="570"/>
      <c r="K16" s="570"/>
      <c r="L16" s="570"/>
      <c r="M16" s="570"/>
      <c r="N16" s="570"/>
      <c r="O16" s="570"/>
      <c r="P16" s="570"/>
      <c r="Q16" s="570"/>
      <c r="R16" s="570"/>
    </row>
    <row r="17" spans="1:18" x14ac:dyDescent="0.25">
      <c r="A17" s="570"/>
      <c r="B17" s="570"/>
      <c r="C17" s="570"/>
      <c r="D17" s="570"/>
      <c r="E17" s="570"/>
      <c r="F17" s="570"/>
      <c r="G17" s="570"/>
      <c r="H17" s="570"/>
      <c r="I17" s="570"/>
      <c r="J17" s="570"/>
      <c r="K17" s="570"/>
      <c r="L17" s="570"/>
      <c r="M17" s="570"/>
      <c r="N17" s="570"/>
      <c r="O17" s="570"/>
      <c r="P17" s="570"/>
      <c r="Q17" s="570"/>
      <c r="R17" s="570"/>
    </row>
  </sheetData>
  <mergeCells count="23">
    <mergeCell ref="T2:T4"/>
    <mergeCell ref="U2:U4"/>
    <mergeCell ref="W2:W4"/>
    <mergeCell ref="K3:K4"/>
    <mergeCell ref="L3:L4"/>
    <mergeCell ref="M3:M4"/>
    <mergeCell ref="P3:P4"/>
    <mergeCell ref="R2:R4"/>
    <mergeCell ref="Q3:Q4"/>
    <mergeCell ref="S2:S4"/>
    <mergeCell ref="A16:R17"/>
    <mergeCell ref="A1:Q1"/>
    <mergeCell ref="N3:O3"/>
    <mergeCell ref="A3:A4"/>
    <mergeCell ref="B3:B4"/>
    <mergeCell ref="C3:C4"/>
    <mergeCell ref="D3:D4"/>
    <mergeCell ref="E3:E4"/>
    <mergeCell ref="F3:F4"/>
    <mergeCell ref="G3:G4"/>
    <mergeCell ref="H3:H4"/>
    <mergeCell ref="I3:I4"/>
    <mergeCell ref="J3:J4"/>
  </mergeCells>
  <phoneticPr fontId="68" type="noConversion"/>
  <pageMargins left="0.7" right="0.7" top="0.75" bottom="0.75" header="0.3" footer="0.3"/>
  <pageSetup paperSize="9" scale="88"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workbookViewId="0">
      <pane xSplit="2" ySplit="6" topLeftCell="O7" activePane="bottomRight" state="frozen"/>
      <selection pane="topRight"/>
      <selection pane="bottomLeft"/>
      <selection pane="bottomRight" activeCell="AH12" sqref="AH12"/>
    </sheetView>
  </sheetViews>
  <sheetFormatPr defaultColWidth="9" defaultRowHeight="14.4" x14ac:dyDescent="0.25"/>
  <cols>
    <col min="1" max="1" width="5.33203125" customWidth="1"/>
    <col min="2" max="2" width="12.21875" customWidth="1"/>
    <col min="3" max="3" width="10" customWidth="1"/>
    <col min="4" max="4" width="6.5546875" customWidth="1"/>
    <col min="5" max="5" width="6.77734375" customWidth="1"/>
    <col min="12" max="12" width="10" customWidth="1"/>
    <col min="14" max="14" width="21.33203125" customWidth="1"/>
    <col min="15" max="15" width="18" customWidth="1"/>
    <col min="16" max="16" width="7" customWidth="1"/>
    <col min="17" max="17" width="9.44140625" customWidth="1"/>
    <col min="20" max="20" width="12.6640625" customWidth="1"/>
    <col min="21" max="23" width="7.33203125" customWidth="1"/>
    <col min="28" max="28" width="7.5546875" customWidth="1"/>
    <col min="29" max="29" width="9" customWidth="1"/>
    <col min="30" max="30" width="8.77734375" customWidth="1"/>
    <col min="31" max="31" width="6.77734375" customWidth="1"/>
    <col min="32" max="32" width="8" customWidth="1"/>
    <col min="33" max="33" width="5.5546875" customWidth="1"/>
  </cols>
  <sheetData>
    <row r="1" spans="1:33" s="340" customFormat="1" ht="24.9" customHeight="1" x14ac:dyDescent="0.25">
      <c r="A1" s="411" t="s">
        <v>210</v>
      </c>
      <c r="B1" s="412"/>
      <c r="C1" s="412"/>
      <c r="D1" s="412"/>
      <c r="E1" s="412"/>
      <c r="F1" s="412"/>
      <c r="G1" s="412"/>
      <c r="H1" s="412"/>
      <c r="I1" s="412"/>
      <c r="J1" s="412"/>
      <c r="K1" s="416"/>
      <c r="L1" s="417"/>
      <c r="M1" s="412"/>
      <c r="N1" s="412"/>
      <c r="O1" s="412"/>
      <c r="P1" s="412"/>
      <c r="Q1" s="412"/>
      <c r="R1" s="412"/>
      <c r="S1" s="412"/>
      <c r="T1" s="412"/>
      <c r="U1" s="417"/>
      <c r="V1" s="417"/>
      <c r="W1" s="417"/>
      <c r="X1" s="417"/>
      <c r="Y1" s="417"/>
      <c r="Z1" s="417"/>
      <c r="AA1" s="417"/>
      <c r="AB1" s="412"/>
      <c r="AC1" s="412"/>
      <c r="AE1" s="525"/>
    </row>
    <row r="2" spans="1:33" s="260" customFormat="1" ht="12" x14ac:dyDescent="0.15">
      <c r="A2" s="211">
        <v>1</v>
      </c>
      <c r="B2" s="211">
        <v>2</v>
      </c>
      <c r="C2" s="211"/>
      <c r="D2" s="211">
        <v>3</v>
      </c>
      <c r="E2" s="211">
        <v>4</v>
      </c>
      <c r="F2" s="211">
        <v>5</v>
      </c>
      <c r="G2" s="211">
        <v>6</v>
      </c>
      <c r="H2" s="211">
        <v>7</v>
      </c>
      <c r="I2" s="211">
        <v>8</v>
      </c>
      <c r="J2" s="211">
        <v>9</v>
      </c>
      <c r="K2" s="211">
        <v>10</v>
      </c>
      <c r="L2" s="211">
        <v>11</v>
      </c>
      <c r="M2" s="211">
        <v>12</v>
      </c>
      <c r="N2" s="211">
        <v>13</v>
      </c>
      <c r="O2" s="211">
        <v>14</v>
      </c>
      <c r="P2" s="211">
        <v>15</v>
      </c>
      <c r="Q2" s="211">
        <v>16</v>
      </c>
      <c r="R2" s="211">
        <v>17</v>
      </c>
      <c r="S2" s="211">
        <v>18</v>
      </c>
      <c r="T2" s="211">
        <v>19</v>
      </c>
      <c r="U2" s="211">
        <v>20</v>
      </c>
      <c r="V2" s="211">
        <v>21</v>
      </c>
      <c r="W2" s="211">
        <v>22</v>
      </c>
      <c r="X2" s="211">
        <v>23</v>
      </c>
      <c r="Y2" s="211">
        <v>24</v>
      </c>
      <c r="Z2" s="211">
        <v>25</v>
      </c>
      <c r="AA2" s="211">
        <v>26</v>
      </c>
      <c r="AB2" s="211">
        <v>27</v>
      </c>
      <c r="AC2" s="211">
        <v>28</v>
      </c>
    </row>
    <row r="3" spans="1:33" s="340" customFormat="1" ht="24.9" customHeight="1" x14ac:dyDescent="0.25">
      <c r="A3" s="593" t="s">
        <v>81</v>
      </c>
      <c r="B3" s="593" t="s">
        <v>211</v>
      </c>
      <c r="C3" s="594" t="s">
        <v>83</v>
      </c>
      <c r="D3" s="593" t="s">
        <v>84</v>
      </c>
      <c r="E3" s="593" t="s">
        <v>119</v>
      </c>
      <c r="F3" s="598" t="s">
        <v>212</v>
      </c>
      <c r="G3" s="599"/>
      <c r="H3" s="593" t="s">
        <v>213</v>
      </c>
      <c r="I3" s="588" t="s">
        <v>214</v>
      </c>
      <c r="J3" s="593" t="s">
        <v>215</v>
      </c>
      <c r="K3" s="588" t="s">
        <v>216</v>
      </c>
      <c r="L3" s="588" t="s">
        <v>217</v>
      </c>
      <c r="M3" s="593" t="s">
        <v>218</v>
      </c>
      <c r="N3" s="593" t="s">
        <v>219</v>
      </c>
      <c r="O3" s="593" t="s">
        <v>103</v>
      </c>
      <c r="P3" s="593" t="s">
        <v>220</v>
      </c>
      <c r="Q3" s="593"/>
      <c r="R3" s="593"/>
      <c r="S3" s="593"/>
      <c r="T3" s="593" t="s">
        <v>221</v>
      </c>
      <c r="U3" s="588" t="s">
        <v>222</v>
      </c>
      <c r="V3" s="588"/>
      <c r="W3" s="588"/>
      <c r="X3" s="588"/>
      <c r="Y3" s="588"/>
      <c r="Z3" s="588"/>
      <c r="AA3" s="588"/>
      <c r="AB3" s="589" t="s">
        <v>223</v>
      </c>
      <c r="AC3" s="590" t="s">
        <v>97</v>
      </c>
      <c r="AD3" s="591" t="s">
        <v>153</v>
      </c>
      <c r="AE3" s="591" t="s">
        <v>1714</v>
      </c>
      <c r="AF3" s="591" t="s">
        <v>87</v>
      </c>
      <c r="AG3" s="591" t="s">
        <v>1716</v>
      </c>
    </row>
    <row r="4" spans="1:33" s="340" customFormat="1" ht="24.9" customHeight="1" x14ac:dyDescent="0.25">
      <c r="A4" s="593"/>
      <c r="B4" s="593"/>
      <c r="C4" s="593"/>
      <c r="D4" s="593"/>
      <c r="E4" s="593"/>
      <c r="F4" s="595" t="s">
        <v>224</v>
      </c>
      <c r="G4" s="595" t="s">
        <v>225</v>
      </c>
      <c r="H4" s="593"/>
      <c r="I4" s="588"/>
      <c r="J4" s="593"/>
      <c r="K4" s="588"/>
      <c r="L4" s="588"/>
      <c r="M4" s="593"/>
      <c r="N4" s="593"/>
      <c r="O4" s="593"/>
      <c r="P4" s="593" t="s">
        <v>226</v>
      </c>
      <c r="Q4" s="593" t="s">
        <v>227</v>
      </c>
      <c r="R4" s="593" t="s">
        <v>228</v>
      </c>
      <c r="S4" s="593" t="s">
        <v>229</v>
      </c>
      <c r="T4" s="593"/>
      <c r="U4" s="600" t="s">
        <v>230</v>
      </c>
      <c r="V4" s="588"/>
      <c r="W4" s="588"/>
      <c r="X4" s="588"/>
      <c r="Y4" s="588"/>
      <c r="Z4" s="588" t="s">
        <v>231</v>
      </c>
      <c r="AA4" s="588"/>
      <c r="AB4" s="589"/>
      <c r="AC4" s="590"/>
      <c r="AD4" s="591"/>
      <c r="AE4" s="591"/>
      <c r="AF4" s="591"/>
      <c r="AG4" s="935"/>
    </row>
    <row r="5" spans="1:33" s="340" customFormat="1" ht="24.9" customHeight="1" x14ac:dyDescent="0.25">
      <c r="A5" s="593"/>
      <c r="B5" s="593"/>
      <c r="C5" s="593"/>
      <c r="D5" s="593"/>
      <c r="E5" s="593"/>
      <c r="F5" s="596"/>
      <c r="G5" s="596"/>
      <c r="H5" s="593"/>
      <c r="I5" s="588"/>
      <c r="J5" s="593"/>
      <c r="K5" s="588"/>
      <c r="L5" s="588"/>
      <c r="M5" s="593"/>
      <c r="N5" s="593"/>
      <c r="O5" s="593"/>
      <c r="P5" s="593"/>
      <c r="Q5" s="593"/>
      <c r="R5" s="593"/>
      <c r="S5" s="593"/>
      <c r="T5" s="593"/>
      <c r="U5" s="588" t="s">
        <v>232</v>
      </c>
      <c r="V5" s="588" t="s">
        <v>233</v>
      </c>
      <c r="W5" s="588" t="s">
        <v>234</v>
      </c>
      <c r="X5" s="588" t="s">
        <v>235</v>
      </c>
      <c r="Y5" s="588" t="s">
        <v>236</v>
      </c>
      <c r="Z5" s="588" t="s">
        <v>237</v>
      </c>
      <c r="AA5" s="588" t="s">
        <v>238</v>
      </c>
      <c r="AB5" s="589"/>
      <c r="AC5" s="590"/>
      <c r="AD5" s="591"/>
      <c r="AE5" s="591"/>
      <c r="AF5" s="591"/>
      <c r="AG5" s="935"/>
    </row>
    <row r="6" spans="1:33" s="340" customFormat="1" ht="24.9" customHeight="1" x14ac:dyDescent="0.25">
      <c r="A6" s="593"/>
      <c r="B6" s="593"/>
      <c r="C6" s="593"/>
      <c r="D6" s="593"/>
      <c r="E6" s="593"/>
      <c r="F6" s="597"/>
      <c r="G6" s="597"/>
      <c r="H6" s="593"/>
      <c r="I6" s="588"/>
      <c r="J6" s="593"/>
      <c r="K6" s="588"/>
      <c r="L6" s="588"/>
      <c r="M6" s="593"/>
      <c r="N6" s="593"/>
      <c r="O6" s="593"/>
      <c r="P6" s="593"/>
      <c r="Q6" s="593"/>
      <c r="R6" s="593"/>
      <c r="S6" s="593"/>
      <c r="T6" s="593"/>
      <c r="U6" s="588"/>
      <c r="V6" s="588"/>
      <c r="W6" s="588"/>
      <c r="X6" s="588"/>
      <c r="Y6" s="588"/>
      <c r="Z6" s="588"/>
      <c r="AA6" s="588"/>
      <c r="AB6" s="589"/>
      <c r="AC6" s="590"/>
      <c r="AD6" s="591"/>
      <c r="AE6" s="591"/>
      <c r="AF6" s="591"/>
      <c r="AG6" s="935"/>
    </row>
    <row r="7" spans="1:33" ht="41.4" customHeight="1" x14ac:dyDescent="0.25">
      <c r="A7" s="213">
        <v>1</v>
      </c>
      <c r="B7" s="82" t="s">
        <v>239</v>
      </c>
      <c r="C7" s="82" t="s">
        <v>196</v>
      </c>
      <c r="D7" s="82" t="s">
        <v>155</v>
      </c>
      <c r="E7" s="82" t="s">
        <v>156</v>
      </c>
      <c r="F7" s="82" t="s">
        <v>240</v>
      </c>
      <c r="G7" s="82" t="s">
        <v>241</v>
      </c>
      <c r="H7" s="82" t="s">
        <v>242</v>
      </c>
      <c r="I7" s="82">
        <v>5295.7</v>
      </c>
      <c r="J7" s="82" t="s">
        <v>243</v>
      </c>
      <c r="K7" s="82">
        <v>50.3</v>
      </c>
      <c r="L7" s="82">
        <v>34455</v>
      </c>
      <c r="M7" s="82" t="s">
        <v>244</v>
      </c>
      <c r="N7" s="82" t="s">
        <v>245</v>
      </c>
      <c r="O7" s="82" t="s">
        <v>246</v>
      </c>
      <c r="P7" s="82" t="s">
        <v>247</v>
      </c>
      <c r="Q7" s="82"/>
      <c r="R7" s="82" t="s">
        <v>248</v>
      </c>
      <c r="S7" s="80" t="s">
        <v>249</v>
      </c>
      <c r="T7" s="80" t="s">
        <v>250</v>
      </c>
      <c r="U7" s="80"/>
      <c r="V7" s="80"/>
      <c r="W7" s="80">
        <v>7.5</v>
      </c>
      <c r="X7" s="80">
        <v>1000</v>
      </c>
      <c r="Y7" s="80">
        <v>10.081</v>
      </c>
      <c r="Z7" s="80">
        <v>6.44</v>
      </c>
      <c r="AA7" s="80">
        <v>11.64</v>
      </c>
      <c r="AB7" s="80">
        <v>15000</v>
      </c>
      <c r="AC7" s="80" t="s">
        <v>251</v>
      </c>
      <c r="AD7" s="526">
        <v>10000</v>
      </c>
      <c r="AE7" s="526">
        <v>42</v>
      </c>
      <c r="AF7" s="933" t="s">
        <v>1707</v>
      </c>
      <c r="AG7" s="526">
        <v>1</v>
      </c>
    </row>
    <row r="8" spans="1:33" ht="39.6" customHeight="1" x14ac:dyDescent="0.25">
      <c r="A8" s="213">
        <v>2</v>
      </c>
      <c r="B8" s="82" t="s">
        <v>253</v>
      </c>
      <c r="C8" s="82" t="s">
        <v>196</v>
      </c>
      <c r="D8" s="82" t="s">
        <v>155</v>
      </c>
      <c r="E8" s="82" t="s">
        <v>156</v>
      </c>
      <c r="F8" s="82"/>
      <c r="G8" s="82"/>
      <c r="H8" s="82" t="s">
        <v>254</v>
      </c>
      <c r="I8" s="82" t="s">
        <v>255</v>
      </c>
      <c r="J8" s="82" t="s">
        <v>256</v>
      </c>
      <c r="K8" s="82"/>
      <c r="L8" s="82"/>
      <c r="M8" s="82"/>
      <c r="N8" s="82" t="s">
        <v>257</v>
      </c>
      <c r="O8" s="82" t="s">
        <v>246</v>
      </c>
      <c r="P8" s="82" t="s">
        <v>247</v>
      </c>
      <c r="Q8" s="82"/>
      <c r="R8" s="82" t="s">
        <v>248</v>
      </c>
      <c r="S8" s="80" t="s">
        <v>249</v>
      </c>
      <c r="T8" s="80" t="s">
        <v>258</v>
      </c>
      <c r="U8" s="80"/>
      <c r="V8" s="80"/>
      <c r="W8" s="80">
        <v>1.5</v>
      </c>
      <c r="X8" s="80">
        <v>50</v>
      </c>
      <c r="Y8" s="80">
        <v>0.3</v>
      </c>
      <c r="Z8" s="80">
        <v>1.22</v>
      </c>
      <c r="AA8" s="80">
        <v>2.5299999999999998</v>
      </c>
      <c r="AB8" s="80">
        <v>386</v>
      </c>
      <c r="AC8" s="80" t="s">
        <v>259</v>
      </c>
      <c r="AD8" s="526">
        <v>136</v>
      </c>
      <c r="AE8" s="526" t="s">
        <v>1706</v>
      </c>
      <c r="AF8" s="82" t="s">
        <v>1708</v>
      </c>
      <c r="AG8" s="526">
        <v>1</v>
      </c>
    </row>
    <row r="9" spans="1:33" s="192" customFormat="1" ht="28.2" customHeight="1" x14ac:dyDescent="0.25">
      <c r="A9" s="213">
        <v>3</v>
      </c>
      <c r="B9" s="363" t="s">
        <v>260</v>
      </c>
      <c r="C9" s="363" t="s">
        <v>196</v>
      </c>
      <c r="D9" s="363" t="s">
        <v>155</v>
      </c>
      <c r="E9" s="363" t="s">
        <v>156</v>
      </c>
      <c r="F9" s="363"/>
      <c r="G9" s="363"/>
      <c r="H9" s="363"/>
      <c r="I9" s="363"/>
      <c r="J9" s="363"/>
      <c r="K9" s="363"/>
      <c r="L9" s="363"/>
      <c r="M9" s="363"/>
      <c r="N9" s="363" t="s">
        <v>261</v>
      </c>
      <c r="O9" s="363" t="s">
        <v>262</v>
      </c>
      <c r="P9" s="363" t="s">
        <v>247</v>
      </c>
      <c r="Q9" s="363"/>
      <c r="R9" s="363" t="s">
        <v>248</v>
      </c>
      <c r="S9" s="362" t="s">
        <v>249</v>
      </c>
      <c r="T9" s="362" t="s">
        <v>258</v>
      </c>
      <c r="U9" s="362"/>
      <c r="V9" s="362"/>
      <c r="W9" s="362">
        <v>3</v>
      </c>
      <c r="X9" s="362">
        <f>50*1.2*30</f>
        <v>1800</v>
      </c>
      <c r="Y9" s="362">
        <v>2</v>
      </c>
      <c r="Z9" s="362">
        <v>2.5</v>
      </c>
      <c r="AA9" s="362">
        <v>3</v>
      </c>
      <c r="AB9" s="362">
        <v>2500</v>
      </c>
      <c r="AC9" s="362" t="s">
        <v>263</v>
      </c>
      <c r="AD9" s="362">
        <v>1000</v>
      </c>
      <c r="AE9" s="526" t="s">
        <v>1706</v>
      </c>
      <c r="AF9" s="933" t="s">
        <v>1707</v>
      </c>
      <c r="AG9" s="362">
        <v>2</v>
      </c>
    </row>
    <row r="10" spans="1:33" s="192" customFormat="1" ht="32.4" customHeight="1" x14ac:dyDescent="0.25">
      <c r="A10" s="213">
        <v>4</v>
      </c>
      <c r="B10" s="363" t="s">
        <v>264</v>
      </c>
      <c r="C10" s="363" t="s">
        <v>196</v>
      </c>
      <c r="D10" s="363" t="s">
        <v>155</v>
      </c>
      <c r="E10" s="363" t="s">
        <v>156</v>
      </c>
      <c r="F10" s="363"/>
      <c r="G10" s="363"/>
      <c r="H10" s="363"/>
      <c r="I10" s="363"/>
      <c r="J10" s="363"/>
      <c r="K10" s="363"/>
      <c r="L10" s="363"/>
      <c r="M10" s="363"/>
      <c r="N10" s="363" t="s">
        <v>265</v>
      </c>
      <c r="O10" s="363" t="s">
        <v>266</v>
      </c>
      <c r="P10" s="363" t="s">
        <v>247</v>
      </c>
      <c r="Q10" s="363"/>
      <c r="R10" s="363" t="s">
        <v>248</v>
      </c>
      <c r="S10" s="362" t="s">
        <v>249</v>
      </c>
      <c r="T10" s="362" t="s">
        <v>258</v>
      </c>
      <c r="U10" s="362"/>
      <c r="V10" s="362"/>
      <c r="W10" s="362">
        <v>2</v>
      </c>
      <c r="X10" s="362">
        <f>10*1.2*30</f>
        <v>360</v>
      </c>
      <c r="Y10" s="362">
        <v>1</v>
      </c>
      <c r="Z10" s="362">
        <v>1.2</v>
      </c>
      <c r="AA10" s="362">
        <v>1.5</v>
      </c>
      <c r="AB10" s="362">
        <v>2500</v>
      </c>
      <c r="AC10" s="362" t="s">
        <v>263</v>
      </c>
      <c r="AD10" s="362">
        <v>500</v>
      </c>
      <c r="AE10" s="526" t="s">
        <v>1706</v>
      </c>
      <c r="AF10" s="933" t="s">
        <v>1707</v>
      </c>
      <c r="AG10" s="362">
        <v>3</v>
      </c>
    </row>
    <row r="11" spans="1:33" x14ac:dyDescent="0.25">
      <c r="A11" s="413"/>
      <c r="B11" s="413"/>
      <c r="C11" s="414"/>
      <c r="D11" s="414"/>
      <c r="E11" s="414"/>
      <c r="F11" s="414"/>
      <c r="G11" s="414"/>
      <c r="H11" s="414"/>
      <c r="I11" s="414"/>
      <c r="J11" s="414"/>
      <c r="K11" s="414"/>
      <c r="L11" s="418"/>
      <c r="M11" s="414"/>
      <c r="N11" s="414"/>
      <c r="O11" s="414"/>
      <c r="P11" s="414"/>
      <c r="Q11" s="414"/>
      <c r="R11" s="414"/>
      <c r="S11" s="414"/>
      <c r="T11" s="414"/>
      <c r="U11" s="414"/>
      <c r="V11" s="414"/>
      <c r="W11" s="592" t="s">
        <v>180</v>
      </c>
      <c r="X11" s="592"/>
      <c r="Y11" s="592"/>
      <c r="Z11" s="592"/>
      <c r="AA11" s="592"/>
      <c r="AB11" s="18">
        <f>SUM(AB7:AB10)</f>
        <v>20386</v>
      </c>
      <c r="AC11" s="414"/>
      <c r="AD11" s="18">
        <f>SUM(AD7:AD10)</f>
        <v>11636</v>
      </c>
      <c r="AE11" s="18"/>
    </row>
    <row r="13" spans="1:33" x14ac:dyDescent="0.25">
      <c r="A13" s="415" t="s">
        <v>113</v>
      </c>
    </row>
    <row r="14" spans="1:33" x14ac:dyDescent="0.25">
      <c r="A14" s="408" t="s">
        <v>267</v>
      </c>
      <c r="O14" s="570" t="s">
        <v>181</v>
      </c>
      <c r="P14" s="570"/>
      <c r="Q14" s="570"/>
      <c r="R14" s="570"/>
      <c r="S14" s="570"/>
      <c r="T14" s="570"/>
      <c r="U14" s="570"/>
      <c r="V14" s="570"/>
      <c r="W14" s="570"/>
      <c r="X14" s="570"/>
      <c r="Y14" s="570"/>
      <c r="Z14" s="570"/>
      <c r="AA14" s="570"/>
      <c r="AB14" s="570"/>
      <c r="AC14" s="570"/>
      <c r="AD14" s="570"/>
      <c r="AE14" s="521"/>
    </row>
    <row r="15" spans="1:33" ht="15" customHeight="1" x14ac:dyDescent="0.25">
      <c r="A15" s="408" t="s">
        <v>268</v>
      </c>
      <c r="O15" s="570"/>
      <c r="P15" s="570"/>
      <c r="Q15" s="570"/>
      <c r="R15" s="570"/>
      <c r="S15" s="570"/>
      <c r="T15" s="570"/>
      <c r="U15" s="570"/>
      <c r="V15" s="570"/>
      <c r="W15" s="570"/>
      <c r="X15" s="570"/>
      <c r="Y15" s="570"/>
      <c r="Z15" s="570"/>
      <c r="AA15" s="570"/>
      <c r="AB15" s="570"/>
      <c r="AC15" s="570"/>
      <c r="AD15" s="570"/>
      <c r="AE15" s="521"/>
    </row>
    <row r="16" spans="1:33" x14ac:dyDescent="0.25">
      <c r="A16" t="s">
        <v>269</v>
      </c>
      <c r="B16" s="415"/>
      <c r="C16" s="415"/>
      <c r="D16" s="415"/>
      <c r="E16" s="415"/>
      <c r="F16" s="415"/>
      <c r="G16" s="415"/>
      <c r="H16" s="415"/>
      <c r="I16" s="415"/>
      <c r="J16" s="415"/>
      <c r="K16" s="415"/>
      <c r="O16" s="570"/>
      <c r="P16" s="570"/>
      <c r="Q16" s="570"/>
      <c r="R16" s="570"/>
      <c r="S16" s="570"/>
      <c r="T16" s="570"/>
      <c r="U16" s="570"/>
      <c r="V16" s="570"/>
      <c r="W16" s="570"/>
      <c r="X16" s="570"/>
      <c r="Y16" s="570"/>
      <c r="Z16" s="570"/>
      <c r="AA16" s="570"/>
      <c r="AB16" s="570"/>
      <c r="AC16" s="570"/>
      <c r="AD16" s="570"/>
      <c r="AE16" s="521"/>
    </row>
    <row r="17" spans="2:11" x14ac:dyDescent="0.25">
      <c r="B17" s="415"/>
      <c r="C17" s="415"/>
      <c r="D17" s="415"/>
      <c r="E17" s="415"/>
      <c r="F17" s="415"/>
      <c r="G17" s="415"/>
      <c r="H17" s="415"/>
      <c r="I17" s="415"/>
      <c r="J17" s="415"/>
      <c r="K17" s="415"/>
    </row>
    <row r="18" spans="2:11" x14ac:dyDescent="0.25">
      <c r="B18" s="415"/>
      <c r="C18" s="415"/>
      <c r="D18" s="415"/>
      <c r="E18" s="415"/>
      <c r="F18" s="415"/>
      <c r="G18" s="415"/>
      <c r="H18" s="415"/>
      <c r="I18" s="415"/>
      <c r="J18" s="415"/>
      <c r="K18" s="415"/>
    </row>
  </sheetData>
  <mergeCells count="40">
    <mergeCell ref="AG3:AG6"/>
    <mergeCell ref="Y5:Y6"/>
    <mergeCell ref="Z5:Z6"/>
    <mergeCell ref="AE3:AE6"/>
    <mergeCell ref="T3:T6"/>
    <mergeCell ref="U5:U6"/>
    <mergeCell ref="V5:V6"/>
    <mergeCell ref="W5:W6"/>
    <mergeCell ref="X5:X6"/>
    <mergeCell ref="K3:K6"/>
    <mergeCell ref="L3:L6"/>
    <mergeCell ref="M3:M6"/>
    <mergeCell ref="N3:N6"/>
    <mergeCell ref="O3:O6"/>
    <mergeCell ref="F4:F6"/>
    <mergeCell ref="G4:G6"/>
    <mergeCell ref="H3:H6"/>
    <mergeCell ref="I3:I6"/>
    <mergeCell ref="J3:J6"/>
    <mergeCell ref="F3:G3"/>
    <mergeCell ref="A3:A6"/>
    <mergeCell ref="B3:B6"/>
    <mergeCell ref="C3:C6"/>
    <mergeCell ref="D3:D6"/>
    <mergeCell ref="E3:E6"/>
    <mergeCell ref="AF3:AF6"/>
    <mergeCell ref="O14:AD16"/>
    <mergeCell ref="AA5:AA6"/>
    <mergeCell ref="AB3:AB6"/>
    <mergeCell ref="AC3:AC6"/>
    <mergeCell ref="AD3:AD6"/>
    <mergeCell ref="W11:AA11"/>
    <mergeCell ref="P3:S3"/>
    <mergeCell ref="U3:AA3"/>
    <mergeCell ref="U4:Y4"/>
    <mergeCell ref="Z4:AA4"/>
    <mergeCell ref="P4:P6"/>
    <mergeCell ref="Q4:Q6"/>
    <mergeCell ref="R4:R6"/>
    <mergeCell ref="S4:S6"/>
  </mergeCells>
  <phoneticPr fontId="68" type="noConversion"/>
  <pageMargins left="0.7" right="0.7" top="0.75" bottom="0.75" header="0.3" footer="0.3"/>
  <pageSetup paperSize="8" scale="75"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topLeftCell="C10" workbookViewId="0">
      <pane xSplit="22656" topLeftCell="X1"/>
      <selection activeCell="V30" sqref="V30"/>
      <selection pane="topRight" activeCell="X1" sqref="X1"/>
    </sheetView>
  </sheetViews>
  <sheetFormatPr defaultColWidth="9" defaultRowHeight="14.4" x14ac:dyDescent="0.25"/>
  <cols>
    <col min="1" max="1" width="4.109375" customWidth="1"/>
    <col min="6" max="7" width="11.109375"/>
    <col min="8" max="8" width="8.21875" customWidth="1"/>
    <col min="9" max="9" width="10.6640625" customWidth="1"/>
    <col min="10" max="10" width="6.44140625" customWidth="1"/>
    <col min="11" max="13" width="7.5546875" customWidth="1"/>
    <col min="14" max="14" width="19.77734375" customWidth="1"/>
    <col min="15" max="15" width="12.88671875" customWidth="1"/>
    <col min="16" max="16" width="6.44140625" customWidth="1"/>
    <col min="17" max="17" width="7.44140625" customWidth="1"/>
    <col min="18" max="18" width="9.5546875" customWidth="1"/>
    <col min="19" max="19" width="8.109375" customWidth="1"/>
    <col min="20" max="20" width="6.33203125" customWidth="1"/>
    <col min="21" max="21" width="7" customWidth="1"/>
    <col min="22" max="22" width="10.77734375" style="524" customWidth="1"/>
    <col min="23" max="23" width="5.33203125" customWidth="1"/>
    <col min="24" max="24" width="7.33203125" customWidth="1"/>
  </cols>
  <sheetData>
    <row r="1" spans="1:24" ht="17.399999999999999" x14ac:dyDescent="0.25">
      <c r="A1" s="605" t="s">
        <v>270</v>
      </c>
      <c r="B1" s="605"/>
      <c r="C1" s="605"/>
      <c r="D1" s="605"/>
      <c r="E1" s="605"/>
      <c r="F1" s="605"/>
      <c r="G1" s="605"/>
      <c r="H1" s="605"/>
      <c r="I1" s="605"/>
      <c r="J1" s="605"/>
      <c r="K1" s="605"/>
      <c r="L1" s="605"/>
      <c r="M1" s="605"/>
      <c r="N1" s="605"/>
      <c r="O1" s="605"/>
      <c r="P1" s="605"/>
      <c r="Q1" s="605"/>
      <c r="R1" s="605"/>
      <c r="S1" s="605"/>
      <c r="T1" s="605"/>
    </row>
    <row r="2" spans="1:24" s="260" customFormat="1" ht="12" x14ac:dyDescent="0.15">
      <c r="A2" s="211">
        <v>1</v>
      </c>
      <c r="B2" s="211">
        <v>2</v>
      </c>
      <c r="C2" s="211"/>
      <c r="D2" s="211">
        <v>3</v>
      </c>
      <c r="E2" s="211">
        <v>4</v>
      </c>
      <c r="F2" s="211">
        <v>5</v>
      </c>
      <c r="G2" s="211">
        <v>6</v>
      </c>
      <c r="H2" s="211">
        <v>7</v>
      </c>
      <c r="I2" s="211">
        <v>8</v>
      </c>
      <c r="J2" s="211">
        <v>9</v>
      </c>
      <c r="K2" s="211">
        <v>10</v>
      </c>
      <c r="L2" s="211">
        <v>11</v>
      </c>
      <c r="M2" s="211">
        <v>12</v>
      </c>
      <c r="N2" s="211">
        <v>13</v>
      </c>
      <c r="O2" s="211">
        <v>14</v>
      </c>
      <c r="P2" s="211">
        <v>15</v>
      </c>
      <c r="Q2" s="211">
        <v>16</v>
      </c>
      <c r="R2" s="211">
        <v>17</v>
      </c>
      <c r="S2" s="211">
        <v>18</v>
      </c>
      <c r="T2" s="211">
        <v>19</v>
      </c>
      <c r="V2" s="942"/>
    </row>
    <row r="3" spans="1:24" ht="13.5" customHeight="1" x14ac:dyDescent="0.25">
      <c r="A3" s="601" t="s">
        <v>81</v>
      </c>
      <c r="B3" s="601" t="s">
        <v>211</v>
      </c>
      <c r="C3" s="606" t="s">
        <v>83</v>
      </c>
      <c r="D3" s="606" t="s">
        <v>84</v>
      </c>
      <c r="E3" s="601" t="s">
        <v>271</v>
      </c>
      <c r="F3" s="598" t="s">
        <v>212</v>
      </c>
      <c r="G3" s="599"/>
      <c r="H3" s="601" t="s">
        <v>272</v>
      </c>
      <c r="I3" s="601" t="s">
        <v>217</v>
      </c>
      <c r="J3" s="602" t="s">
        <v>220</v>
      </c>
      <c r="K3" s="602"/>
      <c r="L3" s="602"/>
      <c r="M3" s="602"/>
      <c r="N3" s="601" t="s">
        <v>103</v>
      </c>
      <c r="O3" s="538" t="s">
        <v>129</v>
      </c>
      <c r="P3" s="601" t="s">
        <v>222</v>
      </c>
      <c r="Q3" s="601"/>
      <c r="R3" s="601"/>
      <c r="S3" s="601" t="s">
        <v>273</v>
      </c>
      <c r="T3" s="602" t="s">
        <v>97</v>
      </c>
      <c r="U3" s="889" t="s">
        <v>274</v>
      </c>
      <c r="V3" s="889" t="s">
        <v>275</v>
      </c>
      <c r="W3" s="940" t="s">
        <v>147</v>
      </c>
      <c r="X3" s="941" t="s">
        <v>1714</v>
      </c>
    </row>
    <row r="4" spans="1:24" ht="18.600000000000001" customHeight="1" x14ac:dyDescent="0.25">
      <c r="A4" s="601"/>
      <c r="B4" s="601"/>
      <c r="C4" s="606"/>
      <c r="D4" s="606"/>
      <c r="E4" s="601"/>
      <c r="F4" s="595" t="s">
        <v>224</v>
      </c>
      <c r="G4" s="595" t="s">
        <v>225</v>
      </c>
      <c r="H4" s="601"/>
      <c r="I4" s="601"/>
      <c r="J4" s="601" t="s">
        <v>226</v>
      </c>
      <c r="K4" s="601" t="s">
        <v>276</v>
      </c>
      <c r="L4" s="601" t="s">
        <v>277</v>
      </c>
      <c r="M4" s="538" t="s">
        <v>229</v>
      </c>
      <c r="N4" s="601"/>
      <c r="O4" s="539"/>
      <c r="P4" s="538" t="s">
        <v>92</v>
      </c>
      <c r="Q4" s="538" t="s">
        <v>278</v>
      </c>
      <c r="R4" s="538" t="s">
        <v>279</v>
      </c>
      <c r="S4" s="601"/>
      <c r="T4" s="602"/>
      <c r="U4" s="940"/>
      <c r="V4" s="889"/>
      <c r="W4" s="940"/>
      <c r="X4" s="940"/>
    </row>
    <row r="5" spans="1:24" x14ac:dyDescent="0.25">
      <c r="A5" s="601"/>
      <c r="B5" s="601"/>
      <c r="C5" s="606"/>
      <c r="D5" s="606"/>
      <c r="E5" s="601"/>
      <c r="F5" s="596"/>
      <c r="G5" s="596"/>
      <c r="H5" s="601"/>
      <c r="I5" s="601"/>
      <c r="J5" s="601"/>
      <c r="K5" s="601"/>
      <c r="L5" s="601"/>
      <c r="M5" s="539"/>
      <c r="N5" s="601"/>
      <c r="O5" s="539"/>
      <c r="P5" s="539"/>
      <c r="Q5" s="539"/>
      <c r="R5" s="539"/>
      <c r="S5" s="601"/>
      <c r="T5" s="602"/>
      <c r="U5" s="940"/>
      <c r="V5" s="889"/>
      <c r="W5" s="940"/>
      <c r="X5" s="940"/>
    </row>
    <row r="6" spans="1:24" ht="24.75" customHeight="1" x14ac:dyDescent="0.25">
      <c r="A6" s="601"/>
      <c r="B6" s="601"/>
      <c r="C6" s="606"/>
      <c r="D6" s="606"/>
      <c r="E6" s="601"/>
      <c r="F6" s="597"/>
      <c r="G6" s="597"/>
      <c r="H6" s="601"/>
      <c r="I6" s="601"/>
      <c r="J6" s="601"/>
      <c r="K6" s="601"/>
      <c r="L6" s="601"/>
      <c r="M6" s="540"/>
      <c r="N6" s="601"/>
      <c r="O6" s="540"/>
      <c r="P6" s="540"/>
      <c r="Q6" s="540"/>
      <c r="R6" s="540"/>
      <c r="S6" s="601"/>
      <c r="T6" s="602"/>
      <c r="U6" s="940"/>
      <c r="V6" s="889"/>
      <c r="W6" s="940"/>
      <c r="X6" s="940"/>
    </row>
    <row r="7" spans="1:24" ht="40.799999999999997" customHeight="1" x14ac:dyDescent="0.25">
      <c r="A7" s="213">
        <v>1</v>
      </c>
      <c r="B7" s="80" t="s">
        <v>285</v>
      </c>
      <c r="C7" s="80" t="s">
        <v>196</v>
      </c>
      <c r="D7" s="80" t="s">
        <v>155</v>
      </c>
      <c r="E7" s="80" t="s">
        <v>156</v>
      </c>
      <c r="F7" s="353">
        <v>100.416222222222</v>
      </c>
      <c r="G7" s="353">
        <v>21.953388888888899</v>
      </c>
      <c r="H7" s="80">
        <v>307</v>
      </c>
      <c r="I7" s="409">
        <v>21306</v>
      </c>
      <c r="J7" s="80" t="s">
        <v>286</v>
      </c>
      <c r="K7" s="80"/>
      <c r="L7" s="80"/>
      <c r="M7" s="80"/>
      <c r="N7" s="80" t="s">
        <v>287</v>
      </c>
      <c r="O7" s="80" t="s">
        <v>288</v>
      </c>
      <c r="P7" s="80"/>
      <c r="Q7" s="80"/>
      <c r="R7" s="80">
        <v>2</v>
      </c>
      <c r="S7" s="80">
        <v>1500</v>
      </c>
      <c r="T7" s="80" t="s">
        <v>242</v>
      </c>
      <c r="U7" s="531">
        <v>500</v>
      </c>
      <c r="V7" s="531" t="s">
        <v>289</v>
      </c>
      <c r="W7" s="531">
        <v>1</v>
      </c>
      <c r="X7" s="939">
        <v>61</v>
      </c>
    </row>
    <row r="8" spans="1:24" ht="31.2" customHeight="1" x14ac:dyDescent="0.25">
      <c r="A8" s="213">
        <v>2</v>
      </c>
      <c r="B8" s="80" t="s">
        <v>290</v>
      </c>
      <c r="C8" s="80" t="s">
        <v>196</v>
      </c>
      <c r="D8" s="80" t="s">
        <v>155</v>
      </c>
      <c r="E8" s="80" t="s">
        <v>156</v>
      </c>
      <c r="F8" s="80">
        <v>100.313503638</v>
      </c>
      <c r="G8" s="80">
        <v>21.957529258000001</v>
      </c>
      <c r="H8" s="80">
        <v>115</v>
      </c>
      <c r="I8" s="409">
        <v>33390</v>
      </c>
      <c r="J8" s="80" t="s">
        <v>247</v>
      </c>
      <c r="K8" s="80"/>
      <c r="L8" s="359" t="s">
        <v>291</v>
      </c>
      <c r="M8" s="359" t="s">
        <v>292</v>
      </c>
      <c r="N8" s="410" t="s">
        <v>283</v>
      </c>
      <c r="O8" s="350"/>
      <c r="P8" s="350"/>
      <c r="Q8" s="350">
        <v>1.1200000000000001</v>
      </c>
      <c r="R8" s="80">
        <v>0.38500000000000001</v>
      </c>
      <c r="S8" s="80">
        <v>1500</v>
      </c>
      <c r="T8" s="80" t="s">
        <v>242</v>
      </c>
      <c r="U8" s="531">
        <v>500</v>
      </c>
      <c r="V8" s="531" t="s">
        <v>203</v>
      </c>
      <c r="W8" s="531">
        <v>1</v>
      </c>
      <c r="X8" s="939">
        <v>62</v>
      </c>
    </row>
    <row r="9" spans="1:24" ht="24" x14ac:dyDescent="0.25">
      <c r="A9" s="213">
        <v>3</v>
      </c>
      <c r="B9" s="80" t="s">
        <v>280</v>
      </c>
      <c r="C9" s="80" t="s">
        <v>196</v>
      </c>
      <c r="D9" s="80" t="s">
        <v>155</v>
      </c>
      <c r="E9" s="80" t="s">
        <v>156</v>
      </c>
      <c r="F9" s="80">
        <v>100.35377777777801</v>
      </c>
      <c r="G9" s="80">
        <v>21.929166666666699</v>
      </c>
      <c r="H9" s="80">
        <v>188</v>
      </c>
      <c r="I9" s="409">
        <v>33178</v>
      </c>
      <c r="J9" s="80" t="s">
        <v>247</v>
      </c>
      <c r="K9" s="80"/>
      <c r="L9" s="410" t="s">
        <v>281</v>
      </c>
      <c r="M9" s="410" t="s">
        <v>282</v>
      </c>
      <c r="N9" s="410" t="s">
        <v>283</v>
      </c>
      <c r="O9" s="350"/>
      <c r="P9" s="350"/>
      <c r="Q9" s="350"/>
      <c r="R9" s="80">
        <v>0.45</v>
      </c>
      <c r="S9" s="80">
        <v>1500</v>
      </c>
      <c r="T9" s="80" t="s">
        <v>242</v>
      </c>
      <c r="U9" s="531">
        <v>1500</v>
      </c>
      <c r="V9" s="531" t="s">
        <v>284</v>
      </c>
      <c r="W9" s="531">
        <v>1</v>
      </c>
      <c r="X9" s="939">
        <v>66</v>
      </c>
    </row>
    <row r="10" spans="1:24" ht="40.200000000000003" customHeight="1" x14ac:dyDescent="0.25">
      <c r="A10" s="213">
        <v>5</v>
      </c>
      <c r="B10" s="80" t="s">
        <v>295</v>
      </c>
      <c r="C10" s="80" t="s">
        <v>196</v>
      </c>
      <c r="D10" s="80" t="s">
        <v>155</v>
      </c>
      <c r="E10" s="80" t="s">
        <v>156</v>
      </c>
      <c r="F10" s="80">
        <v>100.453277777778</v>
      </c>
      <c r="G10" s="80">
        <v>21.828722222222201</v>
      </c>
      <c r="H10" s="80">
        <v>150</v>
      </c>
      <c r="I10" s="409" t="s">
        <v>296</v>
      </c>
      <c r="J10" s="80" t="s">
        <v>286</v>
      </c>
      <c r="K10" s="80"/>
      <c r="L10" s="80"/>
      <c r="M10" s="406"/>
      <c r="N10" s="80" t="s">
        <v>287</v>
      </c>
      <c r="O10" s="80" t="s">
        <v>297</v>
      </c>
      <c r="P10" s="80"/>
      <c r="Q10" s="80"/>
      <c r="R10" s="80">
        <v>1.2</v>
      </c>
      <c r="S10" s="80">
        <v>1500</v>
      </c>
      <c r="T10" s="80" t="s">
        <v>242</v>
      </c>
      <c r="U10" s="531">
        <v>500</v>
      </c>
      <c r="V10" s="531" t="s">
        <v>203</v>
      </c>
      <c r="W10" s="531">
        <v>1</v>
      </c>
      <c r="X10" s="939">
        <v>107</v>
      </c>
    </row>
    <row r="11" spans="1:24" ht="41.4" customHeight="1" x14ac:dyDescent="0.25">
      <c r="A11" s="213">
        <v>6</v>
      </c>
      <c r="B11" s="80" t="s">
        <v>293</v>
      </c>
      <c r="C11" s="80" t="s">
        <v>196</v>
      </c>
      <c r="D11" s="80" t="s">
        <v>155</v>
      </c>
      <c r="E11" s="80" t="s">
        <v>156</v>
      </c>
      <c r="F11" s="353">
        <v>100.498083333333</v>
      </c>
      <c r="G11" s="353">
        <v>21.989805555555598</v>
      </c>
      <c r="H11" s="80">
        <v>33</v>
      </c>
      <c r="I11" s="409">
        <v>36342</v>
      </c>
      <c r="J11" s="80" t="s">
        <v>286</v>
      </c>
      <c r="K11" s="80"/>
      <c r="L11" s="80"/>
      <c r="M11" s="80"/>
      <c r="N11" s="80" t="s">
        <v>287</v>
      </c>
      <c r="O11" s="80" t="s">
        <v>288</v>
      </c>
      <c r="P11" s="80"/>
      <c r="Q11" s="80"/>
      <c r="R11" s="80"/>
      <c r="S11" s="80">
        <v>1000</v>
      </c>
      <c r="T11" s="80" t="s">
        <v>294</v>
      </c>
      <c r="U11" s="531">
        <v>500</v>
      </c>
      <c r="V11" s="531" t="s">
        <v>289</v>
      </c>
      <c r="W11" s="531">
        <v>1</v>
      </c>
      <c r="X11" s="933" t="s">
        <v>1706</v>
      </c>
    </row>
    <row r="12" spans="1:24" ht="35.4" customHeight="1" x14ac:dyDescent="0.25">
      <c r="A12" s="213">
        <v>7</v>
      </c>
      <c r="B12" s="80" t="s">
        <v>298</v>
      </c>
      <c r="C12" s="80" t="s">
        <v>196</v>
      </c>
      <c r="D12" s="80" t="s">
        <v>155</v>
      </c>
      <c r="E12" s="80" t="s">
        <v>156</v>
      </c>
      <c r="F12" s="353">
        <v>100.42932634100001</v>
      </c>
      <c r="G12" s="353">
        <v>21.837610971</v>
      </c>
      <c r="H12" s="80">
        <v>93.27</v>
      </c>
      <c r="I12" s="409" t="s">
        <v>299</v>
      </c>
      <c r="J12" s="80" t="s">
        <v>286</v>
      </c>
      <c r="K12" s="80"/>
      <c r="L12" s="80"/>
      <c r="M12" s="80"/>
      <c r="N12" s="80" t="s">
        <v>287</v>
      </c>
      <c r="O12" s="80" t="s">
        <v>288</v>
      </c>
      <c r="P12" s="80"/>
      <c r="Q12" s="80"/>
      <c r="R12" s="80"/>
      <c r="S12" s="80">
        <v>1500</v>
      </c>
      <c r="T12" s="80" t="s">
        <v>294</v>
      </c>
      <c r="U12" s="531">
        <v>500</v>
      </c>
      <c r="V12" s="531" t="s">
        <v>200</v>
      </c>
      <c r="W12" s="531">
        <v>1</v>
      </c>
      <c r="X12" s="933" t="s">
        <v>1706</v>
      </c>
    </row>
    <row r="13" spans="1:24" ht="27.6" customHeight="1" x14ac:dyDescent="0.25">
      <c r="A13" s="213">
        <v>8</v>
      </c>
      <c r="B13" s="80" t="s">
        <v>300</v>
      </c>
      <c r="C13" s="80" t="s">
        <v>196</v>
      </c>
      <c r="D13" s="80" t="s">
        <v>155</v>
      </c>
      <c r="E13" s="80" t="s">
        <v>156</v>
      </c>
      <c r="F13" s="353">
        <v>100.42932634100001</v>
      </c>
      <c r="G13" s="353">
        <v>21.837610971</v>
      </c>
      <c r="H13" s="80"/>
      <c r="I13" s="409"/>
      <c r="J13" s="80"/>
      <c r="K13" s="80"/>
      <c r="L13" s="80"/>
      <c r="M13" s="80"/>
      <c r="N13" s="80" t="s">
        <v>287</v>
      </c>
      <c r="O13" s="80" t="s">
        <v>288</v>
      </c>
      <c r="P13" s="80"/>
      <c r="Q13" s="80"/>
      <c r="R13" s="80"/>
      <c r="S13" s="80">
        <v>1000</v>
      </c>
      <c r="T13" s="80" t="s">
        <v>294</v>
      </c>
      <c r="U13" s="531">
        <v>500</v>
      </c>
      <c r="V13" s="531" t="s">
        <v>203</v>
      </c>
      <c r="W13" s="531">
        <v>1</v>
      </c>
      <c r="X13" s="933" t="s">
        <v>1706</v>
      </c>
    </row>
    <row r="14" spans="1:24" ht="38.4" customHeight="1" x14ac:dyDescent="0.25">
      <c r="A14" s="213">
        <v>4</v>
      </c>
      <c r="B14" s="80" t="s">
        <v>302</v>
      </c>
      <c r="C14" s="80" t="s">
        <v>196</v>
      </c>
      <c r="D14" s="80" t="s">
        <v>155</v>
      </c>
      <c r="E14" s="80" t="s">
        <v>156</v>
      </c>
      <c r="F14" s="26">
        <v>100.338055555556</v>
      </c>
      <c r="G14" s="26">
        <v>21.954916666666701</v>
      </c>
      <c r="H14" s="80">
        <v>160.03</v>
      </c>
      <c r="I14" s="409" t="s">
        <v>303</v>
      </c>
      <c r="J14" s="80" t="s">
        <v>286</v>
      </c>
      <c r="K14" s="80"/>
      <c r="L14" s="80"/>
      <c r="M14" s="80"/>
      <c r="N14" s="80" t="s">
        <v>287</v>
      </c>
      <c r="O14" s="80" t="s">
        <v>288</v>
      </c>
      <c r="P14" s="80"/>
      <c r="Q14" s="80"/>
      <c r="R14" s="80"/>
      <c r="S14" s="80">
        <v>1500</v>
      </c>
      <c r="T14" s="80" t="s">
        <v>294</v>
      </c>
      <c r="U14" s="531">
        <v>500</v>
      </c>
      <c r="V14" s="531" t="s">
        <v>289</v>
      </c>
      <c r="W14" s="531">
        <v>2</v>
      </c>
      <c r="X14" s="939">
        <v>106</v>
      </c>
    </row>
    <row r="15" spans="1:24" ht="34.200000000000003" customHeight="1" x14ac:dyDescent="0.25">
      <c r="A15" s="213">
        <v>9</v>
      </c>
      <c r="B15" s="80" t="s">
        <v>301</v>
      </c>
      <c r="C15" s="80" t="s">
        <v>196</v>
      </c>
      <c r="D15" s="80" t="s">
        <v>155</v>
      </c>
      <c r="E15" s="80" t="s">
        <v>156</v>
      </c>
      <c r="F15" s="353">
        <v>100.19797222222201</v>
      </c>
      <c r="G15" s="353">
        <v>22.0394166666667</v>
      </c>
      <c r="H15" s="80">
        <v>20</v>
      </c>
      <c r="I15" s="409">
        <v>32051</v>
      </c>
      <c r="J15" s="80" t="s">
        <v>286</v>
      </c>
      <c r="K15" s="80"/>
      <c r="L15" s="80"/>
      <c r="M15" s="80"/>
      <c r="N15" s="80" t="s">
        <v>287</v>
      </c>
      <c r="O15" s="80" t="s">
        <v>288</v>
      </c>
      <c r="P15" s="80"/>
      <c r="Q15" s="80"/>
      <c r="R15" s="80"/>
      <c r="S15" s="80">
        <v>1000</v>
      </c>
      <c r="T15" s="80" t="s">
        <v>294</v>
      </c>
      <c r="U15" s="531">
        <v>500</v>
      </c>
      <c r="V15" s="531" t="s">
        <v>203</v>
      </c>
      <c r="W15" s="531">
        <v>2</v>
      </c>
      <c r="X15" s="933" t="s">
        <v>1706</v>
      </c>
    </row>
    <row r="16" spans="1:24" ht="38.4" customHeight="1" x14ac:dyDescent="0.25">
      <c r="A16" s="213">
        <v>10</v>
      </c>
      <c r="B16" s="406" t="s">
        <v>304</v>
      </c>
      <c r="C16" s="80" t="s">
        <v>196</v>
      </c>
      <c r="D16" s="80" t="s">
        <v>155</v>
      </c>
      <c r="E16" s="80" t="s">
        <v>156</v>
      </c>
      <c r="F16" s="80">
        <v>100.399242497</v>
      </c>
      <c r="G16" s="80">
        <v>21.850875948999999</v>
      </c>
      <c r="H16" s="80">
        <v>96.27</v>
      </c>
      <c r="I16" s="80" t="s">
        <v>303</v>
      </c>
      <c r="J16" s="80" t="s">
        <v>286</v>
      </c>
      <c r="K16" s="80"/>
      <c r="L16" s="80"/>
      <c r="M16" s="80"/>
      <c r="N16" s="80" t="s">
        <v>287</v>
      </c>
      <c r="O16" s="80" t="s">
        <v>288</v>
      </c>
      <c r="P16" s="80"/>
      <c r="Q16" s="80"/>
      <c r="R16" s="80"/>
      <c r="S16" s="80">
        <v>1000</v>
      </c>
      <c r="T16" s="80" t="s">
        <v>294</v>
      </c>
      <c r="U16" s="531">
        <v>500</v>
      </c>
      <c r="V16" s="531" t="s">
        <v>200</v>
      </c>
      <c r="W16" s="531">
        <v>2</v>
      </c>
      <c r="X16" s="933" t="s">
        <v>1706</v>
      </c>
    </row>
    <row r="17" spans="1:24" ht="32.1" customHeight="1" x14ac:dyDescent="0.25">
      <c r="A17" s="213">
        <v>11</v>
      </c>
      <c r="B17" s="80" t="s">
        <v>305</v>
      </c>
      <c r="C17" s="80" t="s">
        <v>196</v>
      </c>
      <c r="D17" s="80" t="s">
        <v>155</v>
      </c>
      <c r="E17" s="80" t="s">
        <v>156</v>
      </c>
      <c r="F17" s="80">
        <v>100.378442127</v>
      </c>
      <c r="G17" s="80">
        <v>21.801853831999999</v>
      </c>
      <c r="H17" s="407"/>
      <c r="I17" s="80"/>
      <c r="J17" s="80" t="s">
        <v>286</v>
      </c>
      <c r="K17" s="80"/>
      <c r="L17" s="80"/>
      <c r="M17" s="80"/>
      <c r="N17" s="80" t="s">
        <v>287</v>
      </c>
      <c r="O17" s="80" t="s">
        <v>288</v>
      </c>
      <c r="P17" s="80"/>
      <c r="Q17" s="80"/>
      <c r="R17" s="80"/>
      <c r="S17" s="80">
        <v>1000</v>
      </c>
      <c r="T17" s="80" t="s">
        <v>294</v>
      </c>
      <c r="U17" s="531">
        <v>500</v>
      </c>
      <c r="V17" s="531" t="s">
        <v>203</v>
      </c>
      <c r="W17" s="531">
        <v>2</v>
      </c>
      <c r="X17" s="933" t="s">
        <v>1706</v>
      </c>
    </row>
    <row r="18" spans="1:24" ht="40.200000000000003" customHeight="1" x14ac:dyDescent="0.25">
      <c r="A18" s="213">
        <v>12</v>
      </c>
      <c r="B18" s="80" t="s">
        <v>306</v>
      </c>
      <c r="C18" s="80" t="s">
        <v>196</v>
      </c>
      <c r="D18" s="80" t="s">
        <v>155</v>
      </c>
      <c r="E18" s="80" t="s">
        <v>156</v>
      </c>
      <c r="F18" s="80">
        <v>100.38997485</v>
      </c>
      <c r="G18" s="80">
        <v>21.810575033999999</v>
      </c>
      <c r="H18" s="407"/>
      <c r="I18" s="80"/>
      <c r="J18" s="80" t="s">
        <v>286</v>
      </c>
      <c r="K18" s="80"/>
      <c r="L18" s="80"/>
      <c r="M18" s="406"/>
      <c r="N18" s="80" t="s">
        <v>287</v>
      </c>
      <c r="O18" s="80" t="s">
        <v>307</v>
      </c>
      <c r="P18" s="80"/>
      <c r="Q18" s="80"/>
      <c r="R18" s="80"/>
      <c r="S18" s="80">
        <v>1000</v>
      </c>
      <c r="T18" s="80" t="s">
        <v>294</v>
      </c>
      <c r="U18" s="531">
        <v>0</v>
      </c>
      <c r="V18" s="531" t="s">
        <v>203</v>
      </c>
      <c r="W18" s="531">
        <v>3</v>
      </c>
      <c r="X18" s="933" t="s">
        <v>1706</v>
      </c>
    </row>
    <row r="19" spans="1:24" ht="39" customHeight="1" x14ac:dyDescent="0.25">
      <c r="A19" s="213">
        <v>13</v>
      </c>
      <c r="B19" s="80" t="s">
        <v>308</v>
      </c>
      <c r="C19" s="80" t="s">
        <v>196</v>
      </c>
      <c r="D19" s="80" t="s">
        <v>155</v>
      </c>
      <c r="E19" s="80" t="s">
        <v>156</v>
      </c>
      <c r="F19" s="80">
        <v>100.393226463</v>
      </c>
      <c r="G19" s="80">
        <v>21.818746384000001</v>
      </c>
      <c r="H19" s="407"/>
      <c r="I19" s="80"/>
      <c r="J19" s="80" t="s">
        <v>286</v>
      </c>
      <c r="K19" s="80"/>
      <c r="L19" s="80"/>
      <c r="M19" s="80"/>
      <c r="N19" s="80" t="s">
        <v>287</v>
      </c>
      <c r="O19" s="80" t="s">
        <v>288</v>
      </c>
      <c r="P19" s="80"/>
      <c r="Q19" s="80"/>
      <c r="R19" s="80"/>
      <c r="S19" s="80">
        <v>1000</v>
      </c>
      <c r="T19" s="80" t="s">
        <v>294</v>
      </c>
      <c r="U19" s="531">
        <v>0</v>
      </c>
      <c r="V19" s="531" t="s">
        <v>203</v>
      </c>
      <c r="W19" s="531">
        <v>3</v>
      </c>
      <c r="X19" s="933" t="s">
        <v>1706</v>
      </c>
    </row>
    <row r="20" spans="1:24" ht="24" x14ac:dyDescent="0.25">
      <c r="A20" s="213">
        <v>14</v>
      </c>
      <c r="B20" s="80" t="s">
        <v>309</v>
      </c>
      <c r="C20" s="80" t="s">
        <v>196</v>
      </c>
      <c r="D20" s="80" t="s">
        <v>155</v>
      </c>
      <c r="E20" s="80" t="s">
        <v>156</v>
      </c>
      <c r="F20" s="80">
        <v>100.25981855400001</v>
      </c>
      <c r="G20" s="80">
        <v>21.987058474000001</v>
      </c>
      <c r="H20" s="80"/>
      <c r="I20" s="409">
        <v>30103</v>
      </c>
      <c r="J20" s="80" t="s">
        <v>286</v>
      </c>
      <c r="K20" s="80"/>
      <c r="L20" s="350"/>
      <c r="M20" s="350"/>
      <c r="N20" s="410" t="s">
        <v>283</v>
      </c>
      <c r="O20" s="350"/>
      <c r="P20" s="350"/>
      <c r="Q20" s="350"/>
      <c r="R20" s="80">
        <v>0.38</v>
      </c>
      <c r="S20" s="80">
        <v>1000</v>
      </c>
      <c r="T20" s="80" t="s">
        <v>294</v>
      </c>
      <c r="U20" s="531">
        <v>0</v>
      </c>
      <c r="V20" s="531" t="s">
        <v>310</v>
      </c>
      <c r="W20" s="531">
        <v>3</v>
      </c>
      <c r="X20" s="933" t="s">
        <v>1706</v>
      </c>
    </row>
    <row r="21" spans="1:24" ht="35.4" customHeight="1" x14ac:dyDescent="0.25">
      <c r="A21" s="213">
        <v>15</v>
      </c>
      <c r="B21" s="80" t="s">
        <v>311</v>
      </c>
      <c r="C21" s="80" t="s">
        <v>196</v>
      </c>
      <c r="D21" s="80" t="s">
        <v>155</v>
      </c>
      <c r="E21" s="80" t="s">
        <v>156</v>
      </c>
      <c r="F21" s="80">
        <v>100.26750479499999</v>
      </c>
      <c r="G21" s="80">
        <v>21.997653288999999</v>
      </c>
      <c r="H21" s="80"/>
      <c r="I21" s="409">
        <v>33359</v>
      </c>
      <c r="J21" s="80" t="s">
        <v>286</v>
      </c>
      <c r="K21" s="80"/>
      <c r="L21" s="80"/>
      <c r="M21" s="80"/>
      <c r="N21" s="80" t="s">
        <v>287</v>
      </c>
      <c r="O21" s="80" t="s">
        <v>288</v>
      </c>
      <c r="P21" s="80"/>
      <c r="Q21" s="80"/>
      <c r="R21" s="80">
        <v>0.4</v>
      </c>
      <c r="S21" s="80">
        <v>1000</v>
      </c>
      <c r="T21" s="80" t="s">
        <v>294</v>
      </c>
      <c r="U21" s="531">
        <v>0</v>
      </c>
      <c r="V21" s="531" t="s">
        <v>312</v>
      </c>
      <c r="W21" s="531">
        <v>3</v>
      </c>
      <c r="X21" s="933" t="s">
        <v>1706</v>
      </c>
    </row>
    <row r="22" spans="1:24" x14ac:dyDescent="0.25">
      <c r="S22" s="63">
        <f>SUM(S7:S21)</f>
        <v>18000</v>
      </c>
      <c r="U22" s="63">
        <f>SUM(U7:U21)</f>
        <v>6500</v>
      </c>
    </row>
    <row r="23" spans="1:24" x14ac:dyDescent="0.25">
      <c r="A23" s="570" t="s">
        <v>181</v>
      </c>
      <c r="B23" s="570"/>
      <c r="C23" s="570"/>
      <c r="D23" s="570"/>
      <c r="E23" s="570"/>
      <c r="F23" s="570"/>
      <c r="G23" s="570"/>
      <c r="H23" s="570"/>
      <c r="I23" s="570"/>
      <c r="J23" s="570"/>
      <c r="K23" s="570"/>
      <c r="L23" s="570"/>
      <c r="M23" s="570"/>
      <c r="N23" s="570"/>
      <c r="O23" s="570"/>
      <c r="P23" s="570"/>
      <c r="Q23" s="570"/>
      <c r="R23" s="570"/>
      <c r="S23" s="570"/>
    </row>
    <row r="24" spans="1:24" x14ac:dyDescent="0.25">
      <c r="A24" s="570"/>
      <c r="B24" s="570"/>
      <c r="C24" s="570"/>
      <c r="D24" s="570"/>
      <c r="E24" s="570"/>
      <c r="F24" s="570"/>
      <c r="G24" s="570"/>
      <c r="H24" s="570"/>
      <c r="I24" s="570"/>
      <c r="J24" s="570"/>
      <c r="K24" s="570"/>
      <c r="L24" s="570"/>
      <c r="M24" s="570"/>
      <c r="N24" s="570"/>
      <c r="O24" s="570"/>
      <c r="P24" s="570"/>
      <c r="Q24" s="570"/>
      <c r="R24" s="570"/>
      <c r="S24" s="570"/>
    </row>
    <row r="25" spans="1:24" x14ac:dyDescent="0.25">
      <c r="A25" s="570"/>
      <c r="B25" s="570"/>
      <c r="C25" s="570"/>
      <c r="D25" s="570"/>
      <c r="E25" s="570"/>
      <c r="F25" s="570"/>
      <c r="G25" s="570"/>
      <c r="H25" s="570"/>
      <c r="I25" s="570"/>
      <c r="J25" s="570"/>
      <c r="K25" s="570"/>
      <c r="L25" s="570"/>
      <c r="M25" s="570"/>
      <c r="N25" s="570"/>
      <c r="O25" s="570"/>
      <c r="P25" s="570"/>
      <c r="Q25" s="570"/>
      <c r="R25" s="570"/>
      <c r="S25" s="570"/>
    </row>
    <row r="31" spans="1:24" x14ac:dyDescent="0.25">
      <c r="A31" t="s">
        <v>313</v>
      </c>
    </row>
    <row r="32" spans="1:24" x14ac:dyDescent="0.25">
      <c r="A32" s="3" t="s">
        <v>314</v>
      </c>
    </row>
    <row r="33" spans="1:1" x14ac:dyDescent="0.25">
      <c r="A33" s="408" t="s">
        <v>315</v>
      </c>
    </row>
  </sheetData>
  <mergeCells count="29">
    <mergeCell ref="X3:X6"/>
    <mergeCell ref="A1:T1"/>
    <mergeCell ref="F3:G3"/>
    <mergeCell ref="J3:M3"/>
    <mergeCell ref="P3:R3"/>
    <mergeCell ref="A3:A6"/>
    <mergeCell ref="B3:B6"/>
    <mergeCell ref="C3:C6"/>
    <mergeCell ref="D3:D6"/>
    <mergeCell ref="E3:E6"/>
    <mergeCell ref="F4:F6"/>
    <mergeCell ref="G4:G6"/>
    <mergeCell ref="H3:H6"/>
    <mergeCell ref="I3:I6"/>
    <mergeCell ref="J4:J6"/>
    <mergeCell ref="K4:K6"/>
    <mergeCell ref="L4:L6"/>
    <mergeCell ref="W3:W6"/>
    <mergeCell ref="A23:S25"/>
    <mergeCell ref="R4:R6"/>
    <mergeCell ref="S3:S6"/>
    <mergeCell ref="T3:T6"/>
    <mergeCell ref="U3:U6"/>
    <mergeCell ref="V3:V6"/>
    <mergeCell ref="M4:M6"/>
    <mergeCell ref="N3:N6"/>
    <mergeCell ref="O3:O6"/>
    <mergeCell ref="P4:P6"/>
    <mergeCell ref="Q4:Q6"/>
  </mergeCells>
  <phoneticPr fontId="68" type="noConversion"/>
  <pageMargins left="0.7" right="0.7" top="0.75" bottom="0.75" header="0.3" footer="0.3"/>
  <pageSetup paperSize="8"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zoomScale="85" zoomScaleNormal="85" workbookViewId="0">
      <selection activeCell="N11" sqref="N11"/>
    </sheetView>
  </sheetViews>
  <sheetFormatPr defaultColWidth="9" defaultRowHeight="14.4" x14ac:dyDescent="0.25"/>
  <cols>
    <col min="10" max="10" width="12.88671875" customWidth="1"/>
    <col min="15" max="15" width="14.77734375" customWidth="1"/>
    <col min="17" max="17" width="14.6640625" customWidth="1"/>
  </cols>
  <sheetData>
    <row r="1" spans="1:20" ht="17.399999999999999" x14ac:dyDescent="0.25">
      <c r="A1" s="609" t="s">
        <v>316</v>
      </c>
      <c r="B1" s="610"/>
      <c r="C1" s="610"/>
      <c r="D1" s="610"/>
      <c r="E1" s="610"/>
      <c r="F1" s="610"/>
      <c r="G1" s="610"/>
      <c r="H1" s="610"/>
      <c r="I1" s="610"/>
      <c r="J1" s="610"/>
      <c r="K1" s="610"/>
      <c r="L1" s="610"/>
      <c r="M1" s="610"/>
      <c r="N1" s="610"/>
      <c r="O1" s="610"/>
      <c r="P1" s="610"/>
      <c r="Q1" s="610"/>
      <c r="R1" s="610"/>
      <c r="S1" s="610"/>
      <c r="T1" s="244"/>
    </row>
    <row r="2" spans="1:20" x14ac:dyDescent="0.25">
      <c r="A2" s="607" t="s">
        <v>81</v>
      </c>
      <c r="B2" s="607" t="s">
        <v>317</v>
      </c>
      <c r="C2" s="607" t="s">
        <v>318</v>
      </c>
      <c r="D2" s="607" t="s">
        <v>119</v>
      </c>
      <c r="E2" s="607" t="s">
        <v>319</v>
      </c>
      <c r="F2" s="607" t="s">
        <v>320</v>
      </c>
      <c r="G2" s="607" t="s">
        <v>321</v>
      </c>
      <c r="H2" s="607" t="s">
        <v>322</v>
      </c>
      <c r="I2" s="607" t="s">
        <v>323</v>
      </c>
      <c r="J2" s="607" t="s">
        <v>103</v>
      </c>
      <c r="K2" s="607" t="s">
        <v>324</v>
      </c>
      <c r="L2" s="607"/>
      <c r="M2" s="608" t="s">
        <v>325</v>
      </c>
      <c r="N2" s="608"/>
      <c r="O2" s="607" t="s">
        <v>129</v>
      </c>
      <c r="P2" s="607" t="s">
        <v>95</v>
      </c>
      <c r="Q2" s="607" t="s">
        <v>326</v>
      </c>
      <c r="R2" s="607"/>
      <c r="S2" s="607" t="s">
        <v>97</v>
      </c>
      <c r="T2" s="244"/>
    </row>
    <row r="3" spans="1:20" x14ac:dyDescent="0.25">
      <c r="A3" s="607"/>
      <c r="B3" s="607"/>
      <c r="C3" s="607"/>
      <c r="D3" s="607"/>
      <c r="E3" s="607"/>
      <c r="F3" s="607"/>
      <c r="G3" s="607"/>
      <c r="H3" s="607"/>
      <c r="I3" s="607"/>
      <c r="J3" s="607"/>
      <c r="K3" s="607"/>
      <c r="L3" s="607"/>
      <c r="M3" s="608"/>
      <c r="N3" s="608"/>
      <c r="O3" s="607"/>
      <c r="P3" s="607"/>
      <c r="Q3" s="607"/>
      <c r="R3" s="607"/>
      <c r="S3" s="607"/>
      <c r="T3" s="244"/>
    </row>
    <row r="4" spans="1:20" x14ac:dyDescent="0.25">
      <c r="A4" s="607"/>
      <c r="B4" s="607"/>
      <c r="C4" s="607"/>
      <c r="D4" s="607"/>
      <c r="E4" s="607"/>
      <c r="F4" s="607"/>
      <c r="G4" s="607"/>
      <c r="H4" s="607"/>
      <c r="I4" s="607"/>
      <c r="J4" s="607"/>
      <c r="K4" s="607" t="s">
        <v>89</v>
      </c>
      <c r="L4" s="607" t="s">
        <v>252</v>
      </c>
      <c r="M4" s="608" t="s">
        <v>89</v>
      </c>
      <c r="N4" s="608" t="s">
        <v>252</v>
      </c>
      <c r="O4" s="607"/>
      <c r="P4" s="607"/>
      <c r="Q4" s="607" t="s">
        <v>129</v>
      </c>
      <c r="R4" s="607" t="s">
        <v>327</v>
      </c>
      <c r="S4" s="607"/>
      <c r="T4" s="244"/>
    </row>
    <row r="5" spans="1:20" x14ac:dyDescent="0.25">
      <c r="A5" s="607"/>
      <c r="B5" s="607"/>
      <c r="C5" s="607"/>
      <c r="D5" s="607"/>
      <c r="E5" s="607"/>
      <c r="F5" s="607"/>
      <c r="G5" s="607"/>
      <c r="H5" s="607"/>
      <c r="I5" s="607"/>
      <c r="J5" s="607"/>
      <c r="K5" s="607"/>
      <c r="L5" s="607"/>
      <c r="M5" s="608"/>
      <c r="N5" s="608"/>
      <c r="O5" s="607"/>
      <c r="P5" s="607"/>
      <c r="Q5" s="607"/>
      <c r="R5" s="607"/>
      <c r="S5" s="607"/>
      <c r="T5" s="244"/>
    </row>
    <row r="6" spans="1:20" s="241" customFormat="1" ht="166.2" customHeight="1" x14ac:dyDescent="0.25">
      <c r="A6" s="394">
        <v>3</v>
      </c>
      <c r="B6" s="403" t="s">
        <v>328</v>
      </c>
      <c r="C6" s="394" t="s">
        <v>329</v>
      </c>
      <c r="D6" s="394" t="s">
        <v>330</v>
      </c>
      <c r="E6" s="394" t="s">
        <v>156</v>
      </c>
      <c r="F6" s="394" t="s">
        <v>331</v>
      </c>
      <c r="G6" s="394">
        <v>6.28</v>
      </c>
      <c r="H6" s="394"/>
      <c r="I6" s="403" t="s">
        <v>332</v>
      </c>
      <c r="J6" s="403" t="s">
        <v>333</v>
      </c>
      <c r="K6" s="404" t="s">
        <v>334</v>
      </c>
      <c r="L6" s="404" t="s">
        <v>335</v>
      </c>
      <c r="M6" s="404" t="s">
        <v>336</v>
      </c>
      <c r="N6" s="404">
        <v>10</v>
      </c>
      <c r="O6" s="403" t="s">
        <v>337</v>
      </c>
      <c r="P6" s="404"/>
      <c r="Q6" s="403"/>
      <c r="R6" s="404"/>
      <c r="S6" s="403" t="s">
        <v>338</v>
      </c>
      <c r="T6" s="405" t="s">
        <v>339</v>
      </c>
    </row>
  </sheetData>
  <mergeCells count="23">
    <mergeCell ref="A1:S1"/>
    <mergeCell ref="A2:A5"/>
    <mergeCell ref="B2:B5"/>
    <mergeCell ref="C2:C5"/>
    <mergeCell ref="D2:D5"/>
    <mergeCell ref="E2:E5"/>
    <mergeCell ref="F2:F5"/>
    <mergeCell ref="G2:G5"/>
    <mergeCell ref="H2:H5"/>
    <mergeCell ref="I2:I5"/>
    <mergeCell ref="J2:J5"/>
    <mergeCell ref="K4:K5"/>
    <mergeCell ref="L4:L5"/>
    <mergeCell ref="M4:M5"/>
    <mergeCell ref="N4:N5"/>
    <mergeCell ref="O2:O5"/>
    <mergeCell ref="P2:P5"/>
    <mergeCell ref="Q4:Q5"/>
    <mergeCell ref="R4:R5"/>
    <mergeCell ref="S2:S5"/>
    <mergeCell ref="K2:L3"/>
    <mergeCell ref="M2:N3"/>
    <mergeCell ref="Q2:R3"/>
  </mergeCells>
  <phoneticPr fontId="68" type="noConversion"/>
  <pageMargins left="0.7" right="0.7" top="0.75" bottom="0.75" header="0.3" footer="0.3"/>
  <pageSetup paperSize="9" orientation="portrait" horizontalDpi="1200" verticalDpi="12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17"/>
  <sheetViews>
    <sheetView workbookViewId="0">
      <pane xSplit="2" ySplit="5" topLeftCell="BZ6" activePane="bottomRight" state="frozen"/>
      <selection pane="topRight"/>
      <selection pane="bottomLeft"/>
      <selection pane="bottomRight" activeCell="CM10" sqref="CM10"/>
    </sheetView>
  </sheetViews>
  <sheetFormatPr defaultColWidth="9" defaultRowHeight="14.4" x14ac:dyDescent="0.25"/>
  <cols>
    <col min="1" max="1" width="4.44140625" customWidth="1"/>
    <col min="2" max="2" width="10.6640625" customWidth="1"/>
    <col min="5" max="10" width="9" customWidth="1"/>
    <col min="11" max="11" width="7.21875" customWidth="1"/>
    <col min="12" max="12" width="12" customWidth="1"/>
    <col min="13" max="13" width="5.44140625" customWidth="1"/>
    <col min="14" max="14" width="7.88671875" customWidth="1"/>
    <col min="15" max="15" width="10" customWidth="1"/>
    <col min="16" max="46" width="9" customWidth="1"/>
    <col min="82" max="82" width="15.109375" customWidth="1"/>
    <col min="83" max="83" width="13.33203125" customWidth="1"/>
    <col min="85" max="85" width="7.77734375" customWidth="1"/>
    <col min="86" max="86" width="8.109375" customWidth="1"/>
    <col min="87" max="87" width="8.33203125" customWidth="1"/>
    <col min="88" max="90" width="5.77734375" customWidth="1"/>
    <col min="91" max="91" width="7.77734375" customWidth="1"/>
    <col min="92" max="92" width="7.6640625" customWidth="1"/>
    <col min="93" max="93" width="10.44140625" customWidth="1"/>
  </cols>
  <sheetData>
    <row r="1" spans="1:127" s="222" customFormat="1" ht="17.399999999999999" x14ac:dyDescent="0.25">
      <c r="A1" s="392" t="s">
        <v>340</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c r="AN1" s="392"/>
      <c r="AO1" s="392"/>
      <c r="AP1" s="392"/>
      <c r="AQ1" s="392"/>
      <c r="AR1" s="392"/>
      <c r="AS1" s="392"/>
      <c r="AT1" s="392"/>
      <c r="AU1" s="392"/>
      <c r="AV1" s="392"/>
      <c r="AW1" s="392"/>
      <c r="AX1" s="392"/>
      <c r="AY1" s="392"/>
      <c r="AZ1" s="392"/>
      <c r="BA1" s="392"/>
      <c r="BB1" s="392"/>
      <c r="BC1" s="392"/>
      <c r="BD1" s="392"/>
      <c r="BE1" s="392"/>
      <c r="BF1" s="392"/>
      <c r="BG1" s="392"/>
      <c r="BH1" s="392"/>
      <c r="BI1" s="392"/>
      <c r="BJ1" s="392"/>
      <c r="BK1" s="392"/>
      <c r="BL1" s="392"/>
      <c r="BM1" s="392"/>
      <c r="BN1" s="392"/>
      <c r="BO1" s="392"/>
      <c r="BP1" s="392"/>
      <c r="BQ1" s="392"/>
      <c r="BR1" s="392"/>
      <c r="BS1" s="392"/>
      <c r="BT1" s="392"/>
      <c r="BU1" s="392"/>
      <c r="BV1" s="392"/>
      <c r="BW1" s="392"/>
      <c r="BX1" s="392"/>
      <c r="BY1" s="392"/>
      <c r="BZ1" s="392"/>
      <c r="CA1" s="392"/>
      <c r="CB1" s="392"/>
      <c r="CC1" s="392"/>
      <c r="CD1" s="392"/>
      <c r="CE1" s="237"/>
      <c r="CF1" s="237"/>
      <c r="CG1" s="237"/>
      <c r="CH1" s="237"/>
      <c r="CI1" s="237"/>
      <c r="CJ1" s="401"/>
      <c r="CK1" s="401"/>
      <c r="CL1" s="401"/>
    </row>
    <row r="2" spans="1:127" s="260" customFormat="1" ht="12" x14ac:dyDescent="0.15">
      <c r="A2" s="211">
        <v>1</v>
      </c>
      <c r="B2" s="211">
        <v>2</v>
      </c>
      <c r="C2" s="211">
        <v>3</v>
      </c>
      <c r="D2" s="211">
        <v>4</v>
      </c>
      <c r="E2" s="211">
        <v>5</v>
      </c>
      <c r="F2" s="211">
        <v>6</v>
      </c>
      <c r="G2" s="211">
        <v>7</v>
      </c>
      <c r="H2" s="211">
        <v>8</v>
      </c>
      <c r="I2" s="211">
        <v>10</v>
      </c>
      <c r="J2" s="211">
        <v>11</v>
      </c>
      <c r="K2" s="211">
        <v>12</v>
      </c>
      <c r="L2" s="211">
        <v>13</v>
      </c>
      <c r="M2" s="211">
        <v>14</v>
      </c>
      <c r="N2" s="211">
        <v>15</v>
      </c>
      <c r="O2" s="211">
        <v>16</v>
      </c>
      <c r="P2" s="211">
        <v>17</v>
      </c>
      <c r="Q2" s="211">
        <v>18</v>
      </c>
      <c r="R2" s="211">
        <v>19</v>
      </c>
      <c r="S2" s="211">
        <v>20</v>
      </c>
      <c r="T2" s="211">
        <v>21</v>
      </c>
      <c r="U2" s="211">
        <v>22</v>
      </c>
      <c r="V2" s="211">
        <v>23</v>
      </c>
      <c r="W2" s="211">
        <v>24</v>
      </c>
      <c r="X2" s="211">
        <v>25</v>
      </c>
      <c r="Y2" s="211">
        <v>26</v>
      </c>
      <c r="Z2" s="211">
        <v>27</v>
      </c>
      <c r="AA2" s="211">
        <v>28</v>
      </c>
      <c r="AB2" s="211">
        <v>29</v>
      </c>
      <c r="AC2" s="211">
        <v>30</v>
      </c>
      <c r="AD2" s="211">
        <v>31</v>
      </c>
      <c r="AE2" s="211">
        <v>32</v>
      </c>
      <c r="AF2" s="211">
        <v>33</v>
      </c>
      <c r="AG2" s="211">
        <v>34</v>
      </c>
      <c r="AH2" s="211">
        <v>35</v>
      </c>
      <c r="AI2" s="211">
        <v>36</v>
      </c>
      <c r="AJ2" s="211">
        <v>37</v>
      </c>
      <c r="AK2" s="211">
        <v>38</v>
      </c>
      <c r="AL2" s="211">
        <v>39</v>
      </c>
      <c r="AM2" s="211">
        <v>40</v>
      </c>
      <c r="AN2" s="211">
        <v>41</v>
      </c>
      <c r="AO2" s="211">
        <v>42</v>
      </c>
      <c r="AP2" s="211">
        <v>43</v>
      </c>
      <c r="AQ2" s="211">
        <v>44</v>
      </c>
      <c r="AR2" s="211">
        <v>45</v>
      </c>
      <c r="AS2" s="211">
        <v>46</v>
      </c>
      <c r="AT2" s="211">
        <v>47</v>
      </c>
      <c r="AU2" s="211">
        <v>48</v>
      </c>
      <c r="AV2" s="211">
        <v>49</v>
      </c>
      <c r="AW2" s="211">
        <v>50</v>
      </c>
      <c r="AX2" s="211">
        <v>51</v>
      </c>
      <c r="AY2" s="211">
        <v>52</v>
      </c>
      <c r="AZ2" s="211">
        <v>53</v>
      </c>
      <c r="BA2" s="211">
        <v>54</v>
      </c>
      <c r="BB2" s="211">
        <v>55</v>
      </c>
      <c r="BC2" s="211">
        <v>56</v>
      </c>
      <c r="BD2" s="211">
        <v>57</v>
      </c>
      <c r="BE2" s="211">
        <v>58</v>
      </c>
      <c r="BF2" s="211">
        <v>59</v>
      </c>
      <c r="BG2" s="211">
        <v>60</v>
      </c>
      <c r="BH2" s="211">
        <v>61</v>
      </c>
      <c r="BI2" s="211">
        <v>62</v>
      </c>
      <c r="BJ2" s="211">
        <v>63</v>
      </c>
      <c r="BK2" s="211">
        <v>64</v>
      </c>
      <c r="BL2" s="211">
        <v>65</v>
      </c>
      <c r="BM2" s="211">
        <v>66</v>
      </c>
      <c r="BN2" s="211">
        <v>67</v>
      </c>
      <c r="BO2" s="211">
        <v>68</v>
      </c>
      <c r="BP2" s="211">
        <v>69</v>
      </c>
      <c r="BQ2" s="211">
        <v>70</v>
      </c>
      <c r="BR2" s="211">
        <v>71</v>
      </c>
      <c r="BS2" s="211">
        <v>72</v>
      </c>
      <c r="BT2" s="211">
        <v>73</v>
      </c>
      <c r="BU2" s="211">
        <v>74</v>
      </c>
      <c r="BV2" s="211">
        <v>75</v>
      </c>
      <c r="BW2" s="211">
        <v>76</v>
      </c>
      <c r="BX2" s="211">
        <v>77</v>
      </c>
      <c r="BY2" s="211">
        <v>78</v>
      </c>
      <c r="BZ2" s="211">
        <v>79</v>
      </c>
      <c r="CA2" s="211">
        <v>80</v>
      </c>
      <c r="CB2" s="211">
        <v>81</v>
      </c>
      <c r="CC2" s="211">
        <v>82</v>
      </c>
      <c r="CD2" s="211">
        <v>83</v>
      </c>
      <c r="CE2" s="211">
        <v>84</v>
      </c>
      <c r="CF2" s="211">
        <v>85</v>
      </c>
      <c r="CG2" s="211">
        <v>86</v>
      </c>
      <c r="CH2" s="211">
        <v>87</v>
      </c>
      <c r="CI2" s="211">
        <v>88</v>
      </c>
      <c r="CJ2" s="379"/>
      <c r="CK2" s="379"/>
      <c r="CL2" s="379"/>
    </row>
    <row r="3" spans="1:127" s="63" customFormat="1" ht="13.5" customHeight="1" x14ac:dyDescent="0.25">
      <c r="A3" s="628" t="s">
        <v>341</v>
      </c>
      <c r="B3" s="628" t="s">
        <v>342</v>
      </c>
      <c r="C3" s="628" t="s">
        <v>343</v>
      </c>
      <c r="D3" s="646" t="s">
        <v>344</v>
      </c>
      <c r="E3" s="647"/>
      <c r="F3" s="647"/>
      <c r="G3" s="647"/>
      <c r="H3" s="647"/>
      <c r="I3" s="612" t="s">
        <v>345</v>
      </c>
      <c r="J3" s="612"/>
      <c r="K3" s="612"/>
      <c r="L3" s="614" t="s">
        <v>346</v>
      </c>
      <c r="M3" s="643"/>
      <c r="N3" s="646" t="s">
        <v>347</v>
      </c>
      <c r="O3" s="647"/>
      <c r="P3" s="647"/>
      <c r="Q3" s="648"/>
      <c r="R3" s="612" t="s">
        <v>348</v>
      </c>
      <c r="S3" s="612"/>
      <c r="T3" s="612"/>
      <c r="U3" s="612" t="s">
        <v>349</v>
      </c>
      <c r="V3" s="612"/>
      <c r="W3" s="612"/>
      <c r="X3" s="612"/>
      <c r="Y3" s="612"/>
      <c r="Z3" s="612"/>
      <c r="AA3" s="612"/>
      <c r="AB3" s="612"/>
      <c r="AC3" s="612"/>
      <c r="AD3" s="612"/>
      <c r="AE3" s="612"/>
      <c r="AF3" s="612"/>
      <c r="AG3" s="612"/>
      <c r="AH3" s="613"/>
      <c r="AI3" s="613"/>
      <c r="AJ3" s="613"/>
      <c r="AK3" s="613"/>
      <c r="AL3" s="613"/>
      <c r="AM3" s="613"/>
      <c r="AN3" s="639" t="s">
        <v>350</v>
      </c>
      <c r="AO3" s="639"/>
      <c r="AP3" s="639"/>
      <c r="AQ3" s="639"/>
      <c r="AR3" s="639"/>
      <c r="AS3" s="640" t="s">
        <v>351</v>
      </c>
      <c r="AT3" s="641"/>
      <c r="AU3" s="642" t="s">
        <v>352</v>
      </c>
      <c r="AV3" s="643"/>
      <c r="AW3" s="643"/>
      <c r="AX3" s="643"/>
      <c r="AY3" s="643"/>
      <c r="AZ3" s="643"/>
      <c r="BA3" s="643"/>
      <c r="BB3" s="643"/>
      <c r="BC3" s="643"/>
      <c r="BD3" s="643"/>
      <c r="BE3" s="643"/>
      <c r="BF3" s="643"/>
      <c r="BG3" s="643"/>
      <c r="BH3" s="643"/>
      <c r="BI3" s="643"/>
      <c r="BJ3" s="643"/>
      <c r="BK3" s="621"/>
      <c r="BL3" s="644" t="s">
        <v>353</v>
      </c>
      <c r="BM3" s="645"/>
      <c r="BN3" s="645"/>
      <c r="BO3" s="645"/>
      <c r="BP3" s="645"/>
      <c r="BQ3" s="645"/>
      <c r="BR3" s="645"/>
      <c r="BS3" s="645"/>
      <c r="BT3" s="645"/>
      <c r="BU3" s="645"/>
      <c r="BV3" s="629" t="s">
        <v>354</v>
      </c>
      <c r="BW3" s="630"/>
      <c r="BX3" s="630"/>
      <c r="BY3" s="630"/>
      <c r="BZ3" s="630"/>
      <c r="CA3" s="630"/>
      <c r="CB3" s="630"/>
      <c r="CC3" s="630"/>
      <c r="CD3" s="618" t="s">
        <v>355</v>
      </c>
      <c r="CE3" s="618"/>
      <c r="CF3" s="611" t="s">
        <v>356</v>
      </c>
      <c r="CG3" s="611" t="s">
        <v>357</v>
      </c>
      <c r="CH3" s="611" t="s">
        <v>358</v>
      </c>
      <c r="CI3" s="614" t="s">
        <v>359</v>
      </c>
      <c r="CJ3" s="616" t="s">
        <v>147</v>
      </c>
      <c r="CK3" s="946" t="s">
        <v>1714</v>
      </c>
      <c r="CL3" s="946" t="s">
        <v>1711</v>
      </c>
      <c r="CM3" s="949" t="s">
        <v>360</v>
      </c>
      <c r="CN3" s="949" t="s">
        <v>361</v>
      </c>
      <c r="CO3" s="949" t="s">
        <v>274</v>
      </c>
    </row>
    <row r="4" spans="1:127" s="63" customFormat="1" ht="13.5" customHeight="1" x14ac:dyDescent="0.25">
      <c r="A4" s="628"/>
      <c r="B4" s="628"/>
      <c r="C4" s="628"/>
      <c r="D4" s="626" t="s">
        <v>362</v>
      </c>
      <c r="E4" s="626" t="s">
        <v>320</v>
      </c>
      <c r="F4" s="624" t="s">
        <v>83</v>
      </c>
      <c r="G4" s="624" t="s">
        <v>84</v>
      </c>
      <c r="H4" s="626" t="s">
        <v>363</v>
      </c>
      <c r="I4" s="612" t="s">
        <v>364</v>
      </c>
      <c r="J4" s="612" t="s">
        <v>365</v>
      </c>
      <c r="K4" s="612" t="s">
        <v>366</v>
      </c>
      <c r="L4" s="611" t="s">
        <v>367</v>
      </c>
      <c r="M4" s="611" t="s">
        <v>368</v>
      </c>
      <c r="N4" s="611" t="s">
        <v>369</v>
      </c>
      <c r="O4" s="612" t="s">
        <v>370</v>
      </c>
      <c r="P4" s="612" t="s">
        <v>371</v>
      </c>
      <c r="Q4" s="611" t="s">
        <v>372</v>
      </c>
      <c r="R4" s="611" t="s">
        <v>373</v>
      </c>
      <c r="S4" s="611" t="s">
        <v>374</v>
      </c>
      <c r="T4" s="611" t="s">
        <v>375</v>
      </c>
      <c r="U4" s="623" t="s">
        <v>376</v>
      </c>
      <c r="V4" s="623" t="s">
        <v>377</v>
      </c>
      <c r="W4" s="623" t="s">
        <v>378</v>
      </c>
      <c r="X4" s="623" t="s">
        <v>379</v>
      </c>
      <c r="Y4" s="623" t="s">
        <v>380</v>
      </c>
      <c r="Z4" s="623" t="s">
        <v>381</v>
      </c>
      <c r="AA4" s="623" t="s">
        <v>382</v>
      </c>
      <c r="AB4" s="623" t="s">
        <v>383</v>
      </c>
      <c r="AC4" s="623" t="s">
        <v>384</v>
      </c>
      <c r="AD4" s="623" t="s">
        <v>385</v>
      </c>
      <c r="AE4" s="620" t="s">
        <v>386</v>
      </c>
      <c r="AF4" s="621" t="s">
        <v>387</v>
      </c>
      <c r="AG4" s="622" t="s">
        <v>388</v>
      </c>
      <c r="AH4" s="398"/>
      <c r="AI4" s="621" t="s">
        <v>389</v>
      </c>
      <c r="AJ4" s="621" t="s">
        <v>390</v>
      </c>
      <c r="AK4" s="612" t="s">
        <v>391</v>
      </c>
      <c r="AL4" s="612" t="s">
        <v>392</v>
      </c>
      <c r="AM4" s="612" t="s">
        <v>393</v>
      </c>
      <c r="AN4" s="631" t="s">
        <v>394</v>
      </c>
      <c r="AO4" s="631"/>
      <c r="AP4" s="632"/>
      <c r="AQ4" s="633" t="s">
        <v>395</v>
      </c>
      <c r="AR4" s="633"/>
      <c r="AS4" s="611" t="s">
        <v>396</v>
      </c>
      <c r="AT4" s="611" t="s">
        <v>397</v>
      </c>
      <c r="AU4" s="611" t="s">
        <v>398</v>
      </c>
      <c r="AV4" s="612"/>
      <c r="AW4" s="612"/>
      <c r="AX4" s="612"/>
      <c r="AY4" s="612"/>
      <c r="AZ4" s="611" t="s">
        <v>399</v>
      </c>
      <c r="BA4" s="611" t="s">
        <v>400</v>
      </c>
      <c r="BB4" s="611" t="s">
        <v>401</v>
      </c>
      <c r="BC4" s="612"/>
      <c r="BD4" s="612"/>
      <c r="BE4" s="612"/>
      <c r="BF4" s="612"/>
      <c r="BG4" s="611" t="s">
        <v>402</v>
      </c>
      <c r="BH4" s="612"/>
      <c r="BI4" s="612"/>
      <c r="BJ4" s="612"/>
      <c r="BK4" s="612"/>
      <c r="BL4" s="634" t="s">
        <v>403</v>
      </c>
      <c r="BM4" s="634"/>
      <c r="BN4" s="635" t="s">
        <v>404</v>
      </c>
      <c r="BO4" s="635"/>
      <c r="BP4" s="634" t="s">
        <v>405</v>
      </c>
      <c r="BQ4" s="634"/>
      <c r="BR4" s="634"/>
      <c r="BS4" s="636" t="s">
        <v>406</v>
      </c>
      <c r="BT4" s="637"/>
      <c r="BU4" s="638"/>
      <c r="BV4" s="618" t="s">
        <v>407</v>
      </c>
      <c r="BW4" s="618"/>
      <c r="BX4" s="618" t="s">
        <v>408</v>
      </c>
      <c r="BY4" s="618" t="s">
        <v>409</v>
      </c>
      <c r="BZ4" s="618" t="s">
        <v>410</v>
      </c>
      <c r="CA4" s="618" t="s">
        <v>411</v>
      </c>
      <c r="CB4" s="618"/>
      <c r="CC4" s="618" t="s">
        <v>412</v>
      </c>
      <c r="CD4" s="618" t="s">
        <v>413</v>
      </c>
      <c r="CE4" s="618" t="s">
        <v>414</v>
      </c>
      <c r="CF4" s="612"/>
      <c r="CG4" s="612"/>
      <c r="CH4" s="612"/>
      <c r="CI4" s="614"/>
      <c r="CJ4" s="617"/>
      <c r="CK4" s="947"/>
      <c r="CL4" s="947"/>
      <c r="CM4" s="950"/>
      <c r="CN4" s="950"/>
      <c r="CO4" s="950"/>
    </row>
    <row r="5" spans="1:127" s="63" customFormat="1" ht="34.200000000000003" x14ac:dyDescent="0.25">
      <c r="A5" s="627"/>
      <c r="B5" s="627"/>
      <c r="C5" s="627"/>
      <c r="D5" s="627"/>
      <c r="E5" s="627"/>
      <c r="F5" s="625"/>
      <c r="G5" s="625"/>
      <c r="H5" s="627"/>
      <c r="I5" s="613"/>
      <c r="J5" s="613"/>
      <c r="K5" s="613"/>
      <c r="L5" s="613"/>
      <c r="M5" s="613"/>
      <c r="N5" s="613"/>
      <c r="O5" s="613"/>
      <c r="P5" s="613"/>
      <c r="Q5" s="613"/>
      <c r="R5" s="613"/>
      <c r="S5" s="613"/>
      <c r="T5" s="613"/>
      <c r="U5" s="613"/>
      <c r="V5" s="613"/>
      <c r="W5" s="613"/>
      <c r="X5" s="613"/>
      <c r="Y5" s="613"/>
      <c r="Z5" s="613"/>
      <c r="AA5" s="613"/>
      <c r="AB5" s="613"/>
      <c r="AC5" s="613"/>
      <c r="AD5" s="613"/>
      <c r="AE5" s="613"/>
      <c r="AF5" s="613"/>
      <c r="AG5" s="613"/>
      <c r="AH5" s="399" t="s">
        <v>416</v>
      </c>
      <c r="AI5" s="613"/>
      <c r="AJ5" s="613"/>
      <c r="AK5" s="613"/>
      <c r="AL5" s="613"/>
      <c r="AM5" s="613"/>
      <c r="AN5" s="226" t="s">
        <v>417</v>
      </c>
      <c r="AO5" s="226" t="s">
        <v>418</v>
      </c>
      <c r="AP5" s="227" t="s">
        <v>419</v>
      </c>
      <c r="AQ5" s="226" t="s">
        <v>420</v>
      </c>
      <c r="AR5" s="226" t="s">
        <v>421</v>
      </c>
      <c r="AS5" s="613"/>
      <c r="AT5" s="613"/>
      <c r="AU5" s="225" t="s">
        <v>422</v>
      </c>
      <c r="AV5" s="225" t="s">
        <v>423</v>
      </c>
      <c r="AW5" s="225" t="s">
        <v>424</v>
      </c>
      <c r="AX5" s="225" t="s">
        <v>425</v>
      </c>
      <c r="AY5" s="225" t="s">
        <v>426</v>
      </c>
      <c r="AZ5" s="613"/>
      <c r="BA5" s="613"/>
      <c r="BB5" s="228" t="s">
        <v>427</v>
      </c>
      <c r="BC5" s="225" t="s">
        <v>423</v>
      </c>
      <c r="BD5" s="225" t="s">
        <v>424</v>
      </c>
      <c r="BE5" s="225" t="s">
        <v>425</v>
      </c>
      <c r="BF5" s="225" t="s">
        <v>426</v>
      </c>
      <c r="BG5" s="228" t="s">
        <v>274</v>
      </c>
      <c r="BH5" s="225" t="s">
        <v>423</v>
      </c>
      <c r="BI5" s="225" t="s">
        <v>424</v>
      </c>
      <c r="BJ5" s="225" t="s">
        <v>425</v>
      </c>
      <c r="BK5" s="225" t="s">
        <v>426</v>
      </c>
      <c r="BL5" s="229" t="s">
        <v>428</v>
      </c>
      <c r="BM5" s="229" t="s">
        <v>429</v>
      </c>
      <c r="BN5" s="230" t="s">
        <v>430</v>
      </c>
      <c r="BO5" s="231" t="s">
        <v>428</v>
      </c>
      <c r="BP5" s="229" t="s">
        <v>431</v>
      </c>
      <c r="BQ5" s="232" t="s">
        <v>428</v>
      </c>
      <c r="BR5" s="232" t="s">
        <v>432</v>
      </c>
      <c r="BS5" s="233" t="s">
        <v>433</v>
      </c>
      <c r="BT5" s="234" t="s">
        <v>434</v>
      </c>
      <c r="BU5" s="234" t="s">
        <v>435</v>
      </c>
      <c r="BV5" s="236" t="s">
        <v>436</v>
      </c>
      <c r="BW5" s="236" t="s">
        <v>437</v>
      </c>
      <c r="BX5" s="619"/>
      <c r="BY5" s="619"/>
      <c r="BZ5" s="619"/>
      <c r="CA5" s="236" t="s">
        <v>438</v>
      </c>
      <c r="CB5" s="236" t="s">
        <v>439</v>
      </c>
      <c r="CC5" s="619"/>
      <c r="CD5" s="619"/>
      <c r="CE5" s="619"/>
      <c r="CF5" s="613"/>
      <c r="CG5" s="613"/>
      <c r="CH5" s="613"/>
      <c r="CI5" s="615"/>
      <c r="CJ5" s="617"/>
      <c r="CK5" s="620"/>
      <c r="CL5" s="620"/>
      <c r="CM5" s="79" t="s">
        <v>415</v>
      </c>
      <c r="CN5" s="79" t="s">
        <v>415</v>
      </c>
      <c r="CO5" s="79" t="s">
        <v>415</v>
      </c>
      <c r="CP5" s="524"/>
      <c r="CQ5" s="524"/>
      <c r="CR5" s="524"/>
      <c r="CS5" s="524"/>
      <c r="CT5" s="524"/>
      <c r="CU5" s="524"/>
      <c r="CV5" s="524"/>
      <c r="CW5" s="524"/>
      <c r="CX5" s="524"/>
      <c r="CY5" s="524"/>
      <c r="CZ5" s="524"/>
      <c r="DA5" s="524"/>
      <c r="DB5" s="524"/>
      <c r="DC5" s="524"/>
      <c r="DD5" s="524"/>
      <c r="DE5" s="524"/>
      <c r="DF5" s="524"/>
      <c r="DG5" s="524"/>
      <c r="DH5" s="524"/>
      <c r="DI5" s="524"/>
      <c r="DJ5" s="524"/>
      <c r="DK5" s="524"/>
      <c r="DL5" s="524"/>
      <c r="DM5" s="524"/>
      <c r="DN5" s="524"/>
      <c r="DO5" s="524"/>
      <c r="DP5" s="524"/>
      <c r="DQ5" s="524"/>
      <c r="DR5" s="524"/>
      <c r="DS5" s="524"/>
      <c r="DT5" s="524"/>
      <c r="DU5" s="524"/>
      <c r="DV5" s="524"/>
      <c r="DW5" s="524"/>
    </row>
    <row r="6" spans="1:127" s="84" customFormat="1" ht="36" customHeight="1" x14ac:dyDescent="0.25">
      <c r="A6" s="213">
        <v>1</v>
      </c>
      <c r="B6" s="80" t="s">
        <v>440</v>
      </c>
      <c r="C6" s="80" t="s">
        <v>166</v>
      </c>
      <c r="D6" s="80" t="s">
        <v>441</v>
      </c>
      <c r="E6" s="80" t="s">
        <v>331</v>
      </c>
      <c r="F6" s="80" t="s">
        <v>196</v>
      </c>
      <c r="G6" s="80" t="s">
        <v>155</v>
      </c>
      <c r="H6" s="80" t="s">
        <v>442</v>
      </c>
      <c r="I6" s="80" t="s">
        <v>443</v>
      </c>
      <c r="J6" s="80" t="s">
        <v>156</v>
      </c>
      <c r="K6" s="80" t="s">
        <v>444</v>
      </c>
      <c r="L6" s="80" t="s">
        <v>445</v>
      </c>
      <c r="M6" s="80" t="s">
        <v>446</v>
      </c>
      <c r="N6" s="80" t="s">
        <v>247</v>
      </c>
      <c r="O6" s="80" t="s">
        <v>447</v>
      </c>
      <c r="P6" s="80" t="s">
        <v>448</v>
      </c>
      <c r="Q6" s="80" t="s">
        <v>449</v>
      </c>
      <c r="R6" s="80" t="s">
        <v>450</v>
      </c>
      <c r="S6" s="80" t="s">
        <v>451</v>
      </c>
      <c r="T6" s="80" t="s">
        <v>446</v>
      </c>
      <c r="U6" s="80">
        <v>62.1</v>
      </c>
      <c r="V6" s="80">
        <v>40.700000000000003</v>
      </c>
      <c r="W6" s="80">
        <v>0.22</v>
      </c>
      <c r="X6" s="80">
        <v>62.7</v>
      </c>
      <c r="Y6" s="80">
        <v>0</v>
      </c>
      <c r="Z6" s="80">
        <v>0.11</v>
      </c>
      <c r="AA6" s="80">
        <v>0</v>
      </c>
      <c r="AB6" s="80">
        <v>0.03</v>
      </c>
      <c r="AC6" s="80">
        <v>0.08</v>
      </c>
      <c r="AD6" s="80">
        <v>0.01</v>
      </c>
      <c r="AE6" s="359" t="s">
        <v>452</v>
      </c>
      <c r="AF6" s="80">
        <v>1235.7</v>
      </c>
      <c r="AG6" s="80">
        <v>32.200000000000003</v>
      </c>
      <c r="AH6" s="80">
        <v>111</v>
      </c>
      <c r="AI6" s="80">
        <v>30</v>
      </c>
      <c r="AJ6" s="80">
        <v>1099.8</v>
      </c>
      <c r="AK6" s="80">
        <v>32.200000000000003</v>
      </c>
      <c r="AL6" s="80">
        <v>30</v>
      </c>
      <c r="AM6" s="80">
        <v>1099.8</v>
      </c>
      <c r="AN6" s="80">
        <v>0</v>
      </c>
      <c r="AO6" s="80">
        <v>19.73</v>
      </c>
      <c r="AP6" s="80">
        <v>2.1800000000000002</v>
      </c>
      <c r="AQ6" s="80">
        <v>19</v>
      </c>
      <c r="AR6" s="80">
        <v>2000</v>
      </c>
      <c r="AS6" s="80">
        <v>3</v>
      </c>
      <c r="AT6" s="80" t="s">
        <v>453</v>
      </c>
      <c r="AU6" s="80">
        <v>4.9800000000000004</v>
      </c>
      <c r="AV6" s="80">
        <v>3.5</v>
      </c>
      <c r="AW6" s="80">
        <v>1.48</v>
      </c>
      <c r="AX6" s="80">
        <v>0</v>
      </c>
      <c r="AY6" s="80">
        <v>0</v>
      </c>
      <c r="AZ6" s="80">
        <v>1.55</v>
      </c>
      <c r="BA6" s="80">
        <v>0</v>
      </c>
      <c r="BB6" s="80">
        <v>0</v>
      </c>
      <c r="BC6" s="80">
        <v>0</v>
      </c>
      <c r="BD6" s="80">
        <v>0</v>
      </c>
      <c r="BE6" s="80">
        <v>0</v>
      </c>
      <c r="BF6" s="80">
        <v>0</v>
      </c>
      <c r="BG6" s="76">
        <f t="shared" ref="BG6:BG9" si="0">AU6-BB6</f>
        <v>4.9800000000000004</v>
      </c>
      <c r="BH6" s="80">
        <v>3.5</v>
      </c>
      <c r="BI6" s="80">
        <v>1.48</v>
      </c>
      <c r="BJ6" s="80">
        <v>0</v>
      </c>
      <c r="BK6" s="80">
        <v>0</v>
      </c>
      <c r="BL6" s="80">
        <v>1.08</v>
      </c>
      <c r="BM6" s="80">
        <v>2.77</v>
      </c>
      <c r="BN6" s="80" t="s">
        <v>442</v>
      </c>
      <c r="BO6" s="80">
        <v>0.9</v>
      </c>
      <c r="BP6" s="80" t="s">
        <v>454</v>
      </c>
      <c r="BQ6" s="80">
        <v>0.18</v>
      </c>
      <c r="BR6" s="80">
        <v>1.76</v>
      </c>
      <c r="BS6" s="80">
        <v>1</v>
      </c>
      <c r="BT6" s="80">
        <v>1.84</v>
      </c>
      <c r="BU6" s="80">
        <v>0.93</v>
      </c>
      <c r="BV6" s="80">
        <v>585.46</v>
      </c>
      <c r="BW6" s="80">
        <v>93.32</v>
      </c>
      <c r="BX6" s="80">
        <v>82.23</v>
      </c>
      <c r="BY6" s="80">
        <v>790.95</v>
      </c>
      <c r="BZ6" s="80">
        <v>48.65</v>
      </c>
      <c r="CA6" s="80">
        <v>97</v>
      </c>
      <c r="CB6" s="80">
        <v>165</v>
      </c>
      <c r="CC6" s="80">
        <v>8876</v>
      </c>
      <c r="CD6" s="80" t="s">
        <v>455</v>
      </c>
      <c r="CE6" s="80" t="s">
        <v>456</v>
      </c>
      <c r="CF6" s="80" t="s">
        <v>247</v>
      </c>
      <c r="CG6" s="80">
        <v>0</v>
      </c>
      <c r="CH6" s="80">
        <v>149.91</v>
      </c>
      <c r="CI6" s="402" t="s">
        <v>1715</v>
      </c>
      <c r="CJ6" s="402">
        <v>1</v>
      </c>
      <c r="CK6" s="402">
        <v>45</v>
      </c>
      <c r="CL6" s="402" t="s">
        <v>1707</v>
      </c>
      <c r="CM6" s="400">
        <f>AU6</f>
        <v>4.9800000000000004</v>
      </c>
      <c r="CN6" s="943">
        <f>BB6</f>
        <v>0</v>
      </c>
      <c r="CO6" s="400">
        <f>BG6</f>
        <v>4.9800000000000004</v>
      </c>
      <c r="CP6" s="524"/>
      <c r="CQ6" s="524"/>
      <c r="CR6" s="524"/>
      <c r="CS6" s="524"/>
      <c r="CT6" s="524"/>
      <c r="CU6" s="524"/>
      <c r="CV6" s="524"/>
      <c r="CW6" s="524"/>
      <c r="CX6" s="524"/>
      <c r="CY6" s="524"/>
      <c r="CZ6" s="524"/>
      <c r="DA6" s="524"/>
      <c r="DB6" s="524"/>
      <c r="DC6" s="524"/>
      <c r="DD6" s="524"/>
      <c r="DE6" s="524"/>
      <c r="DF6" s="524"/>
      <c r="DG6" s="524"/>
      <c r="DH6" s="524"/>
      <c r="DI6" s="524"/>
      <c r="DJ6" s="524"/>
      <c r="DK6" s="524"/>
      <c r="DL6" s="524"/>
      <c r="DM6" s="524"/>
      <c r="DN6" s="524"/>
      <c r="DO6" s="524"/>
      <c r="DP6" s="524"/>
      <c r="DQ6" s="524"/>
      <c r="DR6" s="524"/>
      <c r="DS6" s="524"/>
      <c r="DT6" s="524"/>
      <c r="DU6" s="524"/>
      <c r="DV6" s="524"/>
      <c r="DW6" s="524"/>
    </row>
    <row r="7" spans="1:127" s="84" customFormat="1" ht="37.200000000000003" customHeight="1" x14ac:dyDescent="0.25">
      <c r="A7" s="213">
        <v>2</v>
      </c>
      <c r="B7" s="80" t="s">
        <v>465</v>
      </c>
      <c r="C7" s="80" t="s">
        <v>163</v>
      </c>
      <c r="D7" s="80" t="s">
        <v>441</v>
      </c>
      <c r="E7" s="80" t="s">
        <v>331</v>
      </c>
      <c r="F7" s="80" t="s">
        <v>196</v>
      </c>
      <c r="G7" s="80" t="s">
        <v>155</v>
      </c>
      <c r="H7" s="80" t="s">
        <v>466</v>
      </c>
      <c r="I7" s="80" t="s">
        <v>443</v>
      </c>
      <c r="J7" s="80" t="s">
        <v>156</v>
      </c>
      <c r="K7" s="80" t="s">
        <v>467</v>
      </c>
      <c r="L7" s="80" t="s">
        <v>468</v>
      </c>
      <c r="M7" s="80" t="s">
        <v>446</v>
      </c>
      <c r="N7" s="80" t="s">
        <v>247</v>
      </c>
      <c r="O7" s="80" t="s">
        <v>469</v>
      </c>
      <c r="P7" s="80" t="s">
        <v>448</v>
      </c>
      <c r="Q7" s="80" t="s">
        <v>470</v>
      </c>
      <c r="R7" s="80" t="s">
        <v>471</v>
      </c>
      <c r="S7" s="80" t="s">
        <v>451</v>
      </c>
      <c r="T7" s="80" t="s">
        <v>446</v>
      </c>
      <c r="U7" s="80">
        <v>35.1</v>
      </c>
      <c r="V7" s="80">
        <v>26.3</v>
      </c>
      <c r="W7" s="80">
        <v>0.22</v>
      </c>
      <c r="X7" s="80">
        <v>61.2</v>
      </c>
      <c r="Y7" s="80">
        <v>0</v>
      </c>
      <c r="Z7" s="80">
        <v>3.7999999999999999E-2</v>
      </c>
      <c r="AA7" s="80">
        <v>0</v>
      </c>
      <c r="AB7" s="80">
        <v>0.01</v>
      </c>
      <c r="AC7" s="80">
        <v>3.2000000000000001E-2</v>
      </c>
      <c r="AD7" s="80">
        <v>5.0000000000000001E-3</v>
      </c>
      <c r="AE7" s="359" t="s">
        <v>452</v>
      </c>
      <c r="AF7" s="80">
        <v>802.7</v>
      </c>
      <c r="AG7" s="80">
        <v>71.099999999999994</v>
      </c>
      <c r="AH7" s="80">
        <v>0</v>
      </c>
      <c r="AI7" s="80">
        <v>93.6</v>
      </c>
      <c r="AJ7" s="80">
        <v>638</v>
      </c>
      <c r="AK7" s="80">
        <v>71.099999999999994</v>
      </c>
      <c r="AL7" s="80">
        <v>93.6</v>
      </c>
      <c r="AM7" s="80">
        <v>638</v>
      </c>
      <c r="AN7" s="80">
        <v>0</v>
      </c>
      <c r="AO7" s="80">
        <v>15.6</v>
      </c>
      <c r="AP7" s="80">
        <v>1.08</v>
      </c>
      <c r="AQ7" s="80">
        <v>10</v>
      </c>
      <c r="AR7" s="80">
        <v>3000</v>
      </c>
      <c r="AS7" s="80">
        <v>3</v>
      </c>
      <c r="AT7" s="80" t="s">
        <v>472</v>
      </c>
      <c r="AU7" s="80">
        <v>1.85</v>
      </c>
      <c r="AV7" s="80">
        <v>0.92</v>
      </c>
      <c r="AW7" s="80">
        <v>0.63</v>
      </c>
      <c r="AX7" s="80">
        <v>0</v>
      </c>
      <c r="AY7" s="80">
        <v>0</v>
      </c>
      <c r="AZ7" s="80">
        <v>0.28999999999999998</v>
      </c>
      <c r="BA7" s="80">
        <v>0</v>
      </c>
      <c r="BB7" s="80">
        <v>0.20499999999999999</v>
      </c>
      <c r="BC7" s="80">
        <v>0</v>
      </c>
      <c r="BD7" s="80">
        <v>0</v>
      </c>
      <c r="BE7" s="80">
        <v>0</v>
      </c>
      <c r="BF7" s="80">
        <v>0</v>
      </c>
      <c r="BG7" s="76">
        <f>AU7-BB7</f>
        <v>1.645</v>
      </c>
      <c r="BH7" s="80">
        <v>1.02</v>
      </c>
      <c r="BI7" s="80">
        <v>0.625</v>
      </c>
      <c r="BJ7" s="80">
        <v>0</v>
      </c>
      <c r="BK7" s="80">
        <v>0</v>
      </c>
      <c r="BL7" s="80">
        <v>0.2</v>
      </c>
      <c r="BM7" s="80">
        <v>1.64</v>
      </c>
      <c r="BN7" s="80" t="s">
        <v>466</v>
      </c>
      <c r="BO7" s="80">
        <v>1.28</v>
      </c>
      <c r="BP7" s="80" t="s">
        <v>473</v>
      </c>
      <c r="BQ7" s="80">
        <v>1.78</v>
      </c>
      <c r="BR7" s="80">
        <v>1.68</v>
      </c>
      <c r="BS7" s="80">
        <v>1</v>
      </c>
      <c r="BT7" s="80">
        <v>1.64</v>
      </c>
      <c r="BU7" s="80">
        <v>0</v>
      </c>
      <c r="BV7" s="80">
        <v>142.41999999999999</v>
      </c>
      <c r="BW7" s="80">
        <v>5.24</v>
      </c>
      <c r="BX7" s="80">
        <v>152.82</v>
      </c>
      <c r="BY7" s="80">
        <v>56.16</v>
      </c>
      <c r="BZ7" s="80">
        <v>10.58</v>
      </c>
      <c r="CA7" s="80">
        <v>0</v>
      </c>
      <c r="CB7" s="80">
        <v>66</v>
      </c>
      <c r="CC7" s="80">
        <v>220.6</v>
      </c>
      <c r="CD7" s="80" t="s">
        <v>474</v>
      </c>
      <c r="CE7" s="80" t="s">
        <v>475</v>
      </c>
      <c r="CF7" s="80" t="s">
        <v>247</v>
      </c>
      <c r="CG7" s="80">
        <v>0</v>
      </c>
      <c r="CH7" s="80">
        <v>0</v>
      </c>
      <c r="CI7" s="402" t="s">
        <v>163</v>
      </c>
      <c r="CJ7" s="402">
        <v>1</v>
      </c>
      <c r="CK7" s="402">
        <v>167</v>
      </c>
      <c r="CL7" s="402" t="s">
        <v>163</v>
      </c>
      <c r="CM7" s="944">
        <f>AU7</f>
        <v>1.85</v>
      </c>
      <c r="CN7" s="944">
        <f>BB7</f>
        <v>0.20499999999999999</v>
      </c>
      <c r="CO7" s="944">
        <f>BG7</f>
        <v>1.645</v>
      </c>
      <c r="CP7" s="524"/>
      <c r="CQ7" s="524"/>
      <c r="CR7" s="524"/>
      <c r="CS7" s="524"/>
      <c r="CT7" s="524"/>
      <c r="CU7" s="524"/>
      <c r="CV7" s="524"/>
      <c r="CW7" s="524"/>
      <c r="CX7" s="524"/>
      <c r="CY7" s="524"/>
      <c r="CZ7" s="524"/>
      <c r="DA7" s="524"/>
      <c r="DB7" s="524"/>
      <c r="DC7" s="524"/>
      <c r="DD7" s="524"/>
      <c r="DE7" s="524"/>
      <c r="DF7" s="524"/>
      <c r="DG7" s="524"/>
      <c r="DH7" s="524"/>
      <c r="DI7" s="524"/>
      <c r="DJ7" s="524"/>
      <c r="DK7" s="524"/>
      <c r="DL7" s="524"/>
      <c r="DM7" s="524"/>
      <c r="DN7" s="524"/>
      <c r="DO7" s="524"/>
      <c r="DP7" s="524"/>
      <c r="DQ7" s="524"/>
      <c r="DR7" s="524"/>
      <c r="DS7" s="524"/>
      <c r="DT7" s="524"/>
      <c r="DU7" s="524"/>
      <c r="DV7" s="524"/>
      <c r="DW7" s="524"/>
    </row>
    <row r="8" spans="1:127" s="84" customFormat="1" ht="36" customHeight="1" x14ac:dyDescent="0.25">
      <c r="A8" s="213">
        <v>3</v>
      </c>
      <c r="B8" s="82" t="s">
        <v>481</v>
      </c>
      <c r="C8" s="80" t="s">
        <v>166</v>
      </c>
      <c r="D8" s="80" t="s">
        <v>441</v>
      </c>
      <c r="E8" s="80" t="s">
        <v>331</v>
      </c>
      <c r="F8" s="80" t="s">
        <v>196</v>
      </c>
      <c r="G8" s="80" t="s">
        <v>155</v>
      </c>
      <c r="H8" s="80" t="s">
        <v>254</v>
      </c>
      <c r="I8" s="80" t="s">
        <v>443</v>
      </c>
      <c r="J8" s="80" t="s">
        <v>156</v>
      </c>
      <c r="K8" s="80" t="s">
        <v>482</v>
      </c>
      <c r="L8" s="80" t="s">
        <v>468</v>
      </c>
      <c r="M8" s="80" t="s">
        <v>483</v>
      </c>
      <c r="N8" s="80" t="s">
        <v>247</v>
      </c>
      <c r="O8" s="80" t="s">
        <v>484</v>
      </c>
      <c r="P8" s="80" t="s">
        <v>446</v>
      </c>
      <c r="Q8" s="80" t="s">
        <v>446</v>
      </c>
      <c r="R8" s="80" t="s">
        <v>252</v>
      </c>
      <c r="S8" s="80" t="s">
        <v>446</v>
      </c>
      <c r="T8" s="80" t="s">
        <v>446</v>
      </c>
      <c r="U8" s="80">
        <v>75.900000000000006</v>
      </c>
      <c r="V8" s="80">
        <v>43.1</v>
      </c>
      <c r="W8" s="80">
        <v>0.26</v>
      </c>
      <c r="X8" s="80">
        <v>30</v>
      </c>
      <c r="Y8" s="80">
        <v>0</v>
      </c>
      <c r="Z8" s="80">
        <v>0.15</v>
      </c>
      <c r="AA8" s="80">
        <v>0</v>
      </c>
      <c r="AB8" s="80">
        <v>0.03</v>
      </c>
      <c r="AC8" s="80">
        <v>0.12</v>
      </c>
      <c r="AD8" s="80">
        <v>0.01</v>
      </c>
      <c r="AE8" s="253" t="s">
        <v>452</v>
      </c>
      <c r="AF8" s="80">
        <v>1655.2</v>
      </c>
      <c r="AG8" s="80">
        <v>215.2</v>
      </c>
      <c r="AH8" s="80">
        <v>0</v>
      </c>
      <c r="AI8" s="80">
        <v>0</v>
      </c>
      <c r="AJ8" s="80">
        <v>1445</v>
      </c>
      <c r="AK8" s="80">
        <v>0</v>
      </c>
      <c r="AL8" s="80">
        <v>0</v>
      </c>
      <c r="AM8" s="80">
        <v>0</v>
      </c>
      <c r="AN8" s="80">
        <v>0</v>
      </c>
      <c r="AO8" s="80">
        <v>18.3</v>
      </c>
      <c r="AP8" s="80">
        <v>2.2000000000000002</v>
      </c>
      <c r="AQ8" s="80">
        <v>15</v>
      </c>
      <c r="AR8" s="80">
        <v>3500</v>
      </c>
      <c r="AS8" s="80">
        <v>3</v>
      </c>
      <c r="AT8" s="80" t="s">
        <v>485</v>
      </c>
      <c r="AU8" s="80">
        <v>5.5</v>
      </c>
      <c r="AV8" s="80">
        <v>3.5</v>
      </c>
      <c r="AW8" s="80">
        <v>2</v>
      </c>
      <c r="AX8" s="80">
        <v>0</v>
      </c>
      <c r="AY8" s="80">
        <v>0</v>
      </c>
      <c r="AZ8" s="80">
        <v>1.62</v>
      </c>
      <c r="BA8" s="80">
        <v>0</v>
      </c>
      <c r="BB8" s="80">
        <v>0</v>
      </c>
      <c r="BC8" s="80">
        <v>0</v>
      </c>
      <c r="BD8" s="80">
        <v>0</v>
      </c>
      <c r="BE8" s="80">
        <v>0</v>
      </c>
      <c r="BF8" s="80">
        <v>0</v>
      </c>
      <c r="BG8" s="80">
        <v>0.2</v>
      </c>
      <c r="BH8" s="80">
        <v>0</v>
      </c>
      <c r="BI8" s="80">
        <v>0.2</v>
      </c>
      <c r="BJ8" s="80">
        <v>0</v>
      </c>
      <c r="BK8" s="80">
        <v>0</v>
      </c>
      <c r="BL8" s="80">
        <v>0.9</v>
      </c>
      <c r="BM8" s="80">
        <v>1.42</v>
      </c>
      <c r="BN8" s="80" t="s">
        <v>254</v>
      </c>
      <c r="BO8" s="80">
        <v>0.8</v>
      </c>
      <c r="BP8" s="80" t="s">
        <v>446</v>
      </c>
      <c r="BQ8" s="80">
        <v>0</v>
      </c>
      <c r="BR8" s="80">
        <v>0</v>
      </c>
      <c r="BS8" s="80">
        <v>1</v>
      </c>
      <c r="BT8" s="80">
        <v>1.42</v>
      </c>
      <c r="BU8" s="80">
        <v>0</v>
      </c>
      <c r="BV8" s="80">
        <v>623.5</v>
      </c>
      <c r="BW8" s="80">
        <v>85.2</v>
      </c>
      <c r="BX8" s="80">
        <v>97.8</v>
      </c>
      <c r="BY8" s="80">
        <v>869.9</v>
      </c>
      <c r="BZ8" s="80">
        <v>51.3</v>
      </c>
      <c r="CA8" s="80">
        <v>0</v>
      </c>
      <c r="CB8" s="80">
        <v>0</v>
      </c>
      <c r="CC8" s="80">
        <v>0</v>
      </c>
      <c r="CD8" s="80" t="s">
        <v>486</v>
      </c>
      <c r="CE8" s="80" t="s">
        <v>487</v>
      </c>
      <c r="CF8" s="80" t="s">
        <v>247</v>
      </c>
      <c r="CG8" s="80">
        <v>0</v>
      </c>
      <c r="CH8" s="80">
        <v>198.2</v>
      </c>
      <c r="CI8" s="402" t="s">
        <v>488</v>
      </c>
      <c r="CJ8" s="402">
        <v>2</v>
      </c>
      <c r="CK8" s="402">
        <v>161</v>
      </c>
      <c r="CL8" s="402" t="s">
        <v>1707</v>
      </c>
      <c r="CM8" s="944">
        <f>AU8</f>
        <v>5.5</v>
      </c>
      <c r="CN8" s="943">
        <f>BB8</f>
        <v>0</v>
      </c>
      <c r="CO8" s="944">
        <f>BG8</f>
        <v>0.2</v>
      </c>
      <c r="CP8" s="524"/>
      <c r="CQ8" s="524"/>
      <c r="CR8" s="524"/>
      <c r="CS8" s="524"/>
      <c r="CT8" s="524"/>
      <c r="CU8" s="524"/>
      <c r="CV8" s="524"/>
      <c r="CW8" s="524"/>
      <c r="CX8" s="524"/>
      <c r="CY8" s="524"/>
      <c r="CZ8" s="524"/>
      <c r="DA8" s="524"/>
      <c r="DB8" s="524"/>
      <c r="DC8" s="524"/>
      <c r="DD8" s="524"/>
      <c r="DE8" s="524"/>
      <c r="DF8" s="524"/>
      <c r="DG8" s="524"/>
      <c r="DH8" s="524"/>
      <c r="DI8" s="524"/>
      <c r="DJ8" s="524"/>
      <c r="DK8" s="524"/>
      <c r="DL8" s="524"/>
      <c r="DM8" s="524"/>
      <c r="DN8" s="524"/>
      <c r="DO8" s="524"/>
      <c r="DP8" s="524"/>
      <c r="DQ8" s="524"/>
      <c r="DR8" s="524"/>
      <c r="DS8" s="524"/>
      <c r="DT8" s="524"/>
      <c r="DU8" s="524"/>
      <c r="DV8" s="524"/>
      <c r="DW8" s="524"/>
    </row>
    <row r="9" spans="1:127" s="84" customFormat="1" ht="40.799999999999997" customHeight="1" x14ac:dyDescent="0.25">
      <c r="A9" s="213">
        <v>4</v>
      </c>
      <c r="B9" s="80" t="s">
        <v>457</v>
      </c>
      <c r="C9" s="80" t="s">
        <v>166</v>
      </c>
      <c r="D9" s="80" t="s">
        <v>441</v>
      </c>
      <c r="E9" s="80" t="s">
        <v>331</v>
      </c>
      <c r="F9" s="80" t="s">
        <v>196</v>
      </c>
      <c r="G9" s="80" t="s">
        <v>155</v>
      </c>
      <c r="H9" s="80" t="s">
        <v>458</v>
      </c>
      <c r="I9" s="80" t="s">
        <v>443</v>
      </c>
      <c r="J9" s="80" t="s">
        <v>156</v>
      </c>
      <c r="K9" s="80" t="s">
        <v>459</v>
      </c>
      <c r="L9" s="80" t="s">
        <v>460</v>
      </c>
      <c r="M9" s="80" t="s">
        <v>446</v>
      </c>
      <c r="N9" s="80" t="s">
        <v>247</v>
      </c>
      <c r="O9" s="80" t="s">
        <v>461</v>
      </c>
      <c r="P9" s="80" t="s">
        <v>448</v>
      </c>
      <c r="Q9" s="80" t="s">
        <v>462</v>
      </c>
      <c r="R9" s="80" t="s">
        <v>450</v>
      </c>
      <c r="S9" s="80" t="s">
        <v>451</v>
      </c>
      <c r="T9" s="80" t="s">
        <v>446</v>
      </c>
      <c r="U9" s="80">
        <v>36.6</v>
      </c>
      <c r="V9" s="80">
        <v>6.1</v>
      </c>
      <c r="W9" s="80">
        <v>0.04</v>
      </c>
      <c r="X9" s="80">
        <v>27</v>
      </c>
      <c r="Y9" s="80">
        <v>0</v>
      </c>
      <c r="Z9" s="80">
        <v>2.5000000000000001E-2</v>
      </c>
      <c r="AA9" s="80">
        <v>0</v>
      </c>
      <c r="AB9" s="80">
        <v>0.01</v>
      </c>
      <c r="AC9" s="80">
        <v>1.7999999999999999E-2</v>
      </c>
      <c r="AD9" s="80">
        <v>4.0000000000000001E-3</v>
      </c>
      <c r="AE9" s="359" t="s">
        <v>452</v>
      </c>
      <c r="AF9" s="80">
        <v>245.16</v>
      </c>
      <c r="AG9" s="80">
        <v>0</v>
      </c>
      <c r="AH9" s="80">
        <v>0</v>
      </c>
      <c r="AI9" s="80">
        <v>0</v>
      </c>
      <c r="AJ9" s="80">
        <v>245.16</v>
      </c>
      <c r="AK9" s="80">
        <v>0</v>
      </c>
      <c r="AL9" s="80">
        <v>0</v>
      </c>
      <c r="AM9" s="359">
        <v>245.16</v>
      </c>
      <c r="AN9" s="80">
        <v>0</v>
      </c>
      <c r="AO9" s="80">
        <v>6.2</v>
      </c>
      <c r="AP9" s="80">
        <v>0.32200000000000001</v>
      </c>
      <c r="AQ9" s="80">
        <v>0</v>
      </c>
      <c r="AR9" s="80">
        <v>0</v>
      </c>
      <c r="AS9" s="80">
        <v>2.5</v>
      </c>
      <c r="AT9" s="80" t="s">
        <v>453</v>
      </c>
      <c r="AU9" s="80">
        <v>1.1200000000000001</v>
      </c>
      <c r="AV9" s="80">
        <v>0.8</v>
      </c>
      <c r="AW9" s="80">
        <v>0.32</v>
      </c>
      <c r="AX9" s="80">
        <v>0</v>
      </c>
      <c r="AY9" s="80">
        <v>0</v>
      </c>
      <c r="AZ9" s="80">
        <v>0.32</v>
      </c>
      <c r="BA9" s="80">
        <v>0</v>
      </c>
      <c r="BB9" s="80">
        <v>0</v>
      </c>
      <c r="BC9" s="80">
        <v>0</v>
      </c>
      <c r="BD9" s="80">
        <v>0</v>
      </c>
      <c r="BE9" s="80">
        <v>0</v>
      </c>
      <c r="BF9" s="80">
        <v>0</v>
      </c>
      <c r="BG9" s="76">
        <f t="shared" si="0"/>
        <v>1.1200000000000001</v>
      </c>
      <c r="BH9" s="80">
        <v>0.8</v>
      </c>
      <c r="BI9" s="80">
        <v>0.32</v>
      </c>
      <c r="BJ9" s="80">
        <v>0</v>
      </c>
      <c r="BK9" s="80">
        <v>0</v>
      </c>
      <c r="BL9" s="80">
        <v>0.6</v>
      </c>
      <c r="BM9" s="80">
        <v>0.57999999999999996</v>
      </c>
      <c r="BN9" s="80" t="s">
        <v>446</v>
      </c>
      <c r="BO9" s="80">
        <v>0</v>
      </c>
      <c r="BP9" s="80" t="s">
        <v>446</v>
      </c>
      <c r="BQ9" s="80">
        <v>0</v>
      </c>
      <c r="BR9" s="80">
        <v>0</v>
      </c>
      <c r="BS9" s="80">
        <v>1</v>
      </c>
      <c r="BT9" s="80">
        <v>0.57999999999999996</v>
      </c>
      <c r="BU9" s="80">
        <v>0</v>
      </c>
      <c r="BV9" s="80">
        <v>0</v>
      </c>
      <c r="BW9" s="80">
        <v>203.3</v>
      </c>
      <c r="BX9" s="80">
        <v>15.07</v>
      </c>
      <c r="BY9" s="80">
        <v>94.1</v>
      </c>
      <c r="BZ9" s="80">
        <v>47.79</v>
      </c>
      <c r="CA9" s="80">
        <v>0</v>
      </c>
      <c r="CB9" s="80">
        <v>36</v>
      </c>
      <c r="CC9" s="80">
        <v>0</v>
      </c>
      <c r="CD9" s="80" t="s">
        <v>463</v>
      </c>
      <c r="CE9" s="80" t="s">
        <v>464</v>
      </c>
      <c r="CF9" s="80" t="s">
        <v>247</v>
      </c>
      <c r="CG9" s="80">
        <v>0</v>
      </c>
      <c r="CH9" s="80">
        <v>200</v>
      </c>
      <c r="CI9" s="402"/>
      <c r="CJ9" s="402">
        <v>1</v>
      </c>
      <c r="CK9" s="402">
        <v>233</v>
      </c>
      <c r="CL9" s="402" t="s">
        <v>1707</v>
      </c>
      <c r="CM9" s="944">
        <f>AU9</f>
        <v>1.1200000000000001</v>
      </c>
      <c r="CN9" s="943">
        <f>BB9</f>
        <v>0</v>
      </c>
      <c r="CO9" s="944">
        <f>BG9</f>
        <v>1.1200000000000001</v>
      </c>
      <c r="CP9" s="524"/>
      <c r="CQ9" s="524"/>
      <c r="CR9" s="524"/>
      <c r="CS9" s="524"/>
      <c r="CT9" s="524"/>
      <c r="CU9" s="524"/>
      <c r="CV9" s="524"/>
      <c r="CW9" s="524"/>
      <c r="CX9" s="524"/>
      <c r="CY9" s="524"/>
      <c r="CZ9" s="524"/>
      <c r="DA9" s="524"/>
      <c r="DB9" s="524"/>
      <c r="DC9" s="524"/>
      <c r="DD9" s="524"/>
      <c r="DE9" s="524"/>
      <c r="DF9" s="524"/>
      <c r="DG9" s="524"/>
      <c r="DH9" s="524"/>
      <c r="DI9" s="524"/>
      <c r="DJ9" s="524"/>
      <c r="DK9" s="524"/>
      <c r="DL9" s="524"/>
      <c r="DM9" s="524"/>
      <c r="DN9" s="524"/>
      <c r="DO9" s="524"/>
      <c r="DP9" s="524"/>
      <c r="DQ9" s="524"/>
      <c r="DR9" s="524"/>
      <c r="DS9" s="524"/>
      <c r="DT9" s="524"/>
      <c r="DU9" s="524"/>
      <c r="DV9" s="524"/>
      <c r="DW9" s="524"/>
    </row>
    <row r="10" spans="1:127" s="76" customFormat="1" ht="22.8" customHeight="1" x14ac:dyDescent="0.15">
      <c r="A10" s="213">
        <v>5</v>
      </c>
      <c r="B10" s="82" t="s">
        <v>476</v>
      </c>
      <c r="C10" s="82" t="s">
        <v>163</v>
      </c>
      <c r="D10" s="80" t="s">
        <v>441</v>
      </c>
      <c r="E10" s="80" t="s">
        <v>331</v>
      </c>
      <c r="F10" s="80" t="s">
        <v>196</v>
      </c>
      <c r="G10" s="80" t="s">
        <v>155</v>
      </c>
      <c r="H10" s="78" t="s">
        <v>477</v>
      </c>
      <c r="I10" s="80" t="s">
        <v>443</v>
      </c>
      <c r="J10" s="80" t="s">
        <v>156</v>
      </c>
      <c r="K10" s="146" t="s">
        <v>478</v>
      </c>
      <c r="L10" s="279" t="s">
        <v>468</v>
      </c>
      <c r="M10" s="80" t="s">
        <v>446</v>
      </c>
      <c r="N10" s="80" t="s">
        <v>247</v>
      </c>
      <c r="O10" s="78" t="s">
        <v>479</v>
      </c>
      <c r="P10" s="80" t="s">
        <v>448</v>
      </c>
      <c r="R10" s="80" t="s">
        <v>471</v>
      </c>
      <c r="U10" s="78">
        <v>10.7</v>
      </c>
      <c r="Z10" s="76">
        <v>0.11119999999999999</v>
      </c>
      <c r="AF10" s="76">
        <f>Z10*1.1*10000</f>
        <v>1223.2</v>
      </c>
      <c r="AS10" s="76">
        <v>3</v>
      </c>
      <c r="AT10" s="78" t="s">
        <v>480</v>
      </c>
      <c r="AU10" s="82">
        <v>4.8499999999999996</v>
      </c>
      <c r="BB10" s="82">
        <v>4.7560000000000002</v>
      </c>
      <c r="BG10" s="76">
        <f>AU10-BB10</f>
        <v>9.3999999999999417E-2</v>
      </c>
      <c r="BI10" s="76">
        <v>9.4E-2</v>
      </c>
      <c r="BT10" s="76">
        <v>2.29</v>
      </c>
      <c r="BU10" s="76">
        <v>0.14000000000000001</v>
      </c>
      <c r="CI10" s="83" t="s">
        <v>163</v>
      </c>
      <c r="CJ10" s="83">
        <v>1</v>
      </c>
      <c r="CK10" s="948" t="s">
        <v>1706</v>
      </c>
      <c r="CL10" s="532" t="s">
        <v>163</v>
      </c>
      <c r="CM10" s="944">
        <f>AU10</f>
        <v>4.8499999999999996</v>
      </c>
      <c r="CN10" s="944">
        <f>BB10</f>
        <v>4.7560000000000002</v>
      </c>
      <c r="CO10" s="944">
        <f>BG10</f>
        <v>9.3999999999999417E-2</v>
      </c>
      <c r="CP10" s="524"/>
      <c r="CQ10" s="524"/>
      <c r="CR10" s="524"/>
      <c r="CS10" s="524"/>
      <c r="CT10" s="524"/>
      <c r="CU10" s="524"/>
      <c r="CV10" s="524"/>
      <c r="CW10" s="524"/>
      <c r="CX10" s="524"/>
      <c r="CY10" s="524"/>
      <c r="CZ10" s="524"/>
      <c r="DA10" s="524"/>
      <c r="DB10" s="524"/>
      <c r="DC10" s="524"/>
      <c r="DD10" s="524"/>
      <c r="DE10" s="524"/>
      <c r="DF10" s="524"/>
      <c r="DG10" s="524"/>
      <c r="DH10" s="524"/>
      <c r="DI10" s="524"/>
      <c r="DJ10" s="524"/>
      <c r="DK10" s="524"/>
      <c r="DL10" s="524"/>
      <c r="DM10" s="524"/>
      <c r="DN10" s="524"/>
      <c r="DO10" s="524"/>
      <c r="DP10" s="524"/>
      <c r="DQ10" s="524"/>
      <c r="DR10" s="524"/>
      <c r="DS10" s="524"/>
      <c r="DT10" s="524"/>
      <c r="DU10" s="524"/>
      <c r="DV10" s="524"/>
      <c r="DW10" s="524"/>
    </row>
    <row r="11" spans="1:127" s="391" customFormat="1" ht="28.8" customHeight="1" x14ac:dyDescent="0.15">
      <c r="A11" s="213">
        <v>6</v>
      </c>
      <c r="B11" s="393" t="s">
        <v>489</v>
      </c>
      <c r="C11" s="394" t="s">
        <v>490</v>
      </c>
      <c r="D11" s="247" t="s">
        <v>441</v>
      </c>
      <c r="E11" s="247" t="s">
        <v>331</v>
      </c>
      <c r="F11" s="247" t="s">
        <v>196</v>
      </c>
      <c r="G11" s="247" t="s">
        <v>155</v>
      </c>
      <c r="H11" s="391" t="s">
        <v>491</v>
      </c>
      <c r="I11" s="247" t="s">
        <v>443</v>
      </c>
      <c r="J11" s="247" t="s">
        <v>156</v>
      </c>
      <c r="K11" s="395" t="s">
        <v>330</v>
      </c>
      <c r="L11" s="247" t="s">
        <v>468</v>
      </c>
      <c r="M11" s="247" t="s">
        <v>446</v>
      </c>
      <c r="N11" s="247" t="s">
        <v>247</v>
      </c>
      <c r="O11" s="247" t="s">
        <v>484</v>
      </c>
      <c r="P11" s="247" t="s">
        <v>446</v>
      </c>
      <c r="Q11" s="247" t="s">
        <v>446</v>
      </c>
      <c r="R11" s="247" t="s">
        <v>252</v>
      </c>
      <c r="S11" s="247" t="s">
        <v>446</v>
      </c>
      <c r="T11" s="247" t="s">
        <v>446</v>
      </c>
      <c r="AT11" s="247" t="s">
        <v>492</v>
      </c>
      <c r="AU11" s="394">
        <v>1.2</v>
      </c>
      <c r="BB11" s="394"/>
      <c r="BG11" s="391">
        <v>0.1</v>
      </c>
      <c r="BT11" s="391">
        <v>1.1000000000000001</v>
      </c>
      <c r="BU11" s="391">
        <v>0.4</v>
      </c>
      <c r="CF11" s="391" t="s">
        <v>247</v>
      </c>
      <c r="CI11" s="402"/>
      <c r="CJ11" s="391">
        <v>2</v>
      </c>
      <c r="CK11" s="948" t="s">
        <v>1706</v>
      </c>
      <c r="CL11" s="402" t="s">
        <v>1707</v>
      </c>
      <c r="CM11" s="945">
        <v>1.2</v>
      </c>
      <c r="CN11" s="945">
        <v>0</v>
      </c>
      <c r="CO11" s="945">
        <v>0.1</v>
      </c>
      <c r="CP11" s="524"/>
      <c r="CQ11" s="524"/>
      <c r="CR11" s="524"/>
      <c r="CS11" s="524"/>
      <c r="CT11" s="524"/>
      <c r="CU11" s="524"/>
      <c r="CV11" s="524"/>
      <c r="CW11" s="524"/>
      <c r="CX11" s="524"/>
      <c r="CY11" s="524"/>
      <c r="CZ11" s="524"/>
      <c r="DA11" s="524"/>
      <c r="DB11" s="524"/>
      <c r="DC11" s="524"/>
      <c r="DD11" s="524"/>
      <c r="DE11" s="524"/>
      <c r="DF11" s="524"/>
      <c r="DG11" s="524"/>
      <c r="DH11" s="524"/>
      <c r="DI11" s="524"/>
      <c r="DJ11" s="524"/>
      <c r="DK11" s="524"/>
      <c r="DL11" s="524"/>
      <c r="DM11" s="524"/>
      <c r="DN11" s="524"/>
      <c r="DO11" s="524"/>
      <c r="DP11" s="524"/>
      <c r="DQ11" s="524"/>
      <c r="DR11" s="524"/>
      <c r="DS11" s="524"/>
      <c r="DT11" s="524"/>
      <c r="DU11" s="524"/>
      <c r="DV11" s="524"/>
      <c r="DW11" s="524"/>
    </row>
    <row r="12" spans="1:127" s="84" customFormat="1" ht="36" customHeight="1" x14ac:dyDescent="0.25">
      <c r="A12" s="213">
        <v>7</v>
      </c>
      <c r="B12" s="82" t="s">
        <v>493</v>
      </c>
      <c r="C12" s="80" t="s">
        <v>166</v>
      </c>
      <c r="D12" s="80" t="s">
        <v>441</v>
      </c>
      <c r="E12" s="80" t="s">
        <v>331</v>
      </c>
      <c r="F12" s="80" t="s">
        <v>196</v>
      </c>
      <c r="G12" s="80" t="s">
        <v>155</v>
      </c>
      <c r="H12" s="80" t="s">
        <v>494</v>
      </c>
      <c r="I12" s="80" t="s">
        <v>443</v>
      </c>
      <c r="J12" s="80" t="s">
        <v>156</v>
      </c>
      <c r="K12" s="80" t="s">
        <v>495</v>
      </c>
      <c r="L12" s="80" t="s">
        <v>468</v>
      </c>
      <c r="M12" s="80" t="s">
        <v>483</v>
      </c>
      <c r="N12" s="80" t="s">
        <v>247</v>
      </c>
      <c r="O12" s="80" t="s">
        <v>484</v>
      </c>
      <c r="P12" s="80" t="s">
        <v>446</v>
      </c>
      <c r="Q12" s="80" t="s">
        <v>446</v>
      </c>
      <c r="R12" s="80" t="s">
        <v>252</v>
      </c>
      <c r="S12" s="80" t="s">
        <v>446</v>
      </c>
      <c r="T12" s="80" t="s">
        <v>446</v>
      </c>
      <c r="U12" s="80"/>
      <c r="V12" s="80"/>
      <c r="W12" s="80"/>
      <c r="X12" s="80"/>
      <c r="Y12" s="80"/>
      <c r="Z12" s="80"/>
      <c r="AA12" s="80"/>
      <c r="AB12" s="80"/>
      <c r="AC12" s="80"/>
      <c r="AD12" s="80"/>
      <c r="AE12" s="253"/>
      <c r="AF12" s="80"/>
      <c r="AG12" s="80"/>
      <c r="AH12" s="80"/>
      <c r="AI12" s="80"/>
      <c r="AJ12" s="80"/>
      <c r="AK12" s="80"/>
      <c r="AL12" s="80"/>
      <c r="AM12" s="80"/>
      <c r="AN12" s="80"/>
      <c r="AO12" s="80"/>
      <c r="AP12" s="80"/>
      <c r="AQ12" s="80"/>
      <c r="AR12" s="80"/>
      <c r="AS12" s="80"/>
      <c r="AT12" s="80" t="s">
        <v>485</v>
      </c>
      <c r="AU12" s="80">
        <v>1.6</v>
      </c>
      <c r="AV12" s="80"/>
      <c r="AW12" s="80"/>
      <c r="AX12" s="80"/>
      <c r="AY12" s="80"/>
      <c r="AZ12" s="80"/>
      <c r="BA12" s="80">
        <v>0</v>
      </c>
      <c r="BB12" s="80">
        <v>0</v>
      </c>
      <c r="BC12" s="80">
        <v>0</v>
      </c>
      <c r="BD12" s="80">
        <v>0</v>
      </c>
      <c r="BE12" s="80">
        <v>0</v>
      </c>
      <c r="BF12" s="80">
        <v>0</v>
      </c>
      <c r="BG12" s="80">
        <f>AU12</f>
        <v>1.6</v>
      </c>
      <c r="BH12" s="80">
        <v>1</v>
      </c>
      <c r="BI12" s="80">
        <v>0.6</v>
      </c>
      <c r="BJ12" s="80">
        <v>0</v>
      </c>
      <c r="BK12" s="80">
        <v>0</v>
      </c>
      <c r="BL12" s="80">
        <v>0</v>
      </c>
      <c r="BM12" s="80">
        <v>0</v>
      </c>
      <c r="BN12" s="80" t="s">
        <v>494</v>
      </c>
      <c r="BO12" s="80">
        <v>0.2</v>
      </c>
      <c r="BP12" s="80"/>
      <c r="BQ12" s="80"/>
      <c r="BR12" s="80"/>
      <c r="BS12" s="80"/>
      <c r="BT12" s="400">
        <v>1.2</v>
      </c>
      <c r="BU12" s="80">
        <v>0.3</v>
      </c>
      <c r="BV12" s="80"/>
      <c r="BW12" s="80">
        <v>250</v>
      </c>
      <c r="BX12" s="80"/>
      <c r="BY12" s="80"/>
      <c r="BZ12" s="80"/>
      <c r="CA12" s="80"/>
      <c r="CB12" s="80"/>
      <c r="CC12" s="80"/>
      <c r="CD12" s="80"/>
      <c r="CE12" s="80"/>
      <c r="CF12" s="80" t="s">
        <v>247</v>
      </c>
      <c r="CG12" s="80"/>
      <c r="CH12" s="80"/>
      <c r="CI12" s="402"/>
      <c r="CJ12" s="402">
        <v>3</v>
      </c>
      <c r="CK12" s="948" t="s">
        <v>1706</v>
      </c>
      <c r="CL12" s="402" t="s">
        <v>166</v>
      </c>
      <c r="CM12" s="944">
        <v>1.6</v>
      </c>
      <c r="CN12" s="943">
        <f>BB12</f>
        <v>0</v>
      </c>
      <c r="CO12" s="944">
        <v>0</v>
      </c>
      <c r="CP12" s="524"/>
      <c r="CQ12" s="524"/>
      <c r="CR12" s="524"/>
      <c r="CS12" s="524"/>
      <c r="CT12" s="524"/>
      <c r="CU12" s="524"/>
      <c r="CV12" s="524"/>
      <c r="CW12" s="524"/>
      <c r="CX12" s="524"/>
      <c r="CY12" s="524"/>
      <c r="CZ12" s="524"/>
      <c r="DA12" s="524"/>
      <c r="DB12" s="524"/>
      <c r="DC12" s="524"/>
      <c r="DD12" s="524"/>
      <c r="DE12" s="524"/>
      <c r="DF12" s="524"/>
      <c r="DG12" s="524"/>
      <c r="DH12" s="524"/>
      <c r="DI12" s="524"/>
      <c r="DJ12" s="524"/>
      <c r="DK12" s="524"/>
      <c r="DL12" s="524"/>
      <c r="DM12" s="524"/>
      <c r="DN12" s="524"/>
      <c r="DO12" s="524"/>
      <c r="DP12" s="524"/>
      <c r="DQ12" s="524"/>
      <c r="DR12" s="524"/>
      <c r="DS12" s="524"/>
      <c r="DT12" s="524"/>
      <c r="DU12" s="524"/>
      <c r="DV12" s="524"/>
      <c r="DW12" s="524"/>
    </row>
    <row r="13" spans="1:127" s="241" customFormat="1" ht="28.2" customHeight="1" x14ac:dyDescent="0.25">
      <c r="Z13" s="396"/>
      <c r="AU13" s="202"/>
      <c r="BG13" s="202"/>
      <c r="BT13" s="202"/>
      <c r="CM13" s="202">
        <f>SUM(CM6:CM12)</f>
        <v>21.099999999999998</v>
      </c>
      <c r="CN13" s="1007">
        <f t="shared" ref="CN13:CO13" si="1">SUM(CN6:CN12)</f>
        <v>4.9610000000000003</v>
      </c>
      <c r="CO13" s="521">
        <f t="shared" si="1"/>
        <v>8.1389999999999993</v>
      </c>
    </row>
    <row r="15" spans="1:127" x14ac:dyDescent="0.25">
      <c r="Y15" s="3" t="s">
        <v>496</v>
      </c>
      <c r="Z15" s="397">
        <f>SUM(Z9:Z10)-Z8</f>
        <v>-1.3800000000000007E-2</v>
      </c>
      <c r="BV15" s="570" t="s">
        <v>181</v>
      </c>
      <c r="BW15" s="570"/>
      <c r="BX15" s="570"/>
      <c r="BY15" s="570"/>
      <c r="BZ15" s="570"/>
      <c r="CA15" s="570"/>
      <c r="CB15" s="570"/>
      <c r="CC15" s="570"/>
      <c r="CD15" s="570"/>
      <c r="CE15" s="570"/>
      <c r="CF15" s="570"/>
      <c r="CG15" s="570"/>
      <c r="CH15" s="570"/>
      <c r="CI15" s="570"/>
      <c r="CJ15" s="570"/>
      <c r="CK15" s="570"/>
      <c r="CL15" s="570"/>
      <c r="CM15" s="570"/>
      <c r="CN15" s="570"/>
      <c r="CO15" s="570"/>
    </row>
    <row r="16" spans="1:127" x14ac:dyDescent="0.25">
      <c r="BV16" s="570"/>
      <c r="BW16" s="570"/>
      <c r="BX16" s="570"/>
      <c r="BY16" s="570"/>
      <c r="BZ16" s="570"/>
      <c r="CA16" s="570"/>
      <c r="CB16" s="570"/>
      <c r="CC16" s="570"/>
      <c r="CD16" s="570"/>
      <c r="CE16" s="570"/>
      <c r="CF16" s="570"/>
      <c r="CG16" s="570"/>
      <c r="CH16" s="570"/>
      <c r="CI16" s="570"/>
      <c r="CJ16" s="570"/>
      <c r="CK16" s="570"/>
      <c r="CL16" s="570"/>
      <c r="CM16" s="570"/>
      <c r="CN16" s="570"/>
      <c r="CO16" s="570"/>
    </row>
    <row r="17" spans="25:26" x14ac:dyDescent="0.25">
      <c r="Y17" s="3" t="s">
        <v>497</v>
      </c>
      <c r="Z17" s="397">
        <f>SUM(AF9:AF10)-AF8</f>
        <v>-186.83999999999992</v>
      </c>
    </row>
  </sheetData>
  <mergeCells count="82">
    <mergeCell ref="I3:K3"/>
    <mergeCell ref="L3:M3"/>
    <mergeCell ref="N3:Q3"/>
    <mergeCell ref="R3:T3"/>
    <mergeCell ref="CL3:CL5"/>
    <mergeCell ref="CK3:CK5"/>
    <mergeCell ref="U3:AM3"/>
    <mergeCell ref="AN3:AR3"/>
    <mergeCell ref="AS3:AT3"/>
    <mergeCell ref="AU3:BK3"/>
    <mergeCell ref="BL3:BU3"/>
    <mergeCell ref="BP4:BR4"/>
    <mergeCell ref="BS4:BU4"/>
    <mergeCell ref="BV4:BW4"/>
    <mergeCell ref="CA4:CB4"/>
    <mergeCell ref="AZ4:AZ5"/>
    <mergeCell ref="BA4:BA5"/>
    <mergeCell ref="BX4:BX5"/>
    <mergeCell ref="AU4:AY4"/>
    <mergeCell ref="BB4:BF4"/>
    <mergeCell ref="BG4:BK4"/>
    <mergeCell ref="BL4:BM4"/>
    <mergeCell ref="BN4:BO4"/>
    <mergeCell ref="A3:A5"/>
    <mergeCell ref="B3:B5"/>
    <mergeCell ref="C3:C5"/>
    <mergeCell ref="D4:D5"/>
    <mergeCell ref="E4:E5"/>
    <mergeCell ref="D3:H3"/>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 ref="AI4:AI5"/>
    <mergeCell ref="AJ4:AJ5"/>
    <mergeCell ref="AK4:AK5"/>
    <mergeCell ref="AL4:AL5"/>
    <mergeCell ref="AM4:AM5"/>
    <mergeCell ref="AS4:AS5"/>
    <mergeCell ref="AT4:AT5"/>
    <mergeCell ref="AN4:AP4"/>
    <mergeCell ref="AQ4:AR4"/>
    <mergeCell ref="BV15:CO16"/>
    <mergeCell ref="CF3:CF5"/>
    <mergeCell ref="CG3:CG5"/>
    <mergeCell ref="CH3:CH5"/>
    <mergeCell ref="CI3:CI5"/>
    <mergeCell ref="CJ3:CJ5"/>
    <mergeCell ref="BY4:BY5"/>
    <mergeCell ref="BZ4:BZ5"/>
    <mergeCell ref="CC4:CC5"/>
    <mergeCell ref="CD4:CD5"/>
    <mergeCell ref="CE4:CE5"/>
    <mergeCell ref="BV3:CC3"/>
    <mergeCell ref="CD3:CE3"/>
    <mergeCell ref="CM3:CM4"/>
    <mergeCell ref="CN3:CN4"/>
    <mergeCell ref="CO3:CO4"/>
  </mergeCells>
  <phoneticPr fontId="68" type="noConversion"/>
  <conditionalFormatting sqref="BL5:BM5 BT5:BU5">
    <cfRule type="cellIs" dxfId="7" priority="2" stopIfTrue="1" operator="equal">
      <formula>0</formula>
    </cfRule>
  </conditionalFormatting>
  <pageMargins left="0.70866141732283505" right="0.70866141732283505" top="0.74803149606299202" bottom="0.74803149606299202" header="0.31496062992126" footer="0.31496062992126"/>
  <pageSetup paperSize="8" scale="25"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42</vt:i4>
      </vt:variant>
      <vt:variant>
        <vt:lpstr>命名范围</vt:lpstr>
      </vt:variant>
      <vt:variant>
        <vt:i4>3</vt:i4>
      </vt:variant>
    </vt:vector>
  </HeadingPairs>
  <TitlesOfParts>
    <vt:vector size="45" baseType="lpstr">
      <vt:lpstr>说明</vt:lpstr>
      <vt:lpstr>1-1</vt:lpstr>
      <vt:lpstr>1-2</vt:lpstr>
      <vt:lpstr>1-3</vt:lpstr>
      <vt:lpstr>1-4</vt:lpstr>
      <vt:lpstr>1-5</vt:lpstr>
      <vt:lpstr>1-6</vt:lpstr>
      <vt:lpstr>1-7</vt:lpstr>
      <vt:lpstr>2-1</vt:lpstr>
      <vt:lpstr>2-2</vt:lpstr>
      <vt:lpstr>2-3</vt:lpstr>
      <vt:lpstr>2-6</vt:lpstr>
      <vt:lpstr>2-7</vt:lpstr>
      <vt:lpstr>2-4</vt:lpstr>
      <vt:lpstr>2-5</vt:lpstr>
      <vt:lpstr>2-8</vt:lpstr>
      <vt:lpstr>2-9</vt:lpstr>
      <vt:lpstr>2-10</vt:lpstr>
      <vt:lpstr>2-11</vt:lpstr>
      <vt:lpstr>3-1</vt:lpstr>
      <vt:lpstr>3-2</vt:lpstr>
      <vt:lpstr>3-3</vt:lpstr>
      <vt:lpstr>3-4</vt:lpstr>
      <vt:lpstr>4-1</vt:lpstr>
      <vt:lpstr>4-2</vt:lpstr>
      <vt:lpstr>4-3</vt:lpstr>
      <vt:lpstr>5-1</vt:lpstr>
      <vt:lpstr>5-2信息化基础设施</vt:lpstr>
      <vt:lpstr>防洪</vt:lpstr>
      <vt:lpstr>水源表</vt:lpstr>
      <vt:lpstr>应急水库</vt:lpstr>
      <vt:lpstr>应急连通</vt:lpstr>
      <vt:lpstr>抗旱应急连通</vt:lpstr>
      <vt:lpstr>供水一体化&amp;农村饮水</vt:lpstr>
      <vt:lpstr>大中型灌区</vt:lpstr>
      <vt:lpstr>水土流失</vt:lpstr>
      <vt:lpstr>生态环境项目</vt:lpstr>
      <vt:lpstr>目标</vt:lpstr>
      <vt:lpstr>总表FH</vt:lpstr>
      <vt:lpstr>总表SY</vt:lpstr>
      <vt:lpstr>水库名录</vt:lpstr>
      <vt:lpstr>十三五投资情况</vt:lpstr>
      <vt:lpstr>'2-1'!Print_Area</vt:lpstr>
      <vt:lpstr>'2-4'!Print_Area</vt:lpstr>
      <vt:lpstr>说明!Print_Area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李仲</dc:creator>
  <cp:lastModifiedBy>Acheck</cp:lastModifiedBy>
  <dcterms:created xsi:type="dcterms:W3CDTF">2006-09-16T00:00:00Z</dcterms:created>
  <dcterms:modified xsi:type="dcterms:W3CDTF">2021-01-11T08:34:36Z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