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19" activeTab="2"/>
  </bookViews>
  <sheets>
    <sheet name="封面" sheetId="1" r:id="rId1"/>
    <sheet name="目录" sheetId="2" r:id="rId2"/>
    <sheet name="01-1" sheetId="3" r:id="rId3"/>
    <sheet name="01-2" sheetId="4" r:id="rId4"/>
    <sheet name="02" sheetId="5" r:id="rId5"/>
    <sheet name="03" sheetId="10" r:id="rId6"/>
    <sheet name="04" sheetId="11" r:id="rId7"/>
    <sheet name="05" sheetId="15" r:id="rId8"/>
    <sheet name="06" sheetId="16" r:id="rId9"/>
    <sheet name="07" sheetId="20" r:id="rId10"/>
    <sheet name="08" sheetId="21" r:id="rId11"/>
    <sheet name="09" sheetId="22" r:id="rId12"/>
    <sheet name="10" sheetId="28" r:id="rId13"/>
    <sheet name="11" sheetId="29" r:id="rId14"/>
    <sheet name="12" sheetId="30" r:id="rId15"/>
    <sheet name="13" sheetId="36" r:id="rId16"/>
    <sheet name="14" sheetId="53" r:id="rId17"/>
    <sheet name="15" sheetId="54" r:id="rId18"/>
    <sheet name="16" sheetId="55" r:id="rId19"/>
    <sheet name="17" sheetId="60" r:id="rId20"/>
    <sheet name="18" sheetId="61" r:id="rId21"/>
    <sheet name="19" sheetId="66" r:id="rId22"/>
    <sheet name="20" sheetId="67" r:id="rId23"/>
    <sheet name="21" sheetId="68" r:id="rId24"/>
    <sheet name="22" sheetId="74" r:id="rId25"/>
    <sheet name="23" sheetId="75" r:id="rId26"/>
    <sheet name="24" sheetId="76" r:id="rId27"/>
    <sheet name="25" sheetId="77" r:id="rId28"/>
  </sheets>
  <externalReferences>
    <externalReference r:id="rId29"/>
    <externalReference r:id="rId30"/>
  </externalReferences>
  <definedNames>
    <definedName name="_xlnm._FilterDatabase" localSheetId="1" hidden="1">目录!$A$2:$E$27</definedName>
    <definedName name="_xlnm._FilterDatabase" localSheetId="4" hidden="1">'02'!$A$3:$N$1370</definedName>
    <definedName name="_xlnm._FilterDatabase" localSheetId="14" hidden="1">'12'!$A$3:$T$1349</definedName>
    <definedName name="_xlnm._FilterDatabase" localSheetId="18" hidden="1">'16'!$A$3:$I$267</definedName>
    <definedName name="_xlnm._FilterDatabase" localSheetId="2" hidden="1">'01-1'!$A$4:$H$43</definedName>
    <definedName name="_xlnm._FilterDatabase" localSheetId="3" hidden="1">'01-2'!$A$4:$I$40</definedName>
    <definedName name="_xlnm._FilterDatabase" localSheetId="5" hidden="1">'03'!$A$4:$H$37</definedName>
    <definedName name="_xlnm._FilterDatabase" localSheetId="6" hidden="1">'04'!$A$4:$I$275</definedName>
    <definedName name="_xlnm._FilterDatabase" localSheetId="7" hidden="1">'05'!$A$4:$G$40</definedName>
    <definedName name="_xlnm._FilterDatabase" localSheetId="8" hidden="1">'06'!$A$4:$G$27</definedName>
    <definedName name="_xlnm._FilterDatabase" localSheetId="9" hidden="1">'07'!$A$4:$G$43</definedName>
    <definedName name="_xlnm._FilterDatabase" localSheetId="10" hidden="1">'08'!$A$4:$G$25</definedName>
    <definedName name="_xlnm._FilterDatabase" localSheetId="11" hidden="1">'09'!$A$4:$G$22</definedName>
    <definedName name="_xlnm._FilterDatabase" localSheetId="12" hidden="1">'10'!$A$3:$F$40</definedName>
    <definedName name="_xlnm._FilterDatabase" localSheetId="13" hidden="1">'11'!$A$3:$G$38</definedName>
    <definedName name="_xlnm._FilterDatabase" localSheetId="16" hidden="1">'14'!$A$3:$C$36</definedName>
    <definedName name="_xlnm._FilterDatabase" localSheetId="17" hidden="1">'15'!$A$3:$F$40</definedName>
    <definedName name="_xlnm._FilterDatabase" localSheetId="19" hidden="1">'17'!$A$3:$E$39</definedName>
    <definedName name="_xlnm._FilterDatabase" localSheetId="20" hidden="1">'18'!$A$3:$E$28</definedName>
    <definedName name="_xlnm._FilterDatabase" localSheetId="21" hidden="1">'19'!$A$3:$E$38</definedName>
    <definedName name="_xlnm._FilterDatabase" localSheetId="22" hidden="1">'20'!$A$3:$E$22</definedName>
    <definedName name="_xlnm._FilterDatabase" localSheetId="23" hidden="1">'21'!$A$3:$E$19</definedName>
    <definedName name="_xlnm._FilterDatabase" localSheetId="24" hidden="1">'22'!$A$4:$H$4</definedName>
    <definedName name="_xlnm._FilterDatabase" localSheetId="27" hidden="1">'25'!$A$4:$L$4</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 localSheetId="23">[1]_ESList!$A$1:$A$27</definedName>
    <definedName name="_lst_r_地方财政预算表2015年全省汇总_10_科目编码名称">[2]_ESList!$A$1:$A$27</definedName>
    <definedName name="_xlnm.Print_Area" localSheetId="2">'01-1'!$B$1:$G$42</definedName>
    <definedName name="_xlnm.Print_Area" localSheetId="3">'01-2'!$B$1:$G$40</definedName>
    <definedName name="_xlnm.Print_Area" localSheetId="4">'02'!$B$1:$G$1371</definedName>
    <definedName name="_xlnm.Print_Area" localSheetId="5">'03'!$B$1:$G$34</definedName>
    <definedName name="_xlnm.Print_Area" localSheetId="6">'04'!$B$1:$G$271</definedName>
    <definedName name="_xlnm.Print_Area" localSheetId="7">'05'!$A$1:$F$40</definedName>
    <definedName name="_xlnm.Print_Area" localSheetId="8">'06'!$A$1:$F$27</definedName>
    <definedName name="_xlnm.Print_Area" localSheetId="9">'07'!$A$1:$F$43</definedName>
    <definedName name="_xlnm.Print_Area" localSheetId="10">'08'!$A$1:$F$25</definedName>
    <definedName name="_xlnm.Print_Area" localSheetId="11">'09'!$A$1:$F$22</definedName>
    <definedName name="_xlnm.Print_Area" localSheetId="12">'10'!$B$1:$E$40</definedName>
    <definedName name="_xlnm.Print_Area" localSheetId="13">'11'!$B$1:$E$38</definedName>
    <definedName name="_xlnm.Print_Area" localSheetId="14">'12'!$B$1:$H$1329</definedName>
    <definedName name="_xlnm.Print_Area" localSheetId="15">'13'!$A$1:$E$6</definedName>
    <definedName name="_xlnm.Print_Area" localSheetId="16">'14'!$A$1:$B$36</definedName>
    <definedName name="_xlnm.Print_Area" localSheetId="17">'15'!$B$1:$E$40</definedName>
    <definedName name="_xlnm.Print_Area" localSheetId="18">'16'!$B$1:$G$267</definedName>
    <definedName name="_xlnm.Print_Area" localSheetId="19">'17'!$A$1:$D$39</definedName>
    <definedName name="_xlnm.Print_Area" localSheetId="20">'18'!$A$1:$D$28</definedName>
    <definedName name="_xlnm.Print_Area" localSheetId="21">'19'!$A$1:$D$38</definedName>
    <definedName name="_xlnm.Print_Area" localSheetId="22">'20'!$A$1:$D$22</definedName>
    <definedName name="_xlnm.Print_Area" localSheetId="23">'21'!$A$1:$D$19</definedName>
    <definedName name="_xlnm.Print_Area" localSheetId="24">'22'!$A$1:$H$46</definedName>
    <definedName name="_xlnm.Print_Area" localSheetId="25">'23'!$A$1:$L$24</definedName>
    <definedName name="_xlnm.Print_Area" localSheetId="26">'24'!$A$1:$L$24</definedName>
    <definedName name="_xlnm.Print_Area" localSheetId="27">'25'!$A$1:$H$46</definedName>
    <definedName name="_xlnm.Print_Area" localSheetId="0">封面!$A$1:$D$8</definedName>
    <definedName name="_xlnm.Print_Area" localSheetId="1">目录!$A$1:$A$27</definedName>
    <definedName name="_xlnm.Print_Titles" localSheetId="2">'01-1'!$1:$4</definedName>
    <definedName name="_xlnm.Print_Titles" localSheetId="3">'01-2'!$1:$4</definedName>
    <definedName name="_xlnm.Print_Titles" localSheetId="4">'02'!$1:$4</definedName>
    <definedName name="_xlnm.Print_Titles" localSheetId="5">'03'!$1:$4</definedName>
    <definedName name="_xlnm.Print_Titles" localSheetId="6">'04'!$1:$4</definedName>
    <definedName name="_xlnm.Print_Titles" localSheetId="7">'05'!$1:$4</definedName>
    <definedName name="_xlnm.Print_Titles" localSheetId="8">'06'!$1:$4</definedName>
    <definedName name="_xlnm.Print_Titles" localSheetId="9">'07'!$1:$4</definedName>
    <definedName name="_xlnm.Print_Titles" localSheetId="10">'08'!$1:$4</definedName>
    <definedName name="_xlnm.Print_Titles" localSheetId="11">'09'!$1:$4</definedName>
    <definedName name="_xlnm.Print_Titles" localSheetId="12">'10'!$1:$3</definedName>
    <definedName name="_xlnm.Print_Titles" localSheetId="13">'11'!$1:$3</definedName>
    <definedName name="_xlnm.Print_Titles" localSheetId="14">'12'!$1:$3</definedName>
    <definedName name="_xlnm.Print_Titles" localSheetId="15">'13'!$1:$3</definedName>
    <definedName name="_xlnm.Print_Titles" localSheetId="16">'14'!$1:$3</definedName>
    <definedName name="_xlnm.Print_Titles" localSheetId="17">'15'!$1:$3</definedName>
    <definedName name="_xlnm.Print_Titles" localSheetId="18">'16'!$1:$3</definedName>
    <definedName name="_xlnm.Print_Titles" localSheetId="19">'17'!$1:$3</definedName>
    <definedName name="_xlnm.Print_Titles" localSheetId="20">'18'!$1:$3</definedName>
    <definedName name="_xlnm.Print_Titles" localSheetId="21">'19'!$1:$3</definedName>
    <definedName name="_xlnm.Print_Titles" localSheetId="24">'22'!$1:$4</definedName>
    <definedName name="_xlnm.Print_Titles" localSheetId="27">'25'!$1:$4</definedName>
    <definedName name="_xlnm.Print_Titles" localSheetId="1">目录!$1:$2</definedName>
    <definedName name="专项收入年初预算数" localSheetId="3">#REF!</definedName>
    <definedName name="专项收入年初预算数" localSheetId="4">#REF!</definedName>
    <definedName name="专项收入年初预算数" localSheetId="13">#REF!</definedName>
    <definedName name="专项收入年初预算数" localSheetId="21">#REF!</definedName>
    <definedName name="专项收入年初预算数" localSheetId="22">#REF!</definedName>
    <definedName name="专项收入年初预算数" localSheetId="23">#REF!</definedName>
    <definedName name="专项收入年初预算数">#REF!</definedName>
    <definedName name="专项收入全年预计数" localSheetId="3">#REF!</definedName>
    <definedName name="专项收入全年预计数" localSheetId="4">#REF!</definedName>
    <definedName name="专项收入全年预计数" localSheetId="13">#REF!</definedName>
    <definedName name="专项收入全年预计数" localSheetId="21">#REF!</definedName>
    <definedName name="专项收入全年预计数" localSheetId="22">#REF!</definedName>
    <definedName name="专项收入全年预计数" localSheetId="23">#REF!</definedName>
    <definedName name="专项收入全年预计数">#REF!</definedName>
  </definedNames>
  <calcPr calcId="144525"/>
</workbook>
</file>

<file path=xl/sharedStrings.xml><?xml version="1.0" encoding="utf-8"?>
<sst xmlns="http://schemas.openxmlformats.org/spreadsheetml/2006/main" count="8578" uniqueCount="5472">
  <si>
    <r>
      <rPr>
        <sz val="12"/>
        <rFont val="黑体"/>
        <charset val="134"/>
      </rPr>
      <t xml:space="preserve">县十五届人大五次会议
</t>
    </r>
    <r>
      <rPr>
        <sz val="13"/>
        <rFont val="黑体"/>
        <charset val="134"/>
      </rPr>
      <t>材料之二十八附件</t>
    </r>
  </si>
  <si>
    <t>内部文件
注意保存</t>
  </si>
  <si>
    <t xml:space="preserve"> </t>
  </si>
  <si>
    <t>勐      海      县</t>
  </si>
  <si>
    <t xml:space="preserve">                                                                                                                                   </t>
  </si>
  <si>
    <t>勐海县财政局编制</t>
  </si>
  <si>
    <t>目   录</t>
  </si>
  <si>
    <t>非打印区域（过程）</t>
  </si>
  <si>
    <t>表一</t>
  </si>
  <si>
    <t>单位：万元</t>
  </si>
  <si>
    <t>科目编码</t>
  </si>
  <si>
    <t>项目</t>
  </si>
  <si>
    <t>比较</t>
  </si>
  <si>
    <t>打印</t>
  </si>
  <si>
    <t>预算数</t>
  </si>
  <si>
    <t>执行数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</si>
  <si>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</si>
  <si>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</si>
  <si>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</si>
  <si>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</si>
  <si>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</si>
  <si>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</si>
  <si>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</si>
  <si>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</si>
  <si>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</si>
  <si>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</si>
  <si>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</si>
  <si>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</si>
  <si>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</si>
  <si>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</si>
  <si>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</si>
  <si>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</si>
  <si>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</si>
  <si>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</si>
  <si>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</si>
  <si>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</si>
  <si>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</si>
  <si>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</si>
  <si>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</si>
  <si>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</si>
  <si>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</si>
  <si>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</si>
  <si>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</si>
  <si>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</si>
  <si>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</si>
  <si>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</si>
  <si>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r>
      <rPr>
        <sz val="14"/>
        <rFont val="宋体"/>
        <charset val="134"/>
      </rPr>
      <t>10199</t>
    </r>
  </si>
  <si>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</si>
  <si>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</si>
  <si>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</si>
  <si>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</si>
  <si>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</si>
  <si>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</si>
  <si>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</si>
  <si>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</si>
  <si>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</si>
  <si>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</si>
  <si>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</si>
  <si>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</si>
  <si>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</si>
  <si>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</si>
  <si>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</si>
  <si>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</si>
  <si>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</si>
  <si>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</si>
  <si>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</si>
  <si>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</si>
  <si>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地方政府一般债务转贷收入</t>
  </si>
  <si>
    <t>转移性收入</t>
  </si>
  <si>
    <t xml:space="preserve">   返还性收入</t>
  </si>
  <si>
    <t xml:space="preserve">   一般性转移支付收入</t>
  </si>
  <si>
    <t xml:space="preserve">   专项转移支付收入</t>
  </si>
  <si>
    <t xml:space="preserve">   上年结余收入</t>
  </si>
  <si>
    <t xml:space="preserve">   调入资金</t>
  </si>
  <si>
    <t xml:space="preserve">   接受其他地区援助收入</t>
  </si>
  <si>
    <t xml:space="preserve">   动用预算稳定调节基金</t>
  </si>
  <si>
    <t>各项收入合计</t>
  </si>
  <si>
    <t>201</t>
  </si>
  <si>
    <t>一、一般公共服务支出</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</si>
  <si>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</si>
  <si>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</si>
  <si>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</si>
  <si>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</si>
  <si>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</si>
  <si>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</si>
  <si>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</si>
  <si>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</si>
  <si>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</si>
  <si>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</si>
  <si>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</si>
  <si>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</si>
  <si>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</si>
  <si>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</si>
  <si>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</si>
  <si>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</si>
  <si>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</si>
  <si>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</si>
  <si>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</si>
  <si>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</si>
  <si>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</si>
  <si>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</si>
  <si>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</si>
  <si>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</si>
  <si>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</si>
  <si>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</si>
  <si>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</si>
  <si>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</si>
  <si>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</si>
  <si>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</si>
  <si>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</si>
  <si>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</si>
  <si>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</si>
  <si>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</si>
  <si>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</si>
  <si>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</si>
  <si>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</si>
  <si>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</si>
  <si>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</si>
  <si>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</si>
  <si>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</si>
  <si>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</si>
  <si>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</si>
  <si>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</si>
  <si>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</si>
  <si>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</si>
  <si>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</si>
  <si>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</si>
  <si>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</si>
  <si>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</si>
  <si>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</si>
  <si>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</si>
  <si>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</si>
  <si>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</si>
  <si>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</si>
  <si>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</si>
  <si>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</si>
  <si>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表二</t>
  </si>
  <si>
    <t>科目名称</t>
  </si>
  <si>
    <t>金额</t>
  </si>
  <si>
    <t>科目差额</t>
  </si>
  <si>
    <t>金额差</t>
  </si>
  <si>
    <t>类-款-项</t>
  </si>
  <si>
    <t xml:space="preserve">  一般公共服务支出</t>
  </si>
  <si>
    <t xml:space="preserve">   人大事务</t>
  </si>
  <si>
    <t xml:space="preserve">    人大事务</t>
  </si>
  <si>
    <t xml:space="preserve">     行政运行</t>
  </si>
  <si>
    <t xml:space="preserve">      行政运行</t>
  </si>
  <si>
    <t xml:space="preserve">     一般行政管理事务</t>
  </si>
  <si>
    <t xml:space="preserve">      一般行政管理事务</t>
  </si>
  <si>
    <t xml:space="preserve">     机关服务</t>
  </si>
  <si>
    <t xml:space="preserve">      机关服务</t>
  </si>
  <si>
    <t xml:space="preserve">     人大会议</t>
  </si>
  <si>
    <t xml:space="preserve">      人大会议</t>
  </si>
  <si>
    <t xml:space="preserve">     人大立法</t>
  </si>
  <si>
    <t xml:space="preserve">      人大立法</t>
  </si>
  <si>
    <t xml:space="preserve">     人大监督</t>
  </si>
  <si>
    <t xml:space="preserve">      人大监督</t>
  </si>
  <si>
    <t xml:space="preserve">     人大代表履职能力提升</t>
  </si>
  <si>
    <t xml:space="preserve">      人大代表履职能力提升</t>
  </si>
  <si>
    <t xml:space="preserve">     代表工作</t>
  </si>
  <si>
    <t xml:space="preserve">      代表工作</t>
  </si>
  <si>
    <t xml:space="preserve">     人大信访工作</t>
  </si>
  <si>
    <t xml:space="preserve">      人大信访工作</t>
  </si>
  <si>
    <t xml:space="preserve">     事业运行</t>
  </si>
  <si>
    <t xml:space="preserve">      事业运行</t>
  </si>
  <si>
    <t xml:space="preserve">     其他人大事务支出</t>
  </si>
  <si>
    <t xml:space="preserve">      其他人大事务支出</t>
  </si>
  <si>
    <t xml:space="preserve">   政协事务</t>
  </si>
  <si>
    <t xml:space="preserve">    政协事务</t>
  </si>
  <si>
    <t xml:space="preserve">     政协会议</t>
  </si>
  <si>
    <t xml:space="preserve">      政协会议</t>
  </si>
  <si>
    <t xml:space="preserve">     委员视察</t>
  </si>
  <si>
    <t xml:space="preserve">      委员视察</t>
  </si>
  <si>
    <t xml:space="preserve">     参政议政</t>
  </si>
  <si>
    <t xml:space="preserve">      参政议政</t>
  </si>
  <si>
    <t xml:space="preserve">     其他政协事务支出</t>
  </si>
  <si>
    <t xml:space="preserve">      其他政协事务支出</t>
  </si>
  <si>
    <t xml:space="preserve">   政府办公厅（室）及相关机构事务</t>
  </si>
  <si>
    <t xml:space="preserve">    政府办公厅(室)及相关机构事务</t>
  </si>
  <si>
    <t xml:space="preserve">     专项服务</t>
  </si>
  <si>
    <t xml:space="preserve">      专项服务</t>
  </si>
  <si>
    <t xml:space="preserve">     专项业务活动</t>
  </si>
  <si>
    <t xml:space="preserve">      专项业务活动</t>
  </si>
  <si>
    <t xml:space="preserve">     政务公开审批</t>
  </si>
  <si>
    <t xml:space="preserve">      政务公开审批</t>
  </si>
  <si>
    <t xml:space="preserve">     信访事务</t>
  </si>
  <si>
    <t xml:space="preserve">      信访事务</t>
  </si>
  <si>
    <t xml:space="preserve">     参事事务</t>
  </si>
  <si>
    <t xml:space="preserve">      参事事务</t>
  </si>
  <si>
    <t xml:space="preserve">     其他政府办公厅（室）及相关机构事务支出</t>
  </si>
  <si>
    <t xml:space="preserve">      其他政府办公厅(室)及相关机构事务支出</t>
  </si>
  <si>
    <t xml:space="preserve">   发展与改革事务</t>
  </si>
  <si>
    <t xml:space="preserve">    发展与改革事务</t>
  </si>
  <si>
    <t xml:space="preserve">     战略规划与实施</t>
  </si>
  <si>
    <t xml:space="preserve">      战略规划与实施</t>
  </si>
  <si>
    <t xml:space="preserve">     日常经济运行调节</t>
  </si>
  <si>
    <t xml:space="preserve">      日常经济运行调节</t>
  </si>
  <si>
    <t xml:space="preserve">     社会事业发展规划</t>
  </si>
  <si>
    <t xml:space="preserve">      社会事业发展规划</t>
  </si>
  <si>
    <t xml:space="preserve">     经济体制改革研究</t>
  </si>
  <si>
    <t xml:space="preserve">      经济体制改革研究</t>
  </si>
  <si>
    <t xml:space="preserve">     物价管理</t>
  </si>
  <si>
    <t xml:space="preserve">      物价管理</t>
  </si>
  <si>
    <t xml:space="preserve">     其他发展与改革事务支出</t>
  </si>
  <si>
    <t xml:space="preserve">      其他发展与改革事务支出</t>
  </si>
  <si>
    <t xml:space="preserve">   统计信息事务</t>
  </si>
  <si>
    <t xml:space="preserve">    统计信息事务</t>
  </si>
  <si>
    <t xml:space="preserve">     信息事务</t>
  </si>
  <si>
    <t xml:space="preserve">      信息事务</t>
  </si>
  <si>
    <t xml:space="preserve">     专项统计业务</t>
  </si>
  <si>
    <t xml:space="preserve">      专项统计业务</t>
  </si>
  <si>
    <t xml:space="preserve">     统计管理</t>
  </si>
  <si>
    <t xml:space="preserve">      统计管理</t>
  </si>
  <si>
    <t xml:space="preserve">     专项普查活动</t>
  </si>
  <si>
    <t xml:space="preserve">      专项普查活动</t>
  </si>
  <si>
    <t xml:space="preserve">     统计抽样调查</t>
  </si>
  <si>
    <t xml:space="preserve">      统计抽样调查</t>
  </si>
  <si>
    <t xml:space="preserve">     其他统计信息事务支出</t>
  </si>
  <si>
    <t xml:space="preserve">      其他统计信息事务支出</t>
  </si>
  <si>
    <t xml:space="preserve">   财政事务</t>
  </si>
  <si>
    <t xml:space="preserve">    财政事务</t>
  </si>
  <si>
    <t xml:space="preserve">     预算改革业务</t>
  </si>
  <si>
    <t xml:space="preserve">      预算改革业务</t>
  </si>
  <si>
    <t xml:space="preserve">     财政国库业务</t>
  </si>
  <si>
    <t xml:space="preserve">      财政国库业务</t>
  </si>
  <si>
    <t xml:space="preserve">     财政监察</t>
  </si>
  <si>
    <t xml:space="preserve">      财政监察</t>
  </si>
  <si>
    <t xml:space="preserve">     信息化建设</t>
  </si>
  <si>
    <t xml:space="preserve">      信息化建设</t>
  </si>
  <si>
    <t xml:space="preserve">     财政委托业务支出</t>
  </si>
  <si>
    <t xml:space="preserve">      财政委托业务支出</t>
  </si>
  <si>
    <t xml:space="preserve">     其他财政事务支出</t>
  </si>
  <si>
    <t xml:space="preserve">      其他财政事务支出</t>
  </si>
  <si>
    <t xml:space="preserve">   税收事务</t>
  </si>
  <si>
    <t xml:space="preserve">    税收事务</t>
  </si>
  <si>
    <t xml:space="preserve">     税务办案</t>
  </si>
  <si>
    <t xml:space="preserve">      税务办案</t>
  </si>
  <si>
    <t xml:space="preserve">     发票管理及税务登记</t>
  </si>
  <si>
    <t xml:space="preserve">      发票管理及税务登记</t>
  </si>
  <si>
    <t xml:space="preserve">     代扣代收代征税款手续费</t>
  </si>
  <si>
    <t xml:space="preserve">      代扣代收代征税款手续费</t>
  </si>
  <si>
    <t xml:space="preserve">     税务宣传</t>
  </si>
  <si>
    <t xml:space="preserve">      税务宣传</t>
  </si>
  <si>
    <t xml:space="preserve">     协税护税</t>
  </si>
  <si>
    <t xml:space="preserve">      协税护税</t>
  </si>
  <si>
    <t xml:space="preserve">     其他税收事务支出</t>
  </si>
  <si>
    <t xml:space="preserve">      其他税收事务支出</t>
  </si>
  <si>
    <t xml:space="preserve">   审计事务</t>
  </si>
  <si>
    <t xml:space="preserve">    审计事务</t>
  </si>
  <si>
    <t xml:space="preserve">     审计业务</t>
  </si>
  <si>
    <t xml:space="preserve">      审计业务</t>
  </si>
  <si>
    <t xml:space="preserve">     审计管理</t>
  </si>
  <si>
    <t xml:space="preserve">      审计管理</t>
  </si>
  <si>
    <t xml:space="preserve">     其他审计事务支出</t>
  </si>
  <si>
    <t xml:space="preserve">      其他审计事务支出</t>
  </si>
  <si>
    <t xml:space="preserve">   海关事务</t>
  </si>
  <si>
    <t xml:space="preserve">    海关事务</t>
  </si>
  <si>
    <t xml:space="preserve">     缉私办案</t>
  </si>
  <si>
    <t xml:space="preserve">      缉私办案</t>
  </si>
  <si>
    <t xml:space="preserve">     口岸管理</t>
  </si>
  <si>
    <t xml:space="preserve">      口岸管理</t>
  </si>
  <si>
    <t xml:space="preserve">     海关关务</t>
  </si>
  <si>
    <t xml:space="preserve">      海关关务</t>
  </si>
  <si>
    <t xml:space="preserve">     关税征管</t>
  </si>
  <si>
    <t xml:space="preserve">      关税征管</t>
  </si>
  <si>
    <t xml:space="preserve">     海关监管</t>
  </si>
  <si>
    <t xml:space="preserve">      海关监管</t>
  </si>
  <si>
    <t xml:space="preserve">     检验检疫</t>
  </si>
  <si>
    <t xml:space="preserve">      检验检疫</t>
  </si>
  <si>
    <t xml:space="preserve">     其他海关事务支出</t>
  </si>
  <si>
    <t xml:space="preserve">      其他海关事务支出</t>
  </si>
  <si>
    <t xml:space="preserve">   人力资源事务</t>
  </si>
  <si>
    <t xml:space="preserve">    人力资源事务</t>
  </si>
  <si>
    <t xml:space="preserve">     政府特殊津贴</t>
  </si>
  <si>
    <t xml:space="preserve">      政府特殊津贴</t>
  </si>
  <si>
    <t xml:space="preserve">     资助留学回国人员</t>
  </si>
  <si>
    <t xml:space="preserve">      资助留学回国人员</t>
  </si>
  <si>
    <t xml:space="preserve">     博士后日常经费</t>
  </si>
  <si>
    <t xml:space="preserve">      博士后日常经费</t>
  </si>
  <si>
    <t xml:space="preserve">     引进人才费用</t>
  </si>
  <si>
    <t xml:space="preserve">      引进人才费用</t>
  </si>
  <si>
    <t xml:space="preserve">     其他人力资源事务支出</t>
  </si>
  <si>
    <t xml:space="preserve">      其他人力资源事务支出</t>
  </si>
  <si>
    <t xml:space="preserve">   纪检监察事务</t>
  </si>
  <si>
    <t xml:space="preserve">    纪检监察事务</t>
  </si>
  <si>
    <t xml:space="preserve">     大案要案查处</t>
  </si>
  <si>
    <t xml:space="preserve">      大案要案查处</t>
  </si>
  <si>
    <t xml:space="preserve">     派驻派出机构</t>
  </si>
  <si>
    <t xml:space="preserve">      派驻派出机构</t>
  </si>
  <si>
    <t xml:space="preserve">     巡视工作</t>
  </si>
  <si>
    <t xml:space="preserve">      巡视工作</t>
  </si>
  <si>
    <t xml:space="preserve">     其他纪检监察事务支出</t>
  </si>
  <si>
    <t xml:space="preserve">      其他纪检监察事务支出</t>
  </si>
  <si>
    <t xml:space="preserve">   商贸事务</t>
  </si>
  <si>
    <t xml:space="preserve">    商贸事务</t>
  </si>
  <si>
    <t xml:space="preserve">     对外贸易管理</t>
  </si>
  <si>
    <t xml:space="preserve">      对外贸易管理</t>
  </si>
  <si>
    <t xml:space="preserve">     国际经济合作</t>
  </si>
  <si>
    <t xml:space="preserve">      国际经济合作</t>
  </si>
  <si>
    <t xml:space="preserve">     外资管理</t>
  </si>
  <si>
    <t xml:space="preserve">      外资管理</t>
  </si>
  <si>
    <t xml:space="preserve">     国内贸易管理</t>
  </si>
  <si>
    <t xml:space="preserve">      国内贸易管理</t>
  </si>
  <si>
    <t xml:space="preserve">     招商引资</t>
  </si>
  <si>
    <t xml:space="preserve">      招商引资</t>
  </si>
  <si>
    <t xml:space="preserve">     其他商贸事务支出</t>
  </si>
  <si>
    <t xml:space="preserve">      其他商贸事务支出</t>
  </si>
  <si>
    <t xml:space="preserve">   知识产权事务</t>
  </si>
  <si>
    <t xml:space="preserve">    知识产权事务</t>
  </si>
  <si>
    <t xml:space="preserve">     专利审批</t>
  </si>
  <si>
    <t xml:space="preserve">      专利审批</t>
  </si>
  <si>
    <t xml:space="preserve">     国家知识产权战略</t>
  </si>
  <si>
    <t xml:space="preserve">      国家知识产权战略</t>
  </si>
  <si>
    <t xml:space="preserve">     专利试点和产业化推进</t>
  </si>
  <si>
    <t xml:space="preserve">      专利试点和产业化推进</t>
  </si>
  <si>
    <t xml:space="preserve">     专利执法</t>
  </si>
  <si>
    <t xml:space="preserve">     国际组织专项活动</t>
  </si>
  <si>
    <t xml:space="preserve">      国际组织专项活动</t>
  </si>
  <si>
    <t xml:space="preserve">     知识产权宏观管理</t>
  </si>
  <si>
    <t xml:space="preserve">      知识产权宏观管理</t>
  </si>
  <si>
    <t xml:space="preserve">     商标管理</t>
  </si>
  <si>
    <t xml:space="preserve">      商标管理</t>
  </si>
  <si>
    <t xml:space="preserve">     原产地地理标志管理</t>
  </si>
  <si>
    <t xml:space="preserve">      原产地地理标志管理</t>
  </si>
  <si>
    <t xml:space="preserve">     其他知识产权事务支出</t>
  </si>
  <si>
    <t xml:space="preserve">      其他知识产权事务支出</t>
  </si>
  <si>
    <t xml:space="preserve">   民族事务</t>
  </si>
  <si>
    <t xml:space="preserve">    民族事务</t>
  </si>
  <si>
    <t xml:space="preserve">     民族工作专项</t>
  </si>
  <si>
    <t xml:space="preserve">      民族工作专项</t>
  </si>
  <si>
    <t xml:space="preserve">     其他民族事务支出</t>
  </si>
  <si>
    <t xml:space="preserve">      其他民族事务支出</t>
  </si>
  <si>
    <t xml:space="preserve">   港澳台事务</t>
  </si>
  <si>
    <t xml:space="preserve">    港澳台事务</t>
  </si>
  <si>
    <t xml:space="preserve">     港澳事务</t>
  </si>
  <si>
    <t xml:space="preserve">      港澳事务</t>
  </si>
  <si>
    <t xml:space="preserve">     台湾事务</t>
  </si>
  <si>
    <t xml:space="preserve">      台湾事务</t>
  </si>
  <si>
    <t xml:space="preserve">     其他港澳台事务支出</t>
  </si>
  <si>
    <t xml:space="preserve">      其他港澳台事务支出</t>
  </si>
  <si>
    <t xml:space="preserve">   档案事务</t>
  </si>
  <si>
    <t xml:space="preserve">    档案事务</t>
  </si>
  <si>
    <t xml:space="preserve">     档案馆</t>
  </si>
  <si>
    <t xml:space="preserve">      档案馆</t>
  </si>
  <si>
    <t xml:space="preserve">     其他档案事务支出</t>
  </si>
  <si>
    <t xml:space="preserve">      其他档案事务支出</t>
  </si>
  <si>
    <t xml:space="preserve">   民主党派及工商联事务</t>
  </si>
  <si>
    <t xml:space="preserve">    民主党派及工商联事务</t>
  </si>
  <si>
    <t xml:space="preserve">     其他民主党派及工商联事务支出</t>
  </si>
  <si>
    <t xml:space="preserve">      其他民主党派及工商联事务支出</t>
  </si>
  <si>
    <t xml:space="preserve">   群众团体事务</t>
  </si>
  <si>
    <t xml:space="preserve">    群众团体事务</t>
  </si>
  <si>
    <t xml:space="preserve">     工会事务</t>
  </si>
  <si>
    <t xml:space="preserve">      工会事务</t>
  </si>
  <si>
    <t xml:space="preserve">     其他群众团体事务支出</t>
  </si>
  <si>
    <t xml:space="preserve">      其他群众团体事务支出</t>
  </si>
  <si>
    <t xml:space="preserve">   党委办公厅（室）及相关机构事务</t>
  </si>
  <si>
    <t xml:space="preserve">    党委办公厅(室)及相关机构事务</t>
  </si>
  <si>
    <t xml:space="preserve">     专项业务</t>
  </si>
  <si>
    <t xml:space="preserve">      专项业务</t>
  </si>
  <si>
    <t xml:space="preserve">     其他党委办公厅（室）及相关机构事务支出</t>
  </si>
  <si>
    <t xml:space="preserve">      其他党委办公厅(室)及相关机构事务支出</t>
  </si>
  <si>
    <t xml:space="preserve">   组织事务</t>
  </si>
  <si>
    <t xml:space="preserve">    组织事务</t>
  </si>
  <si>
    <t xml:space="preserve">     公务员事务</t>
  </si>
  <si>
    <t xml:space="preserve">      公务员事务</t>
  </si>
  <si>
    <t xml:space="preserve">     其他组织事务支出</t>
  </si>
  <si>
    <t xml:space="preserve">      其他组织事务支出</t>
  </si>
  <si>
    <t xml:space="preserve">   宣传事务</t>
  </si>
  <si>
    <t xml:space="preserve">    宣传事务</t>
  </si>
  <si>
    <t xml:space="preserve">     宣传管理</t>
  </si>
  <si>
    <t xml:space="preserve">      宣传管理</t>
  </si>
  <si>
    <t xml:space="preserve">     其他宣传事务支出</t>
  </si>
  <si>
    <t xml:space="preserve">      其他宣传事务支出</t>
  </si>
  <si>
    <t xml:space="preserve">   统战事务</t>
  </si>
  <si>
    <t xml:space="preserve">    统战事务</t>
  </si>
  <si>
    <t xml:space="preserve">     宗教事务</t>
  </si>
  <si>
    <t xml:space="preserve">      宗教事务</t>
  </si>
  <si>
    <t xml:space="preserve">     华侨事务</t>
  </si>
  <si>
    <t xml:space="preserve">      华侨事务</t>
  </si>
  <si>
    <t xml:space="preserve">     其他统战事务支出</t>
  </si>
  <si>
    <t xml:space="preserve">      其他统战事务支出</t>
  </si>
  <si>
    <t xml:space="preserve">   对外联络事务</t>
  </si>
  <si>
    <t xml:space="preserve">    对外联络事务</t>
  </si>
  <si>
    <t xml:space="preserve">     其他对外联络事务支出</t>
  </si>
  <si>
    <t xml:space="preserve">      其他对外联络事务支出</t>
  </si>
  <si>
    <t xml:space="preserve">   其他共产党事务支出</t>
  </si>
  <si>
    <t xml:space="preserve">    其他共产党事务支出</t>
  </si>
  <si>
    <t xml:space="preserve">     其他共产党事务支出</t>
  </si>
  <si>
    <t xml:space="preserve">      其他共产党事务支出</t>
  </si>
  <si>
    <t xml:space="preserve">   网信事务</t>
  </si>
  <si>
    <t xml:space="preserve">    网信事务</t>
  </si>
  <si>
    <t xml:space="preserve">     信息安全事务</t>
  </si>
  <si>
    <t xml:space="preserve">      信息安全事务</t>
  </si>
  <si>
    <t xml:space="preserve">     其他网信事务支出</t>
  </si>
  <si>
    <t xml:space="preserve">      其他网信事务支出</t>
  </si>
  <si>
    <t xml:space="preserve">   市场监督管理事务</t>
  </si>
  <si>
    <t xml:space="preserve">    市场监督管理事务</t>
  </si>
  <si>
    <t xml:space="preserve">     市场主体管理</t>
  </si>
  <si>
    <t xml:space="preserve">      市场主体管理</t>
  </si>
  <si>
    <t xml:space="preserve">     市场秩序执法</t>
  </si>
  <si>
    <t xml:space="preserve">      市场秩序执法</t>
  </si>
  <si>
    <t xml:space="preserve">     消费者权益保护</t>
  </si>
  <si>
    <t xml:space="preserve">     价格监督检查</t>
  </si>
  <si>
    <t xml:space="preserve">     市场监督管理技术支持</t>
  </si>
  <si>
    <t xml:space="preserve">     质量基础</t>
  </si>
  <si>
    <t xml:space="preserve">      质量基础</t>
  </si>
  <si>
    <t xml:space="preserve">     标准化管理</t>
  </si>
  <si>
    <t xml:space="preserve">     药品事务</t>
  </si>
  <si>
    <t xml:space="preserve">      药品事务</t>
  </si>
  <si>
    <t xml:space="preserve">     医疗器械事务</t>
  </si>
  <si>
    <t xml:space="preserve">      医疗器械事务</t>
  </si>
  <si>
    <t xml:space="preserve">     化妆品事务</t>
  </si>
  <si>
    <t xml:space="preserve">      化妆品事务</t>
  </si>
  <si>
    <t xml:space="preserve">     质量安全监管</t>
  </si>
  <si>
    <t xml:space="preserve">      质量安全监管</t>
  </si>
  <si>
    <t xml:space="preserve">     食品安全监管</t>
  </si>
  <si>
    <t xml:space="preserve">      食品安全监管</t>
  </si>
  <si>
    <t xml:space="preserve">     其他市场监督管理事务</t>
  </si>
  <si>
    <t xml:space="preserve">      其他市场监督管理事务</t>
  </si>
  <si>
    <t xml:space="preserve">   其他一般公共服务支出</t>
  </si>
  <si>
    <t xml:space="preserve">    其他一般公共服务支出</t>
  </si>
  <si>
    <t xml:space="preserve">     国家赔偿费用支出</t>
  </si>
  <si>
    <t xml:space="preserve">      国家赔偿费用支出</t>
  </si>
  <si>
    <t xml:space="preserve">     其他一般公共服务支出</t>
  </si>
  <si>
    <t xml:space="preserve">      其他一般公共服务支出</t>
  </si>
  <si>
    <t xml:space="preserve">  外交支出</t>
  </si>
  <si>
    <t xml:space="preserve">   对外合作与交流</t>
  </si>
  <si>
    <t xml:space="preserve">   其他外交支出</t>
  </si>
  <si>
    <t xml:space="preserve">  国防支出</t>
  </si>
  <si>
    <t xml:space="preserve">   现役部队</t>
  </si>
  <si>
    <t xml:space="preserve">    现役部队</t>
  </si>
  <si>
    <t xml:space="preserve">     现役部队</t>
  </si>
  <si>
    <t xml:space="preserve">      现役部队</t>
  </si>
  <si>
    <t xml:space="preserve">    国防科研事业</t>
  </si>
  <si>
    <t xml:space="preserve">     国防科研事业</t>
  </si>
  <si>
    <t xml:space="preserve">      国防科研事业</t>
  </si>
  <si>
    <t xml:space="preserve">    专项工程</t>
  </si>
  <si>
    <t xml:space="preserve">     专项工程</t>
  </si>
  <si>
    <t xml:space="preserve">      专项工程</t>
  </si>
  <si>
    <t xml:space="preserve">   国防动员</t>
  </si>
  <si>
    <t xml:space="preserve">    国防动员</t>
  </si>
  <si>
    <t xml:space="preserve">     兵役征集</t>
  </si>
  <si>
    <t xml:space="preserve">      兵役征集</t>
  </si>
  <si>
    <t xml:space="preserve">     经济动员</t>
  </si>
  <si>
    <t xml:space="preserve">      经济动员</t>
  </si>
  <si>
    <t xml:space="preserve">     人民防空</t>
  </si>
  <si>
    <t xml:space="preserve">      人民防空</t>
  </si>
  <si>
    <t xml:space="preserve">     交通战备</t>
  </si>
  <si>
    <t xml:space="preserve">      交通战备</t>
  </si>
  <si>
    <t xml:space="preserve">     国防教育</t>
  </si>
  <si>
    <t xml:space="preserve">      国防教育</t>
  </si>
  <si>
    <t xml:space="preserve">     预备役部队</t>
  </si>
  <si>
    <t xml:space="preserve">      预备役部队</t>
  </si>
  <si>
    <t xml:space="preserve">     民兵</t>
  </si>
  <si>
    <t xml:space="preserve">      民兵</t>
  </si>
  <si>
    <t xml:space="preserve">     边海防</t>
  </si>
  <si>
    <t xml:space="preserve">      边海防</t>
  </si>
  <si>
    <t xml:space="preserve">     其他国防动员支出</t>
  </si>
  <si>
    <t xml:space="preserve">      其他国防动员支出</t>
  </si>
  <si>
    <t xml:space="preserve">   其他国防支出</t>
  </si>
  <si>
    <t xml:space="preserve">    其他国防支出</t>
  </si>
  <si>
    <t>2039999</t>
  </si>
  <si>
    <t xml:space="preserve">     其他国防支出</t>
  </si>
  <si>
    <t xml:space="preserve">      其他国防支出</t>
  </si>
  <si>
    <t xml:space="preserve">  公共安全支出</t>
  </si>
  <si>
    <t xml:space="preserve">   武装警察部队</t>
  </si>
  <si>
    <t xml:space="preserve">    武装警察部队</t>
  </si>
  <si>
    <t xml:space="preserve">     武装警察部队</t>
  </si>
  <si>
    <t xml:space="preserve">      武装警察部队</t>
  </si>
  <si>
    <t xml:space="preserve">     其他武装警察部队支出</t>
  </si>
  <si>
    <t xml:space="preserve">      其他武装警察部队支出</t>
  </si>
  <si>
    <t xml:space="preserve">   公安</t>
  </si>
  <si>
    <t xml:space="preserve">    公安</t>
  </si>
  <si>
    <t xml:space="preserve">     执法办案</t>
  </si>
  <si>
    <t xml:space="preserve">      执法办案</t>
  </si>
  <si>
    <t xml:space="preserve">     特别业务</t>
  </si>
  <si>
    <t xml:space="preserve">      特别业务</t>
  </si>
  <si>
    <t xml:space="preserve">     特勤业务</t>
  </si>
  <si>
    <t xml:space="preserve">      特勤业务</t>
  </si>
  <si>
    <t xml:space="preserve">     移民事务</t>
  </si>
  <si>
    <t xml:space="preserve">      移民事务</t>
  </si>
  <si>
    <t xml:space="preserve">     其他公安支出</t>
  </si>
  <si>
    <t xml:space="preserve">      其他公安支出</t>
  </si>
  <si>
    <t xml:space="preserve">   国家安全</t>
  </si>
  <si>
    <t xml:space="preserve">    国家安全</t>
  </si>
  <si>
    <t xml:space="preserve">     安全业务</t>
  </si>
  <si>
    <t xml:space="preserve">      安全业务</t>
  </si>
  <si>
    <t xml:space="preserve">     其他国家安全支出</t>
  </si>
  <si>
    <t xml:space="preserve">      其他国家安全支出</t>
  </si>
  <si>
    <t xml:space="preserve">   检察</t>
  </si>
  <si>
    <t xml:space="preserve">    检察</t>
  </si>
  <si>
    <t xml:space="preserve">     “两房”建设</t>
  </si>
  <si>
    <t xml:space="preserve">      “两房”建设</t>
  </si>
  <si>
    <t xml:space="preserve">     检察监督</t>
  </si>
  <si>
    <t xml:space="preserve">      检察监督</t>
  </si>
  <si>
    <t xml:space="preserve">     其他检察支出</t>
  </si>
  <si>
    <t xml:space="preserve">      其他检察支出</t>
  </si>
  <si>
    <t xml:space="preserve">   法院</t>
  </si>
  <si>
    <t xml:space="preserve">    法院</t>
  </si>
  <si>
    <t xml:space="preserve">     案件审判</t>
  </si>
  <si>
    <t xml:space="preserve">      案件审判</t>
  </si>
  <si>
    <t xml:space="preserve">     案件执行</t>
  </si>
  <si>
    <t xml:space="preserve">      案件执行</t>
  </si>
  <si>
    <t xml:space="preserve">     “两庭”建设</t>
  </si>
  <si>
    <t xml:space="preserve">      “两庭”建设</t>
  </si>
  <si>
    <t xml:space="preserve">     其他法院支出</t>
  </si>
  <si>
    <t xml:space="preserve">      其他法院支出</t>
  </si>
  <si>
    <t xml:space="preserve">   司法</t>
  </si>
  <si>
    <t xml:space="preserve">    司法</t>
  </si>
  <si>
    <t xml:space="preserve">     基层司法业务</t>
  </si>
  <si>
    <t xml:space="preserve">      基层司法业务</t>
  </si>
  <si>
    <t xml:space="preserve">     普法宣传</t>
  </si>
  <si>
    <t xml:space="preserve">      普法宣传</t>
  </si>
  <si>
    <t xml:space="preserve">     律师公证管理</t>
  </si>
  <si>
    <t xml:space="preserve">      律师公证管理</t>
  </si>
  <si>
    <t xml:space="preserve">     法律援助</t>
  </si>
  <si>
    <t xml:space="preserve">      法律援助</t>
  </si>
  <si>
    <t xml:space="preserve">     国家统一法律职业资格考试</t>
  </si>
  <si>
    <t xml:space="preserve">      国家统一法律职业资格考试</t>
  </si>
  <si>
    <t xml:space="preserve">     仲裁</t>
  </si>
  <si>
    <t xml:space="preserve">      仲裁</t>
  </si>
  <si>
    <t xml:space="preserve">     社区矫正</t>
  </si>
  <si>
    <t xml:space="preserve">      社区矫正</t>
  </si>
  <si>
    <t xml:space="preserve">     司法鉴定</t>
  </si>
  <si>
    <t xml:space="preserve">      司法鉴定</t>
  </si>
  <si>
    <t xml:space="preserve">     法制建设</t>
  </si>
  <si>
    <t xml:space="preserve">      法制建设</t>
  </si>
  <si>
    <t xml:space="preserve">     其他司法支出</t>
  </si>
  <si>
    <t xml:space="preserve">      其他司法支出</t>
  </si>
  <si>
    <t xml:space="preserve">   监狱</t>
  </si>
  <si>
    <t xml:space="preserve">    监狱</t>
  </si>
  <si>
    <t xml:space="preserve">     犯人生活</t>
  </si>
  <si>
    <t xml:space="preserve">      犯人生活</t>
  </si>
  <si>
    <t xml:space="preserve">     犯人改造</t>
  </si>
  <si>
    <t xml:space="preserve">      犯人改造</t>
  </si>
  <si>
    <t xml:space="preserve">     狱政设施建设</t>
  </si>
  <si>
    <t xml:space="preserve">      狱政设施建设</t>
  </si>
  <si>
    <t xml:space="preserve">     其他监狱支出</t>
  </si>
  <si>
    <t xml:space="preserve">      其他监狱支出</t>
  </si>
  <si>
    <t xml:space="preserve">   强制隔离戒毒</t>
  </si>
  <si>
    <t xml:space="preserve">    强制隔离戒毒</t>
  </si>
  <si>
    <t xml:space="preserve">     强制隔离戒毒人员生活</t>
  </si>
  <si>
    <t xml:space="preserve">      强制隔离戒毒人员生活</t>
  </si>
  <si>
    <t xml:space="preserve">     强制隔离戒毒人员教育</t>
  </si>
  <si>
    <t xml:space="preserve">      强制隔离戒毒人员教育</t>
  </si>
  <si>
    <t xml:space="preserve">     所政设施建设</t>
  </si>
  <si>
    <t xml:space="preserve">      所政设施建设</t>
  </si>
  <si>
    <t xml:space="preserve">     其他强制隔离戒毒支出</t>
  </si>
  <si>
    <t xml:space="preserve">      其他强制隔离戒毒支出</t>
  </si>
  <si>
    <t xml:space="preserve">   国家保密</t>
  </si>
  <si>
    <t xml:space="preserve">    国家保密</t>
  </si>
  <si>
    <t xml:space="preserve">     保密技术</t>
  </si>
  <si>
    <t xml:space="preserve">      保密技术</t>
  </si>
  <si>
    <t xml:space="preserve">     保密管理</t>
  </si>
  <si>
    <t xml:space="preserve">      保密管理</t>
  </si>
  <si>
    <t xml:space="preserve">     其他国家保密支出</t>
  </si>
  <si>
    <t xml:space="preserve">      其他国家保密支出</t>
  </si>
  <si>
    <t xml:space="preserve">   缉私警察</t>
  </si>
  <si>
    <t xml:space="preserve">    缉私警察</t>
  </si>
  <si>
    <t xml:space="preserve">     缉私业务</t>
  </si>
  <si>
    <t xml:space="preserve">      缉私业务</t>
  </si>
  <si>
    <t xml:space="preserve">     其他缉私警察支出</t>
  </si>
  <si>
    <t xml:space="preserve">      其他缉私警察支出</t>
  </si>
  <si>
    <t xml:space="preserve">   其他公共安全支出</t>
  </si>
  <si>
    <t xml:space="preserve">    其他公共安全支出</t>
  </si>
  <si>
    <t>2049999</t>
  </si>
  <si>
    <t xml:space="preserve">     其他公共安全支出</t>
  </si>
  <si>
    <t xml:space="preserve">      其他公共安全支出</t>
  </si>
  <si>
    <t xml:space="preserve">  教育支出</t>
  </si>
  <si>
    <t xml:space="preserve">   教育管理事务</t>
  </si>
  <si>
    <t xml:space="preserve">    教育管理事务</t>
  </si>
  <si>
    <t xml:space="preserve">     其他教育管理事务支出</t>
  </si>
  <si>
    <t xml:space="preserve">      其他教育管理事务支出</t>
  </si>
  <si>
    <t xml:space="preserve">   普通教育</t>
  </si>
  <si>
    <t xml:space="preserve">    普通教育</t>
  </si>
  <si>
    <t xml:space="preserve">     学前教育</t>
  </si>
  <si>
    <t xml:space="preserve">      学前教育</t>
  </si>
  <si>
    <t xml:space="preserve">     小学教育</t>
  </si>
  <si>
    <t xml:space="preserve">      小学教育</t>
  </si>
  <si>
    <t xml:space="preserve">     初中教育</t>
  </si>
  <si>
    <t xml:space="preserve">      初中教育</t>
  </si>
  <si>
    <t xml:space="preserve">     高中教育</t>
  </si>
  <si>
    <t xml:space="preserve">      高中教育</t>
  </si>
  <si>
    <t xml:space="preserve">     高等教育</t>
  </si>
  <si>
    <t xml:space="preserve">      高等教育</t>
  </si>
  <si>
    <t xml:space="preserve">     化解农村义务教育债务支出</t>
  </si>
  <si>
    <t xml:space="preserve">      化解农村义务教育债务支出</t>
  </si>
  <si>
    <t xml:space="preserve">     化解普通高中债务支出</t>
  </si>
  <si>
    <t xml:space="preserve">      化解普通高中债务支出</t>
  </si>
  <si>
    <t xml:space="preserve">     其他普通教育支出</t>
  </si>
  <si>
    <t xml:space="preserve">      其他普通教育支出</t>
  </si>
  <si>
    <t xml:space="preserve">   职业教育</t>
  </si>
  <si>
    <t xml:space="preserve">    职业教育</t>
  </si>
  <si>
    <t xml:space="preserve">     初等职业教育</t>
  </si>
  <si>
    <t xml:space="preserve">      初等职业教育</t>
  </si>
  <si>
    <t xml:space="preserve">     中等职业教育</t>
  </si>
  <si>
    <t xml:space="preserve">      中等职业教育</t>
  </si>
  <si>
    <t xml:space="preserve">     技校教育</t>
  </si>
  <si>
    <t xml:space="preserve">      技校教育</t>
  </si>
  <si>
    <t xml:space="preserve">     职业高中教育</t>
  </si>
  <si>
    <t xml:space="preserve">     高等职业教育</t>
  </si>
  <si>
    <t xml:space="preserve">      高等职业教育</t>
  </si>
  <si>
    <t xml:space="preserve">     其他职业教育支出</t>
  </si>
  <si>
    <t xml:space="preserve">      其他职业教育支出</t>
  </si>
  <si>
    <t xml:space="preserve">   成人教育</t>
  </si>
  <si>
    <t xml:space="preserve">    成人教育</t>
  </si>
  <si>
    <t xml:space="preserve">     成人初等教育</t>
  </si>
  <si>
    <t xml:space="preserve">      成人初等教育</t>
  </si>
  <si>
    <t xml:space="preserve">     成人中等教育</t>
  </si>
  <si>
    <t xml:space="preserve">      成人中等教育</t>
  </si>
  <si>
    <t xml:space="preserve">     成人高等教育</t>
  </si>
  <si>
    <t xml:space="preserve">      成人高等教育</t>
  </si>
  <si>
    <t xml:space="preserve">     成人广播电视教育</t>
  </si>
  <si>
    <t xml:space="preserve">      成人广播电视教育</t>
  </si>
  <si>
    <t xml:space="preserve">     其他成人教育支出</t>
  </si>
  <si>
    <t xml:space="preserve">      其他成人教育支出</t>
  </si>
  <si>
    <t xml:space="preserve">   广播电视教育</t>
  </si>
  <si>
    <t xml:space="preserve">    广播电视教育</t>
  </si>
  <si>
    <t xml:space="preserve">     广播电视学校</t>
  </si>
  <si>
    <t xml:space="preserve">      广播电视学校</t>
  </si>
  <si>
    <t xml:space="preserve">     教育电视台</t>
  </si>
  <si>
    <t xml:space="preserve">      教育电视台</t>
  </si>
  <si>
    <t xml:space="preserve">     其他广播电视教育支出</t>
  </si>
  <si>
    <t xml:space="preserve">      其他广播电视教育支出</t>
  </si>
  <si>
    <t xml:space="preserve">   留学教育</t>
  </si>
  <si>
    <t xml:space="preserve">    留学教育</t>
  </si>
  <si>
    <t xml:space="preserve">     出国留学教育</t>
  </si>
  <si>
    <t xml:space="preserve">      出国留学教育</t>
  </si>
  <si>
    <t xml:space="preserve">     来华留学教育</t>
  </si>
  <si>
    <t xml:space="preserve">      来华留学教育</t>
  </si>
  <si>
    <t xml:space="preserve">     其他留学教育支出</t>
  </si>
  <si>
    <t xml:space="preserve">      其他留学教育支出</t>
  </si>
  <si>
    <t xml:space="preserve">   特殊教育</t>
  </si>
  <si>
    <t xml:space="preserve">    特殊教育</t>
  </si>
  <si>
    <t xml:space="preserve">     特殊学校教育</t>
  </si>
  <si>
    <t xml:space="preserve">      特殊学校教育</t>
  </si>
  <si>
    <t xml:space="preserve">     工读学校教育</t>
  </si>
  <si>
    <t xml:space="preserve">      工读学校教育</t>
  </si>
  <si>
    <t xml:space="preserve">     其他特殊教育支出</t>
  </si>
  <si>
    <t xml:space="preserve">      其他特殊教育支出</t>
  </si>
  <si>
    <t xml:space="preserve">   进修及培训</t>
  </si>
  <si>
    <t xml:space="preserve">    进修及培训</t>
  </si>
  <si>
    <t xml:space="preserve">     教师进修</t>
  </si>
  <si>
    <t xml:space="preserve">      教师进修</t>
  </si>
  <si>
    <t xml:space="preserve">     干部教育</t>
  </si>
  <si>
    <t xml:space="preserve">      干部教育</t>
  </si>
  <si>
    <t xml:space="preserve">     培训支出</t>
  </si>
  <si>
    <t xml:space="preserve">      培训支出</t>
  </si>
  <si>
    <t xml:space="preserve">     退役士兵能力提升</t>
  </si>
  <si>
    <t xml:space="preserve">      退役士兵能力提升</t>
  </si>
  <si>
    <t xml:space="preserve">     其他进修及培训</t>
  </si>
  <si>
    <t xml:space="preserve">      其他进修及培训</t>
  </si>
  <si>
    <t xml:space="preserve">   教育费附加安排的支出</t>
  </si>
  <si>
    <t xml:space="preserve">    教育费附加安排的支出</t>
  </si>
  <si>
    <t xml:space="preserve">     农村中小学校舍建设</t>
  </si>
  <si>
    <t xml:space="preserve">      农村中小学校舍建设</t>
  </si>
  <si>
    <t xml:space="preserve">     农村中小学教学设施</t>
  </si>
  <si>
    <t xml:space="preserve">      农村中小学教学设施</t>
  </si>
  <si>
    <t xml:space="preserve">     城市中小学校舍建设</t>
  </si>
  <si>
    <t xml:space="preserve">      城市中小学校舍建设</t>
  </si>
  <si>
    <t xml:space="preserve">     城市中小学教学设施</t>
  </si>
  <si>
    <t xml:space="preserve">      城市中小学教学设施</t>
  </si>
  <si>
    <t xml:space="preserve">     中等职业学校教学设施</t>
  </si>
  <si>
    <t xml:space="preserve">      中等职业学校教学设施</t>
  </si>
  <si>
    <t xml:space="preserve">     其他教育费附加安排的支出</t>
  </si>
  <si>
    <t xml:space="preserve">      其他教育费附加安排的支出</t>
  </si>
  <si>
    <t xml:space="preserve">   其他教育支出</t>
  </si>
  <si>
    <t xml:space="preserve">    其他教育支出</t>
  </si>
  <si>
    <t xml:space="preserve">     其他教育支出</t>
  </si>
  <si>
    <t xml:space="preserve">      其他教育支出</t>
  </si>
  <si>
    <t xml:space="preserve">  科学技术支出</t>
  </si>
  <si>
    <t xml:space="preserve">   科学技术管理事务</t>
  </si>
  <si>
    <t xml:space="preserve">    科学技术管理事务</t>
  </si>
  <si>
    <t xml:space="preserve">     其他科学技术管理事务支出</t>
  </si>
  <si>
    <t xml:space="preserve">      其他科学技术管理事务支出</t>
  </si>
  <si>
    <t xml:space="preserve">   基础研究</t>
  </si>
  <si>
    <t xml:space="preserve">    基础研究</t>
  </si>
  <si>
    <t xml:space="preserve">     机构运行</t>
  </si>
  <si>
    <t xml:space="preserve">      机构运行</t>
  </si>
  <si>
    <t xml:space="preserve">     重点基础研究规划</t>
  </si>
  <si>
    <t xml:space="preserve">     自然科学基金</t>
  </si>
  <si>
    <t xml:space="preserve">      自然科学基金</t>
  </si>
  <si>
    <t xml:space="preserve">     重点实验室及相关设施</t>
  </si>
  <si>
    <t xml:space="preserve">      重点实验室及相关设施</t>
  </si>
  <si>
    <t xml:space="preserve">     重大科学工程</t>
  </si>
  <si>
    <t xml:space="preserve">      重大科学工程</t>
  </si>
  <si>
    <t xml:space="preserve">     专项基础科研</t>
  </si>
  <si>
    <t xml:space="preserve">      专项基础科研</t>
  </si>
  <si>
    <t xml:space="preserve">     专项技术基础</t>
  </si>
  <si>
    <t xml:space="preserve">      专项技术基础</t>
  </si>
  <si>
    <t xml:space="preserve">     其他基础研究支出</t>
  </si>
  <si>
    <t xml:space="preserve">      其他基础研究支出</t>
  </si>
  <si>
    <t xml:space="preserve">   应用研究</t>
  </si>
  <si>
    <t xml:space="preserve">    应用研究</t>
  </si>
  <si>
    <t xml:space="preserve">     社会公益研究</t>
  </si>
  <si>
    <t xml:space="preserve">      社会公益研究</t>
  </si>
  <si>
    <t xml:space="preserve">     高技术研究</t>
  </si>
  <si>
    <t xml:space="preserve">      高技术研究</t>
  </si>
  <si>
    <t xml:space="preserve">     专项科研试制</t>
  </si>
  <si>
    <t xml:space="preserve">      专项科研试制</t>
  </si>
  <si>
    <t xml:space="preserve">     其他应用研究支出</t>
  </si>
  <si>
    <t xml:space="preserve">      其他应用研究支出</t>
  </si>
  <si>
    <t xml:space="preserve">   技术研究与开发</t>
  </si>
  <si>
    <t xml:space="preserve">    技术研究与开发</t>
  </si>
  <si>
    <t xml:space="preserve">     应用技术研究与开发</t>
  </si>
  <si>
    <t xml:space="preserve">     产业技术研究与开发</t>
  </si>
  <si>
    <t xml:space="preserve">     科技成果转化与扩散</t>
  </si>
  <si>
    <t xml:space="preserve">      科技成果转化与扩散</t>
  </si>
  <si>
    <t xml:space="preserve">     其他技术研究与开发支出</t>
  </si>
  <si>
    <t xml:space="preserve">      其他技术研究与开发支出</t>
  </si>
  <si>
    <t xml:space="preserve">   科技条件与服务</t>
  </si>
  <si>
    <t xml:space="preserve">    科技条件与服务</t>
  </si>
  <si>
    <t xml:space="preserve">     技术创新服务体系</t>
  </si>
  <si>
    <t xml:space="preserve">      技术创新服务体系</t>
  </si>
  <si>
    <t xml:space="preserve">     科技条件专项</t>
  </si>
  <si>
    <t xml:space="preserve">      科技条件专项</t>
  </si>
  <si>
    <t xml:space="preserve">     其他科技条件与服务支出</t>
  </si>
  <si>
    <t xml:space="preserve">      其他科技条件与服务支出</t>
  </si>
  <si>
    <t xml:space="preserve">   社会科学</t>
  </si>
  <si>
    <t xml:space="preserve">    社会科学</t>
  </si>
  <si>
    <t xml:space="preserve">     社会科学研究机构</t>
  </si>
  <si>
    <t xml:space="preserve">      社会科学研究机构</t>
  </si>
  <si>
    <t xml:space="preserve">     社会科学研究</t>
  </si>
  <si>
    <t xml:space="preserve">      社会科学研究</t>
  </si>
  <si>
    <t xml:space="preserve">     社科基金支出</t>
  </si>
  <si>
    <t xml:space="preserve">      社科基金支出</t>
  </si>
  <si>
    <t xml:space="preserve">     其他社会科学支出</t>
  </si>
  <si>
    <t xml:space="preserve">      其他社会科学支出</t>
  </si>
  <si>
    <t xml:space="preserve">   科学技术普及</t>
  </si>
  <si>
    <t xml:space="preserve">    科学技术普及</t>
  </si>
  <si>
    <t xml:space="preserve">     科普活动</t>
  </si>
  <si>
    <t xml:space="preserve">      科普活动</t>
  </si>
  <si>
    <t xml:space="preserve">     青少年科技活动</t>
  </si>
  <si>
    <t xml:space="preserve">      青少年科技活动</t>
  </si>
  <si>
    <t xml:space="preserve">     学术交流活动</t>
  </si>
  <si>
    <t xml:space="preserve">      学术交流活动</t>
  </si>
  <si>
    <t xml:space="preserve">     科技馆站</t>
  </si>
  <si>
    <t xml:space="preserve">      科技馆站</t>
  </si>
  <si>
    <t xml:space="preserve">     其他科学技术普及支出</t>
  </si>
  <si>
    <t xml:space="preserve">      其他科学技术普及支出</t>
  </si>
  <si>
    <t xml:space="preserve">   科技交流与合作</t>
  </si>
  <si>
    <t xml:space="preserve">    科技交流与合作</t>
  </si>
  <si>
    <t xml:space="preserve">     国际交流与合作</t>
  </si>
  <si>
    <t xml:space="preserve">      国际交流与合作</t>
  </si>
  <si>
    <t xml:space="preserve">     重大科技合作项目</t>
  </si>
  <si>
    <t xml:space="preserve">      重大科技合作项目</t>
  </si>
  <si>
    <t xml:space="preserve">     其他科技交流与合作支出</t>
  </si>
  <si>
    <t xml:space="preserve">      其他科技交流与合作支出</t>
  </si>
  <si>
    <t xml:space="preserve">   科技重大项目</t>
  </si>
  <si>
    <t xml:space="preserve">    科技重大项目</t>
  </si>
  <si>
    <t xml:space="preserve">     科技重大专项</t>
  </si>
  <si>
    <t xml:space="preserve">      科技重大专项</t>
  </si>
  <si>
    <t xml:space="preserve">     重点研发计划</t>
  </si>
  <si>
    <t xml:space="preserve">      重点研发计划</t>
  </si>
  <si>
    <t xml:space="preserve">     其他科技重大项目</t>
  </si>
  <si>
    <t xml:space="preserve">      其他科技重大项目</t>
  </si>
  <si>
    <t xml:space="preserve">   其他科学技术支出</t>
  </si>
  <si>
    <t xml:space="preserve">    其他科学技术支出</t>
  </si>
  <si>
    <t xml:space="preserve">     科技奖励</t>
  </si>
  <si>
    <t xml:space="preserve">      科技奖励</t>
  </si>
  <si>
    <t xml:space="preserve">     核应急</t>
  </si>
  <si>
    <t xml:space="preserve">      核应急</t>
  </si>
  <si>
    <t xml:space="preserve">     转制科研机构</t>
  </si>
  <si>
    <t xml:space="preserve">      转制科研机构</t>
  </si>
  <si>
    <t xml:space="preserve">     其他科学技术支出</t>
  </si>
  <si>
    <t xml:space="preserve">      其他科学技术支出</t>
  </si>
  <si>
    <t xml:space="preserve">  文化旅游体育与传媒支出</t>
  </si>
  <si>
    <t xml:space="preserve">   文化和旅游</t>
  </si>
  <si>
    <t xml:space="preserve">    文化和旅游</t>
  </si>
  <si>
    <t xml:space="preserve">     图书馆</t>
  </si>
  <si>
    <t xml:space="preserve">      图书馆</t>
  </si>
  <si>
    <t xml:space="preserve">     文化展示及纪念机构</t>
  </si>
  <si>
    <t xml:space="preserve">      文化展示及纪念机构</t>
  </si>
  <si>
    <t xml:space="preserve">     艺术表演场所</t>
  </si>
  <si>
    <t xml:space="preserve">      艺术表演场所</t>
  </si>
  <si>
    <t xml:space="preserve">     艺术表演团体</t>
  </si>
  <si>
    <t xml:space="preserve">      艺术表演团体</t>
  </si>
  <si>
    <t xml:space="preserve">     文化活动</t>
  </si>
  <si>
    <t xml:space="preserve">      文化活动</t>
  </si>
  <si>
    <t xml:space="preserve">     群众文化</t>
  </si>
  <si>
    <t xml:space="preserve">      群众文化</t>
  </si>
  <si>
    <t xml:space="preserve">     文化和旅游交流与合作</t>
  </si>
  <si>
    <t xml:space="preserve">      文化和旅游交流与合作</t>
  </si>
  <si>
    <t xml:space="preserve">     文化创作与保护</t>
  </si>
  <si>
    <t xml:space="preserve">      文化创作与保护</t>
  </si>
  <si>
    <t xml:space="preserve">     文化和旅游市场管理</t>
  </si>
  <si>
    <t xml:space="preserve">      文化和旅游市场管理</t>
  </si>
  <si>
    <t xml:space="preserve">     旅游宣传</t>
  </si>
  <si>
    <t xml:space="preserve">      旅游宣传</t>
  </si>
  <si>
    <t xml:space="preserve">     文化和旅游管理事务</t>
  </si>
  <si>
    <t xml:space="preserve">      文化和旅游管理事务</t>
  </si>
  <si>
    <t xml:space="preserve">     其他文化和旅游支出</t>
  </si>
  <si>
    <t xml:space="preserve">      其他文化和旅游支出</t>
  </si>
  <si>
    <t xml:space="preserve">   文物</t>
  </si>
  <si>
    <t xml:space="preserve">    文物</t>
  </si>
  <si>
    <t xml:space="preserve">     文物保护</t>
  </si>
  <si>
    <t xml:space="preserve">      文物保护</t>
  </si>
  <si>
    <t xml:space="preserve">     博物馆</t>
  </si>
  <si>
    <t xml:space="preserve">      博物馆</t>
  </si>
  <si>
    <t xml:space="preserve">     历史名城与古迹</t>
  </si>
  <si>
    <t xml:space="preserve">      历史名城与古迹</t>
  </si>
  <si>
    <t xml:space="preserve">     其他文物支出</t>
  </si>
  <si>
    <t xml:space="preserve">      其他文物支出</t>
  </si>
  <si>
    <t xml:space="preserve">   体育</t>
  </si>
  <si>
    <t xml:space="preserve">    体育</t>
  </si>
  <si>
    <t xml:space="preserve">     运动项目管理</t>
  </si>
  <si>
    <t xml:space="preserve">      运动项目管理</t>
  </si>
  <si>
    <t xml:space="preserve">     体育竞赛</t>
  </si>
  <si>
    <t xml:space="preserve">      体育竞赛</t>
  </si>
  <si>
    <t xml:space="preserve">     体育训练</t>
  </si>
  <si>
    <t xml:space="preserve">      体育训练</t>
  </si>
  <si>
    <t xml:space="preserve">     体育场馆</t>
  </si>
  <si>
    <t xml:space="preserve">      体育场馆</t>
  </si>
  <si>
    <t xml:space="preserve">     群众体育</t>
  </si>
  <si>
    <t xml:space="preserve">      群众体育</t>
  </si>
  <si>
    <t xml:space="preserve">     体育交流与合作</t>
  </si>
  <si>
    <t xml:space="preserve">      体育交流与合作</t>
  </si>
  <si>
    <t xml:space="preserve">     其他体育支出</t>
  </si>
  <si>
    <t xml:space="preserve">      其他体育支出</t>
  </si>
  <si>
    <t xml:space="preserve">   新闻出版电影</t>
  </si>
  <si>
    <t xml:space="preserve">    新闻出版电影</t>
  </si>
  <si>
    <t xml:space="preserve">     新闻通讯</t>
  </si>
  <si>
    <t xml:space="preserve">      新闻通讯</t>
  </si>
  <si>
    <t xml:space="preserve">     出版发行</t>
  </si>
  <si>
    <t xml:space="preserve">      出版发行</t>
  </si>
  <si>
    <t xml:space="preserve">     版权管理</t>
  </si>
  <si>
    <t xml:space="preserve">      版权管理</t>
  </si>
  <si>
    <t xml:space="preserve">     电影</t>
  </si>
  <si>
    <t xml:space="preserve">      电影</t>
  </si>
  <si>
    <t xml:space="preserve">     其他新闻出版电影支出</t>
  </si>
  <si>
    <t xml:space="preserve">      其他新闻出版电影支出</t>
  </si>
  <si>
    <t xml:space="preserve">   广播电视</t>
  </si>
  <si>
    <t xml:space="preserve">    广播电视</t>
  </si>
  <si>
    <t xml:space="preserve">     广播</t>
  </si>
  <si>
    <t xml:space="preserve">      广播</t>
  </si>
  <si>
    <t xml:space="preserve">     电视</t>
  </si>
  <si>
    <t xml:space="preserve">      电视</t>
  </si>
  <si>
    <t xml:space="preserve">     监测监管</t>
  </si>
  <si>
    <t xml:space="preserve">      监测监管</t>
  </si>
  <si>
    <t xml:space="preserve">     其他广播电视支出</t>
  </si>
  <si>
    <t xml:space="preserve">      其他广播电视支出</t>
  </si>
  <si>
    <t xml:space="preserve">   其他文化旅游体育与传媒支出</t>
  </si>
  <si>
    <t xml:space="preserve">    其他文化旅游体育与传媒支出</t>
  </si>
  <si>
    <t xml:space="preserve">     宣传文化发展专项支出</t>
  </si>
  <si>
    <t xml:space="preserve">      宣传文化发展专项支出</t>
  </si>
  <si>
    <t xml:space="preserve">     文化产业发展专项支出</t>
  </si>
  <si>
    <t xml:space="preserve">      文化产业发展专项支出</t>
  </si>
  <si>
    <t xml:space="preserve">     其他文化旅游体育与传媒支出</t>
  </si>
  <si>
    <t xml:space="preserve">      其他文化旅游体育与传媒支出</t>
  </si>
  <si>
    <t xml:space="preserve">  社会保障和就业支出</t>
  </si>
  <si>
    <t xml:space="preserve">   人力资源和社会保障管理事务</t>
  </si>
  <si>
    <t xml:space="preserve">    人力资源和社会保障管理事务</t>
  </si>
  <si>
    <t xml:space="preserve">     综合业务管理</t>
  </si>
  <si>
    <t xml:space="preserve">      综合业务管理</t>
  </si>
  <si>
    <t xml:space="preserve">     劳动保障监察</t>
  </si>
  <si>
    <t xml:space="preserve">      劳动保障监察</t>
  </si>
  <si>
    <t xml:space="preserve">     就业管理事务</t>
  </si>
  <si>
    <t xml:space="preserve">      就业管理事务</t>
  </si>
  <si>
    <t xml:space="preserve">     社会保险业务管理事务</t>
  </si>
  <si>
    <t xml:space="preserve">      社会保险业务管理事务</t>
  </si>
  <si>
    <t xml:space="preserve">     社会保险经办机构</t>
  </si>
  <si>
    <t xml:space="preserve">      社会保险经办机构</t>
  </si>
  <si>
    <t xml:space="preserve">     劳动关系和维权</t>
  </si>
  <si>
    <t xml:space="preserve">      劳动关系和维权</t>
  </si>
  <si>
    <t xml:space="preserve">     公共就业服务和职业技能鉴定机构</t>
  </si>
  <si>
    <t xml:space="preserve">      公共就业服务和职业技能鉴定机构</t>
  </si>
  <si>
    <t xml:space="preserve">     劳动人事争议调解仲裁</t>
  </si>
  <si>
    <t xml:space="preserve">      劳动人事争议调解仲裁</t>
  </si>
  <si>
    <t xml:space="preserve">     其他人力资源和社会保障管理事务支出</t>
  </si>
  <si>
    <t xml:space="preserve">      其他人力资源和社会保障管理事务支出</t>
  </si>
  <si>
    <t xml:space="preserve">   民政管理事务</t>
  </si>
  <si>
    <t xml:space="preserve">    民政管理事务</t>
  </si>
  <si>
    <t xml:space="preserve">     社会组织管理</t>
  </si>
  <si>
    <t xml:space="preserve">      社会组织管理</t>
  </si>
  <si>
    <t xml:space="preserve">     行政区划和地名管理</t>
  </si>
  <si>
    <t xml:space="preserve">      行政区划和地名管理</t>
  </si>
  <si>
    <t xml:space="preserve">     基层政权建设和社区治理</t>
  </si>
  <si>
    <t xml:space="preserve">      基层政权建设和社区治理</t>
  </si>
  <si>
    <t xml:space="preserve">     其他民政管理事务支出</t>
  </si>
  <si>
    <t xml:space="preserve">      其他民政管理事务支出</t>
  </si>
  <si>
    <t xml:space="preserve">   补充全国社会保障基金</t>
  </si>
  <si>
    <t xml:space="preserve">    补充全国社会保障基金</t>
  </si>
  <si>
    <t xml:space="preserve">     用一般公共预算补充基金</t>
  </si>
  <si>
    <t xml:space="preserve">      用一般公共预算补充基金</t>
  </si>
  <si>
    <t xml:space="preserve">   行政事业单位养老支出</t>
  </si>
  <si>
    <t xml:space="preserve">    行政事业单位养老支出</t>
  </si>
  <si>
    <t xml:space="preserve">     行政单位离退休</t>
  </si>
  <si>
    <t xml:space="preserve">      行政单位离退休</t>
  </si>
  <si>
    <t xml:space="preserve">     事业单位离退休</t>
  </si>
  <si>
    <t xml:space="preserve">      事业单位离退休</t>
  </si>
  <si>
    <t xml:space="preserve">     离退休人员管理机构</t>
  </si>
  <si>
    <t xml:space="preserve">      离退休人员管理机构</t>
  </si>
  <si>
    <t xml:space="preserve">     未归口管理的行政单位离退休</t>
  </si>
  <si>
    <t xml:space="preserve">     机关事业单位基本养老保险缴费支出</t>
  </si>
  <si>
    <t xml:space="preserve">      机关事业单位基本养老保险缴费支出</t>
  </si>
  <si>
    <t xml:space="preserve">     机关事业单位职业年金缴费支出</t>
  </si>
  <si>
    <t xml:space="preserve">      机关事业单位职业年金缴费支出</t>
  </si>
  <si>
    <t xml:space="preserve">     对机关事业单位基本养老保险基金的补助</t>
  </si>
  <si>
    <t xml:space="preserve">      对机关事业单位基本养老保险基金的补助</t>
  </si>
  <si>
    <t xml:space="preserve">     其他行政事业单位养老支出</t>
  </si>
  <si>
    <t xml:space="preserve">      其他行政事业单位养老支出</t>
  </si>
  <si>
    <t xml:space="preserve">   企业改革补助</t>
  </si>
  <si>
    <t xml:space="preserve">    企业改革补助</t>
  </si>
  <si>
    <t xml:space="preserve">     企业关闭破产补助</t>
  </si>
  <si>
    <t xml:space="preserve">      企业关闭破产补助</t>
  </si>
  <si>
    <t xml:space="preserve">     厂办大集体改革补助</t>
  </si>
  <si>
    <t xml:space="preserve">      厂办大集体改革补助</t>
  </si>
  <si>
    <t xml:space="preserve">     其他企业改革发展补助</t>
  </si>
  <si>
    <t xml:space="preserve">      其他企业改革发展补助</t>
  </si>
  <si>
    <t xml:space="preserve">   就业补助</t>
  </si>
  <si>
    <t xml:space="preserve">    就业补助</t>
  </si>
  <si>
    <t xml:space="preserve">     就业创业服务补贴</t>
  </si>
  <si>
    <t xml:space="preserve">      就业创业服务补贴</t>
  </si>
  <si>
    <t xml:space="preserve">     职业培训补贴</t>
  </si>
  <si>
    <t xml:space="preserve">      职业培训补贴</t>
  </si>
  <si>
    <t xml:space="preserve">     社会保险补贴</t>
  </si>
  <si>
    <t xml:space="preserve">      社会保险补贴</t>
  </si>
  <si>
    <t xml:space="preserve">     公益性岗位补贴</t>
  </si>
  <si>
    <t xml:space="preserve">      公益性岗位补贴</t>
  </si>
  <si>
    <t xml:space="preserve">     职业技能鉴定补贴</t>
  </si>
  <si>
    <t xml:space="preserve">      职业技能鉴定补贴</t>
  </si>
  <si>
    <t xml:space="preserve">     就业见习补贴</t>
  </si>
  <si>
    <t xml:space="preserve">      就业见习补贴</t>
  </si>
  <si>
    <t xml:space="preserve">     高技能人才培养补助</t>
  </si>
  <si>
    <t xml:space="preserve">      高技能人才培养补助</t>
  </si>
  <si>
    <t xml:space="preserve">     求职创业补贴</t>
  </si>
  <si>
    <t xml:space="preserve">      求职创业补贴</t>
  </si>
  <si>
    <t xml:space="preserve">     其他就业补助支出</t>
  </si>
  <si>
    <t xml:space="preserve">      其他就业补助支出</t>
  </si>
  <si>
    <t xml:space="preserve">   抚恤</t>
  </si>
  <si>
    <t xml:space="preserve">    抚恤</t>
  </si>
  <si>
    <t xml:space="preserve">     死亡抚恤</t>
  </si>
  <si>
    <t xml:space="preserve">      死亡抚恤</t>
  </si>
  <si>
    <t xml:space="preserve">     伤残抚恤</t>
  </si>
  <si>
    <t xml:space="preserve">      伤残抚恤</t>
  </si>
  <si>
    <t xml:space="preserve">     在乡复员、退伍军人生活补助</t>
  </si>
  <si>
    <t xml:space="preserve">      在乡复员、退伍军人生活补助</t>
  </si>
  <si>
    <t xml:space="preserve">     优抚事业单位支出</t>
  </si>
  <si>
    <t xml:space="preserve">      优抚事业单位支出</t>
  </si>
  <si>
    <t xml:space="preserve">     义务兵优待</t>
  </si>
  <si>
    <t xml:space="preserve">      义务兵优待</t>
  </si>
  <si>
    <t xml:space="preserve">     农村籍退役士兵老年生活补助</t>
  </si>
  <si>
    <t xml:space="preserve">      农村籍退役士兵老年生活补助</t>
  </si>
  <si>
    <t xml:space="preserve">     其他优抚支出</t>
  </si>
  <si>
    <t xml:space="preserve">      其他优抚支出</t>
  </si>
  <si>
    <t xml:space="preserve">   退役安置</t>
  </si>
  <si>
    <t xml:space="preserve">    退役安置</t>
  </si>
  <si>
    <t xml:space="preserve">     退役士兵安置</t>
  </si>
  <si>
    <t xml:space="preserve">      退役士兵安置</t>
  </si>
  <si>
    <t xml:space="preserve">     军队移交政府的离退休人员安置</t>
  </si>
  <si>
    <t xml:space="preserve">      军队移交政府的离退休人员安置</t>
  </si>
  <si>
    <t xml:space="preserve">     军队移交政府离退休干部管理机构</t>
  </si>
  <si>
    <t xml:space="preserve">      军队移交政府离退休干部管理机构</t>
  </si>
  <si>
    <t xml:space="preserve">     退役士兵管理教育</t>
  </si>
  <si>
    <t xml:space="preserve">      退役士兵管理教育</t>
  </si>
  <si>
    <t xml:space="preserve">     军队转业干部安置</t>
  </si>
  <si>
    <t xml:space="preserve">      军队转业干部安置</t>
  </si>
  <si>
    <t xml:space="preserve">     其他退役安置支出</t>
  </si>
  <si>
    <t xml:space="preserve">      其他退役安置支出</t>
  </si>
  <si>
    <t xml:space="preserve">   社会福利</t>
  </si>
  <si>
    <t xml:space="preserve">    社会福利</t>
  </si>
  <si>
    <t xml:space="preserve">     儿童福利</t>
  </si>
  <si>
    <t xml:space="preserve">      儿童福利</t>
  </si>
  <si>
    <t xml:space="preserve">     老年福利</t>
  </si>
  <si>
    <t xml:space="preserve">      老年福利</t>
  </si>
  <si>
    <t xml:space="preserve">     康复辅具</t>
  </si>
  <si>
    <t xml:space="preserve">      康复辅具</t>
  </si>
  <si>
    <t xml:space="preserve">     殡葬</t>
  </si>
  <si>
    <t xml:space="preserve">      殡葬</t>
  </si>
  <si>
    <t xml:space="preserve">     社会福利事业单位</t>
  </si>
  <si>
    <t xml:space="preserve">      社会福利事业单位</t>
  </si>
  <si>
    <t xml:space="preserve">     养老服务</t>
  </si>
  <si>
    <t xml:space="preserve">      养老服务</t>
  </si>
  <si>
    <t xml:space="preserve">     其他社会福利支出</t>
  </si>
  <si>
    <t xml:space="preserve">      其他社会福利支出</t>
  </si>
  <si>
    <t xml:space="preserve">   残疾人事业</t>
  </si>
  <si>
    <t xml:space="preserve">    残疾人事业</t>
  </si>
  <si>
    <t xml:space="preserve">     残疾人康复</t>
  </si>
  <si>
    <t xml:space="preserve">      残疾人康复</t>
  </si>
  <si>
    <t xml:space="preserve">     残疾人就业和扶贫</t>
  </si>
  <si>
    <t xml:space="preserve">      残疾人就业和扶贫</t>
  </si>
  <si>
    <t xml:space="preserve">     残疾人体育</t>
  </si>
  <si>
    <t xml:space="preserve">      残疾人体育</t>
  </si>
  <si>
    <t xml:space="preserve">     残疾人生活和护理补贴</t>
  </si>
  <si>
    <t xml:space="preserve">      残疾人生活和护理补贴</t>
  </si>
  <si>
    <t xml:space="preserve">     其他残疾人事业支出</t>
  </si>
  <si>
    <t xml:space="preserve">      其他残疾人事业支出</t>
  </si>
  <si>
    <t xml:space="preserve">   红十字事业</t>
  </si>
  <si>
    <t xml:space="preserve">    红十字事业</t>
  </si>
  <si>
    <t xml:space="preserve">     其他红十字事业支出</t>
  </si>
  <si>
    <t xml:space="preserve">      其他红十字事业支出</t>
  </si>
  <si>
    <t xml:space="preserve">   最低生活保障</t>
  </si>
  <si>
    <t xml:space="preserve">    最低生活保障</t>
  </si>
  <si>
    <t xml:space="preserve">     城市最低生活保障金支出</t>
  </si>
  <si>
    <t xml:space="preserve">      城市最低生活保障金支出</t>
  </si>
  <si>
    <t xml:space="preserve">     农村最低生活保障金支出</t>
  </si>
  <si>
    <t xml:space="preserve">      农村最低生活保障金支出</t>
  </si>
  <si>
    <t xml:space="preserve">   临时救助</t>
  </si>
  <si>
    <t xml:space="preserve">    临时救助</t>
  </si>
  <si>
    <t xml:space="preserve">     临时救助支出</t>
  </si>
  <si>
    <t xml:space="preserve">      临时救助支出</t>
  </si>
  <si>
    <t xml:space="preserve">     流浪乞讨人员救助支出</t>
  </si>
  <si>
    <t xml:space="preserve">      流浪乞讨人员救助支出</t>
  </si>
  <si>
    <t xml:space="preserve">   特困人员救助供养</t>
  </si>
  <si>
    <t xml:space="preserve">    特困人员救助供养</t>
  </si>
  <si>
    <t xml:space="preserve">     城市特困人员救助供养支出</t>
  </si>
  <si>
    <t xml:space="preserve">      城市特困人员救助供养支出</t>
  </si>
  <si>
    <t xml:space="preserve">     农村特困人员救助供养支出</t>
  </si>
  <si>
    <t xml:space="preserve">      农村特困人员救助供养支出</t>
  </si>
  <si>
    <t xml:space="preserve">   补充道路交通事故社会救助基金</t>
  </si>
  <si>
    <t xml:space="preserve">    补充道路交通事故社会救助基金</t>
  </si>
  <si>
    <t xml:space="preserve">     交强险增值税补助基金支出</t>
  </si>
  <si>
    <t xml:space="preserve">      交强险增值税补助基金支出</t>
  </si>
  <si>
    <t xml:space="preserve">     交强险罚款收入补助基金支出</t>
  </si>
  <si>
    <t xml:space="preserve">      交强险罚款收入补助基金支出</t>
  </si>
  <si>
    <t xml:space="preserve">   其他生活救助</t>
  </si>
  <si>
    <t xml:space="preserve">    其他生活救助</t>
  </si>
  <si>
    <t xml:space="preserve">     其他城市生活救助</t>
  </si>
  <si>
    <t xml:space="preserve">      其他城市生活救助</t>
  </si>
  <si>
    <t xml:space="preserve">     其他农村生活救助</t>
  </si>
  <si>
    <t xml:space="preserve">      其他农村生活救助</t>
  </si>
  <si>
    <t xml:space="preserve">   财政对基本养老保险基金的补助</t>
  </si>
  <si>
    <t xml:space="preserve">    财政对基本养老保险基金的补助</t>
  </si>
  <si>
    <t xml:space="preserve">     财政对企业职工基本养老保险基金的补助</t>
  </si>
  <si>
    <t xml:space="preserve">      财政对企业职工基本养老保险基金的补助</t>
  </si>
  <si>
    <t xml:space="preserve">     财政对城乡居民基本养老保险基金的补助</t>
  </si>
  <si>
    <t xml:space="preserve">      财政对城乡居民基本养老保险基金的补助</t>
  </si>
  <si>
    <t xml:space="preserve">     财政对其他基本养老保险基金的补助</t>
  </si>
  <si>
    <t xml:space="preserve">      财政对其他基本养老保险基金的补助</t>
  </si>
  <si>
    <t xml:space="preserve">   财政对其他社会保险基金的补助</t>
  </si>
  <si>
    <t xml:space="preserve">    财政对其他社会保险基金的补助</t>
  </si>
  <si>
    <t xml:space="preserve">     财政对失业保险基金的补助</t>
  </si>
  <si>
    <t xml:space="preserve">      财政对失业保险基金的补助</t>
  </si>
  <si>
    <t xml:space="preserve">     财政对工伤保险基金的补助</t>
  </si>
  <si>
    <t xml:space="preserve">      财政对工伤保险基金的补助</t>
  </si>
  <si>
    <t xml:space="preserve">     财政对生育保险基金的补助</t>
  </si>
  <si>
    <t xml:space="preserve">      财政对生育保险基金的补助</t>
  </si>
  <si>
    <t xml:space="preserve">     其他财政对社会保险基金的补助</t>
  </si>
  <si>
    <t xml:space="preserve">      其他财政对社会保险基金的补助</t>
  </si>
  <si>
    <t xml:space="preserve">   退役军人管理事务</t>
  </si>
  <si>
    <t xml:space="preserve">    退役军人管理事务</t>
  </si>
  <si>
    <t xml:space="preserve">     拥军优属</t>
  </si>
  <si>
    <t xml:space="preserve">      拥军优属</t>
  </si>
  <si>
    <t xml:space="preserve">     部队供应</t>
  </si>
  <si>
    <t xml:space="preserve">      部队供应</t>
  </si>
  <si>
    <t xml:space="preserve">     其他退役军人事务管理支出</t>
  </si>
  <si>
    <t xml:space="preserve">      其他退役军人事务管理支出</t>
  </si>
  <si>
    <t xml:space="preserve">   财政代缴社会保险费支出</t>
  </si>
  <si>
    <t xml:space="preserve">    财政代缴社会保险费支出</t>
  </si>
  <si>
    <t xml:space="preserve">     财政代缴城乡居民基本养老保险费支出</t>
  </si>
  <si>
    <t xml:space="preserve">      财政代缴城乡居民基本养老保险费支出</t>
  </si>
  <si>
    <t xml:space="preserve">     财政代缴其他社会保险费支出</t>
  </si>
  <si>
    <t xml:space="preserve">      财政代缴其他社会保险费支出</t>
  </si>
  <si>
    <t xml:space="preserve">   其他社会保障和就业支出</t>
  </si>
  <si>
    <t xml:space="preserve">    其他社会保障和就业支出</t>
  </si>
  <si>
    <t>2089999</t>
  </si>
  <si>
    <t xml:space="preserve">      其他社会保障和就业支出</t>
  </si>
  <si>
    <t xml:space="preserve">  卫生健康支出</t>
  </si>
  <si>
    <t xml:space="preserve">   卫生健康管理事务</t>
  </si>
  <si>
    <t xml:space="preserve">    卫生健康管理事务</t>
  </si>
  <si>
    <t xml:space="preserve">     其他卫生健康管理事务支出</t>
  </si>
  <si>
    <t xml:space="preserve">      其他卫生健康管理事务支出</t>
  </si>
  <si>
    <t xml:space="preserve">   公立医院</t>
  </si>
  <si>
    <t xml:space="preserve">    公立医院</t>
  </si>
  <si>
    <t xml:space="preserve">     综合医院</t>
  </si>
  <si>
    <t xml:space="preserve">      综合医院</t>
  </si>
  <si>
    <t xml:space="preserve">     中医（民族）医院</t>
  </si>
  <si>
    <t xml:space="preserve">      中医(民族)医院</t>
  </si>
  <si>
    <t xml:space="preserve">     传染病医院</t>
  </si>
  <si>
    <t xml:space="preserve">      传染病医院</t>
  </si>
  <si>
    <t xml:space="preserve">     职业病防治医院</t>
  </si>
  <si>
    <t xml:space="preserve">      职业病防治医院</t>
  </si>
  <si>
    <t xml:space="preserve">     精神病医院</t>
  </si>
  <si>
    <t xml:space="preserve">      精神病医院</t>
  </si>
  <si>
    <t xml:space="preserve">     妇幼保健医院</t>
  </si>
  <si>
    <t xml:space="preserve">      妇幼保健医院</t>
  </si>
  <si>
    <t xml:space="preserve">     儿童医院</t>
  </si>
  <si>
    <t xml:space="preserve">      儿童医院</t>
  </si>
  <si>
    <t xml:space="preserve">     其他专科医院</t>
  </si>
  <si>
    <t xml:space="preserve">      其他专科医院</t>
  </si>
  <si>
    <t xml:space="preserve">     福利医院</t>
  </si>
  <si>
    <t xml:space="preserve">      福利医院</t>
  </si>
  <si>
    <t xml:space="preserve">     行业医院</t>
  </si>
  <si>
    <t xml:space="preserve">      行业医院</t>
  </si>
  <si>
    <t xml:space="preserve">     处理医疗欠费</t>
  </si>
  <si>
    <t xml:space="preserve">      处理医疗欠费</t>
  </si>
  <si>
    <t xml:space="preserve">     康复医院</t>
  </si>
  <si>
    <t xml:space="preserve">      康复医院</t>
  </si>
  <si>
    <t xml:space="preserve">     其他公立医院支出</t>
  </si>
  <si>
    <t xml:space="preserve">      其他公立医院支出</t>
  </si>
  <si>
    <t xml:space="preserve">   基层医疗卫生机构</t>
  </si>
  <si>
    <t xml:space="preserve">    基层医疗卫生机构</t>
  </si>
  <si>
    <t xml:space="preserve">     城市社区卫生机构</t>
  </si>
  <si>
    <t xml:space="preserve">      城市社区卫生机构</t>
  </si>
  <si>
    <t xml:space="preserve">     乡镇卫生院</t>
  </si>
  <si>
    <t xml:space="preserve">      乡镇卫生院</t>
  </si>
  <si>
    <t xml:space="preserve">     其他基层医疗卫生机构支出</t>
  </si>
  <si>
    <t xml:space="preserve">      其他基层医疗卫生机构支出</t>
  </si>
  <si>
    <t xml:space="preserve">   公共卫生</t>
  </si>
  <si>
    <t xml:space="preserve">    公共卫生</t>
  </si>
  <si>
    <t xml:space="preserve">     疾病预防控制机构</t>
  </si>
  <si>
    <t xml:space="preserve">      疾病预防控制机构</t>
  </si>
  <si>
    <t xml:space="preserve">     卫生监督机构</t>
  </si>
  <si>
    <t xml:space="preserve">      卫生监督机构</t>
  </si>
  <si>
    <t xml:space="preserve">     妇幼保健机构</t>
  </si>
  <si>
    <t xml:space="preserve">      妇幼保健机构</t>
  </si>
  <si>
    <t xml:space="preserve">     精神卫生机构</t>
  </si>
  <si>
    <t xml:space="preserve">      精神卫生机构</t>
  </si>
  <si>
    <t xml:space="preserve">     应急救治机构</t>
  </si>
  <si>
    <t xml:space="preserve">      应急救治机构</t>
  </si>
  <si>
    <t xml:space="preserve">     采供血机构</t>
  </si>
  <si>
    <t xml:space="preserve">      采供血机构</t>
  </si>
  <si>
    <t xml:space="preserve">     其他专业公共卫生机构</t>
  </si>
  <si>
    <t xml:space="preserve">      其他专业公共卫生机构</t>
  </si>
  <si>
    <t xml:space="preserve">     基本公共卫生服务</t>
  </si>
  <si>
    <t xml:space="preserve">      基本公共卫生服务</t>
  </si>
  <si>
    <t xml:space="preserve">     重大公共卫生服务</t>
  </si>
  <si>
    <t xml:space="preserve">      重大公共卫生服务</t>
  </si>
  <si>
    <t xml:space="preserve">     突发公共卫生事件应急处理</t>
  </si>
  <si>
    <t xml:space="preserve">      突发公共卫生事件应急处理</t>
  </si>
  <si>
    <t xml:space="preserve">     其他公共卫生支出</t>
  </si>
  <si>
    <t xml:space="preserve">      其他公共卫生支出</t>
  </si>
  <si>
    <t xml:space="preserve">   中医药</t>
  </si>
  <si>
    <t xml:space="preserve">    中医药</t>
  </si>
  <si>
    <t xml:space="preserve">     中医（民族医）药专项</t>
  </si>
  <si>
    <t xml:space="preserve">      中医(民族医)药专项</t>
  </si>
  <si>
    <t xml:space="preserve">     其他中医药支出</t>
  </si>
  <si>
    <t xml:space="preserve">      其他中医药支出</t>
  </si>
  <si>
    <t xml:space="preserve">   计划生育事务</t>
  </si>
  <si>
    <t xml:space="preserve">    计划生育事务</t>
  </si>
  <si>
    <t xml:space="preserve">     计划生育机构</t>
  </si>
  <si>
    <t xml:space="preserve">      计划生育机构</t>
  </si>
  <si>
    <t xml:space="preserve">     计划生育服务</t>
  </si>
  <si>
    <t xml:space="preserve">      计划生育服务</t>
  </si>
  <si>
    <t xml:space="preserve">     其他计划生育事务支出</t>
  </si>
  <si>
    <t xml:space="preserve">      其他计划生育事务支出</t>
  </si>
  <si>
    <t xml:space="preserve">   行政事业单位医疗</t>
  </si>
  <si>
    <t xml:space="preserve">    行政事业单位医疗</t>
  </si>
  <si>
    <t xml:space="preserve">     行政单位医疗</t>
  </si>
  <si>
    <t xml:space="preserve">      行政单位医疗</t>
  </si>
  <si>
    <t xml:space="preserve">     事业单位医疗</t>
  </si>
  <si>
    <t xml:space="preserve">      事业单位医疗</t>
  </si>
  <si>
    <t xml:space="preserve">     公务员医疗补助</t>
  </si>
  <si>
    <t xml:space="preserve">      公务员医疗补助</t>
  </si>
  <si>
    <t xml:space="preserve">     其他行政事业单位医疗支出</t>
  </si>
  <si>
    <t xml:space="preserve">      其他行政事业单位医疗支出</t>
  </si>
  <si>
    <t xml:space="preserve">   财政对基本医疗保险基金的补助</t>
  </si>
  <si>
    <t xml:space="preserve">    财政对基本医疗保险基金的补助</t>
  </si>
  <si>
    <t xml:space="preserve">     财政对职工基本医疗保险基金的补助</t>
  </si>
  <si>
    <t xml:space="preserve">      财政对职工基本医疗保险基金的补助</t>
  </si>
  <si>
    <t xml:space="preserve">     财政对城乡居民基本医疗保险基金的补助</t>
  </si>
  <si>
    <t xml:space="preserve">      财政对城乡居民基本医疗保险基金的补助</t>
  </si>
  <si>
    <t xml:space="preserve">     财政对其他基本医疗保险基金的补助</t>
  </si>
  <si>
    <t xml:space="preserve">      财政对其他基本医疗保险基金的补助</t>
  </si>
  <si>
    <t xml:space="preserve">   医疗救助</t>
  </si>
  <si>
    <t xml:space="preserve">    医疗救助</t>
  </si>
  <si>
    <t xml:space="preserve">     城乡医疗救助</t>
  </si>
  <si>
    <t xml:space="preserve">      城乡医疗救助</t>
  </si>
  <si>
    <t xml:space="preserve">     疾病应急救助</t>
  </si>
  <si>
    <t xml:space="preserve">      疾病应急救助</t>
  </si>
  <si>
    <t xml:space="preserve">     其他医疗救助支出</t>
  </si>
  <si>
    <t xml:space="preserve">      其他医疗救助支出</t>
  </si>
  <si>
    <t xml:space="preserve">   优抚对象医疗</t>
  </si>
  <si>
    <t xml:space="preserve">    优抚对象医疗</t>
  </si>
  <si>
    <t xml:space="preserve">     优抚对象医疗补助</t>
  </si>
  <si>
    <t xml:space="preserve">      优抚对象医疗补助</t>
  </si>
  <si>
    <t xml:space="preserve">     其他优抚对象医疗支出</t>
  </si>
  <si>
    <t xml:space="preserve">      其他优抚对象医疗支出</t>
  </si>
  <si>
    <t xml:space="preserve">   医疗保障管理事务</t>
  </si>
  <si>
    <t xml:space="preserve">    医疗保障管理事务</t>
  </si>
  <si>
    <t xml:space="preserve">     医疗保障政策管理</t>
  </si>
  <si>
    <t xml:space="preserve">      医疗保障政策管理</t>
  </si>
  <si>
    <t xml:space="preserve">     医疗保障经办事务</t>
  </si>
  <si>
    <t xml:space="preserve">      医疗保障经办事务</t>
  </si>
  <si>
    <t xml:space="preserve">     其他医疗保障管理事务支出</t>
  </si>
  <si>
    <t xml:space="preserve">      其他医疗保障管理事务支出</t>
  </si>
  <si>
    <t xml:space="preserve">   老龄卫生健康事务</t>
  </si>
  <si>
    <t xml:space="preserve">    老龄卫生健康事务</t>
  </si>
  <si>
    <t xml:space="preserve">     老龄卫生健康事务</t>
  </si>
  <si>
    <t xml:space="preserve">      老龄卫生健康事务</t>
  </si>
  <si>
    <t xml:space="preserve">   其他卫生健康支出</t>
  </si>
  <si>
    <t xml:space="preserve">    其他卫生健康支出</t>
  </si>
  <si>
    <t>2109999</t>
  </si>
  <si>
    <t xml:space="preserve">     其他卫生健康支出</t>
  </si>
  <si>
    <t xml:space="preserve">      其他卫生健康支出</t>
  </si>
  <si>
    <t xml:space="preserve">  节能环保支出</t>
  </si>
  <si>
    <t xml:space="preserve">   环境保护管理事务</t>
  </si>
  <si>
    <t xml:space="preserve">    环境保护管理事务</t>
  </si>
  <si>
    <t xml:space="preserve">     生态环境保护宣传</t>
  </si>
  <si>
    <t xml:space="preserve">      生态环境保护宣传</t>
  </si>
  <si>
    <t xml:space="preserve">     环境保护法规、规划及标准</t>
  </si>
  <si>
    <t xml:space="preserve">      环境保护法规、规划及标准</t>
  </si>
  <si>
    <t xml:space="preserve">     生态环境国际合作及履约</t>
  </si>
  <si>
    <t xml:space="preserve">      生态环境国际合作及履约</t>
  </si>
  <si>
    <t xml:space="preserve">     生态环境保护行政许可</t>
  </si>
  <si>
    <t xml:space="preserve">      生态环境保护行政许可</t>
  </si>
  <si>
    <t xml:space="preserve">     应对气候变化管理事务</t>
  </si>
  <si>
    <t xml:space="preserve">      应对气候变化管理事务</t>
  </si>
  <si>
    <t xml:space="preserve">     其他环境保护管理事务支出</t>
  </si>
  <si>
    <t xml:space="preserve">      其他环境保护管理事务支出</t>
  </si>
  <si>
    <t xml:space="preserve">   环境监测与监察</t>
  </si>
  <si>
    <t xml:space="preserve">    环境监测与监察</t>
  </si>
  <si>
    <t xml:space="preserve">     建设项目环评审查与监督</t>
  </si>
  <si>
    <t xml:space="preserve">      建设项目环评审查与监督</t>
  </si>
  <si>
    <t xml:space="preserve">     核与辐射安全监督</t>
  </si>
  <si>
    <t xml:space="preserve">      核与辐射安全监督</t>
  </si>
  <si>
    <t xml:space="preserve">     其他环境监测与监察支出</t>
  </si>
  <si>
    <t xml:space="preserve">      其他环境监测与监察支出</t>
  </si>
  <si>
    <t xml:space="preserve">   污染防治</t>
  </si>
  <si>
    <t xml:space="preserve">    污染防治</t>
  </si>
  <si>
    <t xml:space="preserve">     大气</t>
  </si>
  <si>
    <t xml:space="preserve">      大气</t>
  </si>
  <si>
    <t xml:space="preserve">     水体</t>
  </si>
  <si>
    <t xml:space="preserve">      水体</t>
  </si>
  <si>
    <t xml:space="preserve">     噪声</t>
  </si>
  <si>
    <t xml:space="preserve">      噪声</t>
  </si>
  <si>
    <t xml:space="preserve">     固体废弃物与化学品</t>
  </si>
  <si>
    <t xml:space="preserve">      固体废弃物与化学品</t>
  </si>
  <si>
    <t xml:space="preserve">     放射源和放射性废物监管</t>
  </si>
  <si>
    <t xml:space="preserve">      放射源和放射性废物监管</t>
  </si>
  <si>
    <t xml:space="preserve">     辐射</t>
  </si>
  <si>
    <t xml:space="preserve">      辐射</t>
  </si>
  <si>
    <t xml:space="preserve">     其他污染防治支出</t>
  </si>
  <si>
    <t xml:space="preserve">      其他污染防治支出</t>
  </si>
  <si>
    <t xml:space="preserve">   自然生态保护</t>
  </si>
  <si>
    <t xml:space="preserve">    自然生态保护</t>
  </si>
  <si>
    <t xml:space="preserve">     生态保护</t>
  </si>
  <si>
    <t xml:space="preserve">      生态保护</t>
  </si>
  <si>
    <t xml:space="preserve">     农村环境保护</t>
  </si>
  <si>
    <t xml:space="preserve">      农村环境保护</t>
  </si>
  <si>
    <t xml:space="preserve">     自然保护区</t>
  </si>
  <si>
    <t xml:space="preserve">     生物及物种资源保护</t>
  </si>
  <si>
    <t xml:space="preserve">      生物及物种资源保护</t>
  </si>
  <si>
    <t xml:space="preserve">     其他自然生态保护支出</t>
  </si>
  <si>
    <t xml:space="preserve">      其他自然生态保护支出</t>
  </si>
  <si>
    <t xml:space="preserve">   天然林保护</t>
  </si>
  <si>
    <t xml:space="preserve">    天然林保护</t>
  </si>
  <si>
    <t xml:space="preserve">     森林管护</t>
  </si>
  <si>
    <t xml:space="preserve">      森林管护</t>
  </si>
  <si>
    <t xml:space="preserve">     社会保险补助</t>
  </si>
  <si>
    <t xml:space="preserve">      社会保险补助</t>
  </si>
  <si>
    <t xml:space="preserve">     政策性社会性支出补助</t>
  </si>
  <si>
    <t xml:space="preserve">      政策性社会性支出补助</t>
  </si>
  <si>
    <t xml:space="preserve">     天然林保护工程建设</t>
  </si>
  <si>
    <t xml:space="preserve">      天然林保护工程建设 </t>
  </si>
  <si>
    <t xml:space="preserve">     停伐补助</t>
  </si>
  <si>
    <t xml:space="preserve">      停伐补助</t>
  </si>
  <si>
    <t xml:space="preserve">     其他天然林保护支出</t>
  </si>
  <si>
    <t xml:space="preserve">      其他天然林保护支出</t>
  </si>
  <si>
    <t xml:space="preserve">   退耕还林还草</t>
  </si>
  <si>
    <t xml:space="preserve">    退耕还林还草</t>
  </si>
  <si>
    <t xml:space="preserve">     退耕现金</t>
  </si>
  <si>
    <t xml:space="preserve">      退耕现金</t>
  </si>
  <si>
    <t xml:space="preserve">     退耕还林粮食折现补贴</t>
  </si>
  <si>
    <t xml:space="preserve">      退耕还林粮食折现补贴</t>
  </si>
  <si>
    <t xml:space="preserve">     退耕还林粮食费用补贴</t>
  </si>
  <si>
    <t xml:space="preserve">      退耕还林粮食费用补贴</t>
  </si>
  <si>
    <t xml:space="preserve">     退耕还林工程建设</t>
  </si>
  <si>
    <t xml:space="preserve">      退耕还林工程建设</t>
  </si>
  <si>
    <t xml:space="preserve">     其他退耕还林还草支出</t>
  </si>
  <si>
    <t xml:space="preserve">      其他退耕还林还草支出</t>
  </si>
  <si>
    <t xml:space="preserve">   风沙荒漠治理</t>
  </si>
  <si>
    <t xml:space="preserve">    风沙荒漠治理</t>
  </si>
  <si>
    <t xml:space="preserve">     京津风沙源治理工程建设</t>
  </si>
  <si>
    <t xml:space="preserve">      京津风沙源治理工程建设</t>
  </si>
  <si>
    <t xml:space="preserve">     其他风沙荒漠治理支出</t>
  </si>
  <si>
    <t xml:space="preserve">      其他风沙荒漠治理支出</t>
  </si>
  <si>
    <t xml:space="preserve">   退牧还草</t>
  </si>
  <si>
    <t xml:space="preserve">    退牧还草</t>
  </si>
  <si>
    <t xml:space="preserve">     退牧还草工程建设</t>
  </si>
  <si>
    <t xml:space="preserve">      退牧还草工程建设</t>
  </si>
  <si>
    <t xml:space="preserve">     其他退牧还草支出</t>
  </si>
  <si>
    <t xml:space="preserve">      其他退牧还草支出</t>
  </si>
  <si>
    <t xml:space="preserve">   已垦草原退耕还草</t>
  </si>
  <si>
    <t xml:space="preserve">    已垦草原退耕还草</t>
  </si>
  <si>
    <t xml:space="preserve">     已垦草原退耕还草</t>
  </si>
  <si>
    <t xml:space="preserve">      已垦草原退耕还草</t>
  </si>
  <si>
    <t xml:space="preserve">   能源节约利用</t>
  </si>
  <si>
    <t xml:space="preserve">    能源节约利用</t>
  </si>
  <si>
    <t xml:space="preserve">     能源节约利用</t>
  </si>
  <si>
    <t xml:space="preserve">      能源节约利用</t>
  </si>
  <si>
    <t xml:space="preserve">   污染减排</t>
  </si>
  <si>
    <t xml:space="preserve">    污染减排</t>
  </si>
  <si>
    <t xml:space="preserve">     生态环境监测与信息</t>
  </si>
  <si>
    <t xml:space="preserve">      生态环境监测与信息</t>
  </si>
  <si>
    <t xml:space="preserve">     生态环境执法监察</t>
  </si>
  <si>
    <t xml:space="preserve">      生态环境执法监察</t>
  </si>
  <si>
    <t xml:space="preserve">     减排专项支出</t>
  </si>
  <si>
    <t xml:space="preserve">      减排专项支出</t>
  </si>
  <si>
    <t xml:space="preserve">     清洁生产专项支出</t>
  </si>
  <si>
    <t xml:space="preserve">      清洁生产专项支出</t>
  </si>
  <si>
    <t xml:space="preserve">     其他污染减排支出</t>
  </si>
  <si>
    <t xml:space="preserve">      其他污染减排支出</t>
  </si>
  <si>
    <t xml:space="preserve">   可再生能源</t>
  </si>
  <si>
    <t xml:space="preserve">    可再生能源</t>
  </si>
  <si>
    <t xml:space="preserve">     可再生能源</t>
  </si>
  <si>
    <t xml:space="preserve">      可再生能源</t>
  </si>
  <si>
    <t xml:space="preserve">   循环经济</t>
  </si>
  <si>
    <t xml:space="preserve">    循环经济</t>
  </si>
  <si>
    <t xml:space="preserve">     循环经济</t>
  </si>
  <si>
    <t xml:space="preserve">      循环经济</t>
  </si>
  <si>
    <t xml:space="preserve">   能源管理事务</t>
  </si>
  <si>
    <t xml:space="preserve">    能源管理事务</t>
  </si>
  <si>
    <t xml:space="preserve">     能源预测预警</t>
  </si>
  <si>
    <t xml:space="preserve">      能源预测预警</t>
  </si>
  <si>
    <t xml:space="preserve">     能源战略规划与实施</t>
  </si>
  <si>
    <t xml:space="preserve">      能源战略规划与实施</t>
  </si>
  <si>
    <t xml:space="preserve">     能源科技装备</t>
  </si>
  <si>
    <t xml:space="preserve">      能源科技装备</t>
  </si>
  <si>
    <t xml:space="preserve">     能源行业管理</t>
  </si>
  <si>
    <t xml:space="preserve">      能源行业管理</t>
  </si>
  <si>
    <t xml:space="preserve">     能源管理</t>
  </si>
  <si>
    <t xml:space="preserve">      能源管理</t>
  </si>
  <si>
    <t xml:space="preserve">     石油储备发展管理</t>
  </si>
  <si>
    <t xml:space="preserve">      石油储备发展管理</t>
  </si>
  <si>
    <t xml:space="preserve">     能源调查</t>
  </si>
  <si>
    <t xml:space="preserve">      能源调查</t>
  </si>
  <si>
    <t xml:space="preserve">     农村电网建设</t>
  </si>
  <si>
    <t xml:space="preserve">      农村电网建设</t>
  </si>
  <si>
    <t xml:space="preserve">     其他能源管理事务支出</t>
  </si>
  <si>
    <t xml:space="preserve">      其他能源管理事务支出</t>
  </si>
  <si>
    <t xml:space="preserve">   其他节能环保支出</t>
  </si>
  <si>
    <t xml:space="preserve">    其他节能环保支出</t>
  </si>
  <si>
    <t>2119999</t>
  </si>
  <si>
    <t xml:space="preserve">     其他节能环保支出</t>
  </si>
  <si>
    <t xml:space="preserve">      其他节能环保支出</t>
  </si>
  <si>
    <t xml:space="preserve">  城乡社区支出</t>
  </si>
  <si>
    <t xml:space="preserve">   城乡社区管理事务</t>
  </si>
  <si>
    <t xml:space="preserve">    城乡社区管理事务</t>
  </si>
  <si>
    <t xml:space="preserve">     城管执法</t>
  </si>
  <si>
    <t xml:space="preserve">      城管执法</t>
  </si>
  <si>
    <t xml:space="preserve">     工程建设标准规范编制与监管</t>
  </si>
  <si>
    <t xml:space="preserve">      工程建设标准规范编制与监管</t>
  </si>
  <si>
    <t xml:space="preserve">     工程建设管理</t>
  </si>
  <si>
    <t xml:space="preserve">      工程建设管理</t>
  </si>
  <si>
    <t xml:space="preserve">     市政公用行业市场监管</t>
  </si>
  <si>
    <t xml:space="preserve">      市政公用行业市场监管</t>
  </si>
  <si>
    <t xml:space="preserve">     住宅建设与房地产市场监管</t>
  </si>
  <si>
    <t xml:space="preserve">      住宅建设与房地产市场监管</t>
  </si>
  <si>
    <t xml:space="preserve">     执业资格注册、资质审查</t>
  </si>
  <si>
    <t xml:space="preserve">      执业资格注册、资质审查</t>
  </si>
  <si>
    <t xml:space="preserve">     其他城乡社区管理事务支出</t>
  </si>
  <si>
    <t xml:space="preserve">      其他城乡社区管理事务支出</t>
  </si>
  <si>
    <t xml:space="preserve">   城乡社区规划与管理</t>
  </si>
  <si>
    <t xml:space="preserve">    城乡社区规划与管理</t>
  </si>
  <si>
    <t xml:space="preserve">     城乡社区规划与管理</t>
  </si>
  <si>
    <t xml:space="preserve">      城乡社区规划与管理</t>
  </si>
  <si>
    <t xml:space="preserve">   城乡社区公共设施</t>
  </si>
  <si>
    <t xml:space="preserve">    城乡社区公共设施</t>
  </si>
  <si>
    <t xml:space="preserve">     小城镇基础设施建设</t>
  </si>
  <si>
    <t xml:space="preserve">      小城镇基础设施建设</t>
  </si>
  <si>
    <t xml:space="preserve">     其他城乡社区公共设施支出</t>
  </si>
  <si>
    <t xml:space="preserve">      其他城乡社区公共设施支出</t>
  </si>
  <si>
    <t xml:space="preserve">   城乡社区环境卫生</t>
  </si>
  <si>
    <t xml:space="preserve">    城乡社区环境卫生</t>
  </si>
  <si>
    <t xml:space="preserve">     城乡社区环境卫生</t>
  </si>
  <si>
    <t xml:space="preserve">      城乡社区环境卫生</t>
  </si>
  <si>
    <t xml:space="preserve">   建设市场管理与监督</t>
  </si>
  <si>
    <t xml:space="preserve">    建设市场管理与监督</t>
  </si>
  <si>
    <t xml:space="preserve">     建设市场管理与监督</t>
  </si>
  <si>
    <t xml:space="preserve">      建设市场管理与监督</t>
  </si>
  <si>
    <t xml:space="preserve">   其他城乡社区支出</t>
  </si>
  <si>
    <t xml:space="preserve">    其他城乡社区支出</t>
  </si>
  <si>
    <t>2129999</t>
  </si>
  <si>
    <t xml:space="preserve">     其他城乡社区支出</t>
  </si>
  <si>
    <t xml:space="preserve">      其他城乡社区支出</t>
  </si>
  <si>
    <t xml:space="preserve">  农林水支出</t>
  </si>
  <si>
    <t xml:space="preserve">   农业农村</t>
  </si>
  <si>
    <t xml:space="preserve">    农业农村</t>
  </si>
  <si>
    <t xml:space="preserve">     农垦运行</t>
  </si>
  <si>
    <t xml:space="preserve">      农垦运行</t>
  </si>
  <si>
    <t xml:space="preserve">     科技转化与推广服务</t>
  </si>
  <si>
    <t xml:space="preserve">      科技转化与推广服务</t>
  </si>
  <si>
    <t xml:space="preserve">     病虫害控制</t>
  </si>
  <si>
    <t xml:space="preserve">      病虫害控制</t>
  </si>
  <si>
    <t xml:space="preserve">     农产品质量安全</t>
  </si>
  <si>
    <t xml:space="preserve">      农产品质量安全</t>
  </si>
  <si>
    <t xml:space="preserve">     执法监管</t>
  </si>
  <si>
    <t xml:space="preserve">      执法监管</t>
  </si>
  <si>
    <t xml:space="preserve">     统计监测与信息服务</t>
  </si>
  <si>
    <t xml:space="preserve">      统计监测与信息服务</t>
  </si>
  <si>
    <t xml:space="preserve">     行业业务管理</t>
  </si>
  <si>
    <t xml:space="preserve">      行业业务管理</t>
  </si>
  <si>
    <t xml:space="preserve">     对外交流与合作</t>
  </si>
  <si>
    <t xml:space="preserve">      对外交流与合作</t>
  </si>
  <si>
    <t xml:space="preserve">     防灾救灾</t>
  </si>
  <si>
    <t xml:space="preserve">      防灾救灾</t>
  </si>
  <si>
    <t xml:space="preserve">     稳定农民收入补贴</t>
  </si>
  <si>
    <t xml:space="preserve">      稳定农民收入补贴</t>
  </si>
  <si>
    <t xml:space="preserve">     农业结构调整补贴</t>
  </si>
  <si>
    <t xml:space="preserve">      农业结构调整补贴</t>
  </si>
  <si>
    <t xml:space="preserve">     农业生产发展</t>
  </si>
  <si>
    <t xml:space="preserve">      农业生产发展</t>
  </si>
  <si>
    <t xml:space="preserve">     农村合作经济</t>
  </si>
  <si>
    <t xml:space="preserve">      农村合作经济</t>
  </si>
  <si>
    <t xml:space="preserve">     农产品加工与促销</t>
  </si>
  <si>
    <t xml:space="preserve">      农产品加工与促销</t>
  </si>
  <si>
    <t xml:space="preserve">     农村社会事业</t>
  </si>
  <si>
    <t xml:space="preserve">      农村社会事业</t>
  </si>
  <si>
    <t xml:space="preserve">     农业资源保护修复与利用</t>
  </si>
  <si>
    <t xml:space="preserve">      农业资源保护修复与利用</t>
  </si>
  <si>
    <t xml:space="preserve">     农村道路建设</t>
  </si>
  <si>
    <t xml:space="preserve">      农村道路建设</t>
  </si>
  <si>
    <t xml:space="preserve">     成品油价格改革对渔业的补贴</t>
  </si>
  <si>
    <t xml:space="preserve">      成品油价格改革对渔业的补贴</t>
  </si>
  <si>
    <t xml:space="preserve">     对高校毕业生到基层任职补助</t>
  </si>
  <si>
    <t xml:space="preserve">      对高校毕业生到基层任职补助</t>
  </si>
  <si>
    <t xml:space="preserve">     农田建设</t>
  </si>
  <si>
    <t xml:space="preserve">      农田建设</t>
  </si>
  <si>
    <t xml:space="preserve">     其他农业农村支出</t>
  </si>
  <si>
    <t xml:space="preserve">      其他农业农村支出</t>
  </si>
  <si>
    <t xml:space="preserve">   林业和草原</t>
  </si>
  <si>
    <t xml:space="preserve">    林业和草原</t>
  </si>
  <si>
    <t xml:space="preserve">     事业机构</t>
  </si>
  <si>
    <t xml:space="preserve">      事业机构</t>
  </si>
  <si>
    <t xml:space="preserve">     森林资源培育</t>
  </si>
  <si>
    <t xml:space="preserve">      森林资源培育</t>
  </si>
  <si>
    <t xml:space="preserve">     技术推广与转化</t>
  </si>
  <si>
    <t xml:space="preserve">      技术推广与转化</t>
  </si>
  <si>
    <t xml:space="preserve">     森林资源管理</t>
  </si>
  <si>
    <t xml:space="preserve">      森林资源管理</t>
  </si>
  <si>
    <t xml:space="preserve">     森林生态效益补偿</t>
  </si>
  <si>
    <t xml:space="preserve">      森林生态效益补偿</t>
  </si>
  <si>
    <t xml:space="preserve">     自然保护区等管理</t>
  </si>
  <si>
    <t xml:space="preserve">      自然保护区等管理</t>
  </si>
  <si>
    <t xml:space="preserve">     动植物保护</t>
  </si>
  <si>
    <t xml:space="preserve">      动植物保护</t>
  </si>
  <si>
    <t xml:space="preserve">     湿地保护</t>
  </si>
  <si>
    <t xml:space="preserve">      湿地保护</t>
  </si>
  <si>
    <t xml:space="preserve">     执法与监督</t>
  </si>
  <si>
    <t xml:space="preserve">      执法与监督</t>
  </si>
  <si>
    <t xml:space="preserve">     防沙治沙</t>
  </si>
  <si>
    <t xml:space="preserve">      防沙治沙</t>
  </si>
  <si>
    <t xml:space="preserve">     对外合作与交流</t>
  </si>
  <si>
    <t xml:space="preserve">      对外合作与交流</t>
  </si>
  <si>
    <t xml:space="preserve">     产业化管理</t>
  </si>
  <si>
    <t xml:space="preserve">      产业化管理</t>
  </si>
  <si>
    <t xml:space="preserve">     信息管理</t>
  </si>
  <si>
    <t xml:space="preserve">      信息管理</t>
  </si>
  <si>
    <t xml:space="preserve">     林区公共支出</t>
  </si>
  <si>
    <t xml:space="preserve">      林区公共支出</t>
  </si>
  <si>
    <t xml:space="preserve">     贷款贴息</t>
  </si>
  <si>
    <t xml:space="preserve">      贷款贴息</t>
  </si>
  <si>
    <t xml:space="preserve">     成品油价格改革对林业的补贴</t>
  </si>
  <si>
    <t xml:space="preserve">      成品油价格改革对林业的补贴</t>
  </si>
  <si>
    <t xml:space="preserve">     林业草原防灾减灾</t>
  </si>
  <si>
    <t xml:space="preserve">      林业草原防灾减灾</t>
  </si>
  <si>
    <t xml:space="preserve">     国家公园</t>
  </si>
  <si>
    <t xml:space="preserve">      国家公园</t>
  </si>
  <si>
    <t xml:space="preserve">     草原管理</t>
  </si>
  <si>
    <t xml:space="preserve">      草原管理</t>
  </si>
  <si>
    <t xml:space="preserve">     其他林业和草原支出</t>
  </si>
  <si>
    <t xml:space="preserve">      其他林业和草原支出</t>
  </si>
  <si>
    <t xml:space="preserve">   水利</t>
  </si>
  <si>
    <t xml:space="preserve">    水利</t>
  </si>
  <si>
    <t xml:space="preserve">     水利行业业务管理</t>
  </si>
  <si>
    <t xml:space="preserve">      水利行业业务管理</t>
  </si>
  <si>
    <t xml:space="preserve">     水利工程建设</t>
  </si>
  <si>
    <t xml:space="preserve">      水利工程建设</t>
  </si>
  <si>
    <t xml:space="preserve">     水利工程运行与维护</t>
  </si>
  <si>
    <t xml:space="preserve">      水利工程运行与维护</t>
  </si>
  <si>
    <t xml:space="preserve">     长江黄河等流域管理</t>
  </si>
  <si>
    <t xml:space="preserve">      长江黄河等流域管理</t>
  </si>
  <si>
    <t xml:space="preserve">     水利前期工作</t>
  </si>
  <si>
    <t xml:space="preserve">      水利前期工作</t>
  </si>
  <si>
    <t xml:space="preserve">     水利执法监督</t>
  </si>
  <si>
    <t xml:space="preserve">      水利执法监督</t>
  </si>
  <si>
    <t xml:space="preserve">     水土保持</t>
  </si>
  <si>
    <t xml:space="preserve">      水土保持</t>
  </si>
  <si>
    <t xml:space="preserve">     水资源节约管理与保护</t>
  </si>
  <si>
    <t xml:space="preserve">      水资源节约管理与保护</t>
  </si>
  <si>
    <t xml:space="preserve">     水质监测</t>
  </si>
  <si>
    <t xml:space="preserve">      水质监测</t>
  </si>
  <si>
    <t xml:space="preserve">     水文测报</t>
  </si>
  <si>
    <t xml:space="preserve">      水文测报</t>
  </si>
  <si>
    <t xml:space="preserve">     防汛</t>
  </si>
  <si>
    <t xml:space="preserve">      防汛</t>
  </si>
  <si>
    <t xml:space="preserve">     抗旱</t>
  </si>
  <si>
    <t xml:space="preserve">      抗旱</t>
  </si>
  <si>
    <t xml:space="preserve">     农村水利</t>
  </si>
  <si>
    <t xml:space="preserve">      农村水利</t>
  </si>
  <si>
    <t xml:space="preserve">     水利技术推广</t>
  </si>
  <si>
    <t xml:space="preserve">      水利技术推广</t>
  </si>
  <si>
    <t xml:space="preserve">     国际河流治理与管理</t>
  </si>
  <si>
    <t xml:space="preserve">      国际河流治理与管理</t>
  </si>
  <si>
    <t xml:space="preserve">     江河湖库水系综合整治</t>
  </si>
  <si>
    <t xml:space="preserve">      江河湖库水系综合整治</t>
  </si>
  <si>
    <t xml:space="preserve">     大中型水库移民后期扶持专项支出</t>
  </si>
  <si>
    <t xml:space="preserve">      大中型水库移民后期扶持专项支出</t>
  </si>
  <si>
    <t xml:space="preserve">     水利安全监督</t>
  </si>
  <si>
    <t xml:space="preserve">      水利安全监督</t>
  </si>
  <si>
    <t xml:space="preserve">     水利建设征地及移民支出</t>
  </si>
  <si>
    <t xml:space="preserve">      水利建设征地及移民支出</t>
  </si>
  <si>
    <t xml:space="preserve">     农村人畜饮水</t>
  </si>
  <si>
    <t xml:space="preserve">      农村人畜饮水</t>
  </si>
  <si>
    <t xml:space="preserve">     南水北调工程建设</t>
  </si>
  <si>
    <t xml:space="preserve">      南水北调工程建设</t>
  </si>
  <si>
    <t xml:space="preserve">     南水北调工程管理</t>
  </si>
  <si>
    <t xml:space="preserve">      南水北调工程管理</t>
  </si>
  <si>
    <t xml:space="preserve">     其他水利支出</t>
  </si>
  <si>
    <t xml:space="preserve">      其他水利支出</t>
  </si>
  <si>
    <t xml:space="preserve">   南水北调</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</si>
  <si>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</si>
  <si>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</si>
  <si>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</si>
  <si>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</si>
  <si>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</si>
  <si>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</si>
  <si>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</si>
  <si>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扶贫</t>
  </si>
  <si>
    <t xml:space="preserve">     农村基础设施建设</t>
  </si>
  <si>
    <t xml:space="preserve">      农村基础设施建设</t>
  </si>
  <si>
    <t xml:space="preserve">     生产发展</t>
  </si>
  <si>
    <t xml:space="preserve">      生产发展</t>
  </si>
  <si>
    <t xml:space="preserve">     社会发展</t>
  </si>
  <si>
    <t xml:space="preserve">      社会发展</t>
  </si>
  <si>
    <t xml:space="preserve">     扶贫贷款奖补和贴息</t>
  </si>
  <si>
    <t xml:space="preserve">      扶贫贷款奖补和贴息</t>
  </si>
  <si>
    <t xml:space="preserve">     “三西”农业建设专项补助</t>
  </si>
  <si>
    <t xml:space="preserve">      “三西”农业建设专项补助</t>
  </si>
  <si>
    <t xml:space="preserve">     扶贫事业机构</t>
  </si>
  <si>
    <t xml:space="preserve">      扶贫事业机构</t>
  </si>
  <si>
    <t xml:space="preserve">     其他扶贫支出</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</si>
  <si>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</si>
  <si>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</si>
  <si>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</si>
  <si>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</si>
  <si>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</si>
  <si>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</si>
  <si>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</si>
  <si>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农村综合改革</t>
  </si>
  <si>
    <t xml:space="preserve">     对村级一事一议的补助</t>
  </si>
  <si>
    <t xml:space="preserve">      对村级一事一议的补助</t>
  </si>
  <si>
    <t xml:space="preserve">     国有农场办社会职能改革补助</t>
  </si>
  <si>
    <t xml:space="preserve">      国有农场办社会职能改革补助</t>
  </si>
  <si>
    <t xml:space="preserve">     对村民委员会和村党支部的补助</t>
  </si>
  <si>
    <t xml:space="preserve">      对村民委员会和村党支部的补助</t>
  </si>
  <si>
    <t xml:space="preserve">     对村集体经济组织的补助</t>
  </si>
  <si>
    <t xml:space="preserve">      对村集体经济组织的补助</t>
  </si>
  <si>
    <t xml:space="preserve">     农村综合改革示范试点补助</t>
  </si>
  <si>
    <t xml:space="preserve">      农村综合改革示范试点补助</t>
  </si>
  <si>
    <t xml:space="preserve">     其他农村综合改革支出</t>
  </si>
  <si>
    <t xml:space="preserve">      其他农村综合改革支出</t>
  </si>
  <si>
    <t xml:space="preserve">   普惠金融发展支出</t>
  </si>
  <si>
    <t xml:space="preserve">    普惠金融发展支出</t>
  </si>
  <si>
    <t xml:space="preserve">     支持农村金融机构</t>
  </si>
  <si>
    <t xml:space="preserve">      支持农村金融机构</t>
  </si>
  <si>
    <t xml:space="preserve">     涉农贷款增量奖励</t>
  </si>
  <si>
    <t xml:space="preserve">      涉农贷款增量奖励</t>
  </si>
  <si>
    <t xml:space="preserve">     农业保险保费补贴</t>
  </si>
  <si>
    <t xml:space="preserve">      农业保险保费补贴</t>
  </si>
  <si>
    <t xml:space="preserve">     创业担保贷款贴息</t>
  </si>
  <si>
    <t xml:space="preserve">      创业担保贷款贴息</t>
  </si>
  <si>
    <t xml:space="preserve">     补充创业担保贷款基金</t>
  </si>
  <si>
    <t xml:space="preserve">      补充创业担保贷款基金</t>
  </si>
  <si>
    <t xml:space="preserve">     其他普惠金融发展支出</t>
  </si>
  <si>
    <t xml:space="preserve">      其他普惠金融发展支出</t>
  </si>
  <si>
    <t xml:space="preserve">   目标价格补贴</t>
  </si>
  <si>
    <t xml:space="preserve">    目标价格补贴</t>
  </si>
  <si>
    <t xml:space="preserve">     棉花目标价格补贴</t>
  </si>
  <si>
    <t xml:space="preserve">      棉花目标价格补贴</t>
  </si>
  <si>
    <t xml:space="preserve">     其他目标价格补贴</t>
  </si>
  <si>
    <t xml:space="preserve">      其他目标价格补贴</t>
  </si>
  <si>
    <t xml:space="preserve">   其他农林水支出</t>
  </si>
  <si>
    <t xml:space="preserve">    其他农林水支出</t>
  </si>
  <si>
    <t xml:space="preserve">     化解其他公益性乡村债务支出</t>
  </si>
  <si>
    <t xml:space="preserve">      化解其他公益性乡村债务支出</t>
  </si>
  <si>
    <t xml:space="preserve">     其他农林水支出</t>
  </si>
  <si>
    <t xml:space="preserve">      其他农林水支出</t>
  </si>
  <si>
    <t xml:space="preserve">  交通运输支出</t>
  </si>
  <si>
    <t xml:space="preserve">   公路水路运输</t>
  </si>
  <si>
    <t xml:space="preserve">    公路水路运输</t>
  </si>
  <si>
    <t xml:space="preserve">     公路建设</t>
  </si>
  <si>
    <t xml:space="preserve">      公路建设</t>
  </si>
  <si>
    <t xml:space="preserve">     公路养护</t>
  </si>
  <si>
    <t xml:space="preserve">      公路养护</t>
  </si>
  <si>
    <t xml:space="preserve">     交通运输信息化建设</t>
  </si>
  <si>
    <t xml:space="preserve">      交通运输信息化建设</t>
  </si>
  <si>
    <t xml:space="preserve">     公路和运输安全</t>
  </si>
  <si>
    <t xml:space="preserve">      公路和运输安全</t>
  </si>
  <si>
    <t xml:space="preserve">     公路还贷专项</t>
  </si>
  <si>
    <t xml:space="preserve">      公路还贷专项</t>
  </si>
  <si>
    <t xml:space="preserve">     公路运输管理</t>
  </si>
  <si>
    <t xml:space="preserve">      公路运输管理</t>
  </si>
  <si>
    <t xml:space="preserve">     公路和运输技术标准化建设</t>
  </si>
  <si>
    <t xml:space="preserve">      公路和运输技术标准化建设</t>
  </si>
  <si>
    <t xml:space="preserve">     港口设施</t>
  </si>
  <si>
    <t xml:space="preserve">      港口设施</t>
  </si>
  <si>
    <t xml:space="preserve">     航道维护</t>
  </si>
  <si>
    <t xml:space="preserve">      航道维护</t>
  </si>
  <si>
    <t xml:space="preserve">     船舶检验</t>
  </si>
  <si>
    <t xml:space="preserve">      船舶检验</t>
  </si>
  <si>
    <t xml:space="preserve">     救助打捞</t>
  </si>
  <si>
    <t xml:space="preserve">      救助打捞</t>
  </si>
  <si>
    <t xml:space="preserve">     内河运输</t>
  </si>
  <si>
    <t xml:space="preserve">      内河运输</t>
  </si>
  <si>
    <t xml:space="preserve">     远洋运输</t>
  </si>
  <si>
    <t xml:space="preserve">      远洋运输</t>
  </si>
  <si>
    <t xml:space="preserve">     海事管理</t>
  </si>
  <si>
    <t xml:space="preserve">      海事管理</t>
  </si>
  <si>
    <t xml:space="preserve">     航标事业发展支出</t>
  </si>
  <si>
    <t xml:space="preserve">      航标事业发展支出</t>
  </si>
  <si>
    <t xml:space="preserve">     水路运输管理支出</t>
  </si>
  <si>
    <t xml:space="preserve">      水路运输管理支出</t>
  </si>
  <si>
    <t xml:space="preserve">     口岸建设</t>
  </si>
  <si>
    <t xml:space="preserve">      口岸建设</t>
  </si>
  <si>
    <t xml:space="preserve">     取消政府还贷二级公路收费专项支出</t>
  </si>
  <si>
    <t xml:space="preserve">      取消政府还贷二级公路收费专项支出</t>
  </si>
  <si>
    <t xml:space="preserve">     其他公路水路运输支出</t>
  </si>
  <si>
    <t xml:space="preserve">      其他公路水路运输支出</t>
  </si>
  <si>
    <t xml:space="preserve">   铁路运输</t>
  </si>
  <si>
    <t xml:space="preserve">    铁路运输</t>
  </si>
  <si>
    <t xml:space="preserve">     铁路路网建设</t>
  </si>
  <si>
    <t xml:space="preserve">      铁路路网建设</t>
  </si>
  <si>
    <t xml:space="preserve">     铁路还贷专项</t>
  </si>
  <si>
    <t xml:space="preserve">      铁路还贷专项</t>
  </si>
  <si>
    <t xml:space="preserve">     铁路安全</t>
  </si>
  <si>
    <t xml:space="preserve">      铁路安全</t>
  </si>
  <si>
    <t xml:space="preserve">     铁路专项运输</t>
  </si>
  <si>
    <t xml:space="preserve">      铁路专项运输</t>
  </si>
  <si>
    <t xml:space="preserve">     行业监管</t>
  </si>
  <si>
    <t xml:space="preserve">      行业监管</t>
  </si>
  <si>
    <t xml:space="preserve">     其他铁路运输支出</t>
  </si>
  <si>
    <t xml:space="preserve">      其他铁路运输支出</t>
  </si>
  <si>
    <t xml:space="preserve">   民用航空运输</t>
  </si>
  <si>
    <t xml:space="preserve">    民用航空运输</t>
  </si>
  <si>
    <t xml:space="preserve">     机场建设</t>
  </si>
  <si>
    <t xml:space="preserve">      机场建设</t>
  </si>
  <si>
    <t xml:space="preserve">     空管系统建设</t>
  </si>
  <si>
    <t xml:space="preserve">      空管系统建设</t>
  </si>
  <si>
    <t xml:space="preserve">     民航还贷专项支出</t>
  </si>
  <si>
    <t xml:space="preserve">      民航还贷专项支出</t>
  </si>
  <si>
    <t xml:space="preserve">     民用航空安全</t>
  </si>
  <si>
    <t xml:space="preserve">      民用航空安全</t>
  </si>
  <si>
    <t xml:space="preserve">     民航专项运输</t>
  </si>
  <si>
    <t xml:space="preserve">      民航专项运输</t>
  </si>
  <si>
    <t xml:space="preserve">     其他民用航空运输支出</t>
  </si>
  <si>
    <t xml:space="preserve">      其他民用航空运输支出</t>
  </si>
  <si>
    <t xml:space="preserve">   成品油价格改革对交通运输的补贴</t>
  </si>
  <si>
    <t xml:space="preserve">    成品油价格改革对交通运输的补贴</t>
  </si>
  <si>
    <t xml:space="preserve">     对城市公交的补贴</t>
  </si>
  <si>
    <t xml:space="preserve">      对城市公交的补贴</t>
  </si>
  <si>
    <t xml:space="preserve">     对农村道路客运的补贴</t>
  </si>
  <si>
    <t xml:space="preserve">      对农村道路客运的补贴</t>
  </si>
  <si>
    <t xml:space="preserve">     对出租车的补贴</t>
  </si>
  <si>
    <t xml:space="preserve">      对出租车的补贴</t>
  </si>
  <si>
    <t xml:space="preserve">     成品油价格改革补贴其他支出</t>
  </si>
  <si>
    <t xml:space="preserve">      成品油价格改革补贴其他支出</t>
  </si>
  <si>
    <t xml:space="preserve">   邮政业支出</t>
  </si>
  <si>
    <t xml:space="preserve">    邮政业支出</t>
  </si>
  <si>
    <t xml:space="preserve">     邮政普遍服务与特殊服务</t>
  </si>
  <si>
    <t xml:space="preserve">      邮政普遍服务与特殊服务</t>
  </si>
  <si>
    <t xml:space="preserve">     其他邮政业支出</t>
  </si>
  <si>
    <t xml:space="preserve">      其他邮政业支出</t>
  </si>
  <si>
    <t xml:space="preserve">   车辆购置税支出</t>
  </si>
  <si>
    <t xml:space="preserve">    车辆购置税支出</t>
  </si>
  <si>
    <t xml:space="preserve">     车辆购置税用于公路等基础设施建设支出</t>
  </si>
  <si>
    <t xml:space="preserve">      车辆购置税用于公路等基础设施建设支出</t>
  </si>
  <si>
    <t xml:space="preserve">     车辆购置税用于农村公路建设支出</t>
  </si>
  <si>
    <t xml:space="preserve">      车辆购置税用于农村公路建设支出</t>
  </si>
  <si>
    <t xml:space="preserve">     车辆购置税用于老旧汽车报废更新补贴</t>
  </si>
  <si>
    <t xml:space="preserve">      车辆购置税用于老旧汽车报废更新补贴</t>
  </si>
  <si>
    <t xml:space="preserve">     车辆购置税其他支出</t>
  </si>
  <si>
    <t xml:space="preserve">      车辆购置税其他支出</t>
  </si>
  <si>
    <t xml:space="preserve">   其他交通运输支出</t>
  </si>
  <si>
    <t xml:space="preserve">    其他交通运输支出</t>
  </si>
  <si>
    <t xml:space="preserve">     公共交通运营补助</t>
  </si>
  <si>
    <t xml:space="preserve">      公共交通运营补助</t>
  </si>
  <si>
    <t xml:space="preserve">     其他交通运输支出</t>
  </si>
  <si>
    <t xml:space="preserve">      其他交通运输支出</t>
  </si>
  <si>
    <t xml:space="preserve">  资源勘探工业信息等支出</t>
  </si>
  <si>
    <t xml:space="preserve">   资源勘探开发</t>
  </si>
  <si>
    <t xml:space="preserve">    资源勘探开发</t>
  </si>
  <si>
    <t xml:space="preserve">     煤炭勘探开采和洗选</t>
  </si>
  <si>
    <t xml:space="preserve">      煤炭勘探开采和洗选</t>
  </si>
  <si>
    <t xml:space="preserve">     石油和天然气勘探开采</t>
  </si>
  <si>
    <t xml:space="preserve">      石油和天然气勘探开采</t>
  </si>
  <si>
    <t xml:space="preserve">     黑色金属矿勘探和采选</t>
  </si>
  <si>
    <t xml:space="preserve">      黑色金属矿勘探和采选</t>
  </si>
  <si>
    <t xml:space="preserve">     有色金属矿勘探和采选</t>
  </si>
  <si>
    <t xml:space="preserve">      有色金属矿勘探和采选</t>
  </si>
  <si>
    <t xml:space="preserve">     非金属矿勘探和采选</t>
  </si>
  <si>
    <t xml:space="preserve">      非金属矿勘探和采选</t>
  </si>
  <si>
    <t xml:space="preserve">     其他资源勘探业支出</t>
  </si>
  <si>
    <t xml:space="preserve">      其他资源勘探业支出</t>
  </si>
  <si>
    <t xml:space="preserve">   制造业</t>
  </si>
  <si>
    <t xml:space="preserve">    制造业</t>
  </si>
  <si>
    <t xml:space="preserve">     纺织业</t>
  </si>
  <si>
    <t xml:space="preserve">      纺织业</t>
  </si>
  <si>
    <t xml:space="preserve">     医药制造业</t>
  </si>
  <si>
    <t xml:space="preserve">      医药制造业</t>
  </si>
  <si>
    <t xml:space="preserve">     非金属矿物制品业</t>
  </si>
  <si>
    <t xml:space="preserve">      非金属矿物制品业</t>
  </si>
  <si>
    <t xml:space="preserve">     通信设备、计算机及其他电子设备制造业</t>
  </si>
  <si>
    <t xml:space="preserve">      通信设备、计算机及其他电子设备制造业</t>
  </si>
  <si>
    <t xml:space="preserve">     交通运输设备制造业</t>
  </si>
  <si>
    <t xml:space="preserve">      交通运输设备制造业</t>
  </si>
  <si>
    <t xml:space="preserve">     电气机械及器材制造业</t>
  </si>
  <si>
    <t xml:space="preserve">      电气机械及器材制造业</t>
  </si>
  <si>
    <t xml:space="preserve">     工艺品及其他制造业</t>
  </si>
  <si>
    <t xml:space="preserve">      工艺品及其他制造业</t>
  </si>
  <si>
    <t xml:space="preserve">     石油加工、炼焦及核燃料加工业</t>
  </si>
  <si>
    <t xml:space="preserve">      石油加工、炼焦及核燃料加工业</t>
  </si>
  <si>
    <t xml:space="preserve">     化学原料及化学制品制造业</t>
  </si>
  <si>
    <t xml:space="preserve">      化学原料及化学制品制造业</t>
  </si>
  <si>
    <t xml:space="preserve">     黑色金属冶炼及压延加工业</t>
  </si>
  <si>
    <t xml:space="preserve">      黑色金属冶炼及压延加工业</t>
  </si>
  <si>
    <t xml:space="preserve">     有色金属冶炼及压延加工业</t>
  </si>
  <si>
    <t xml:space="preserve">      有色金属冶炼及压延加工业</t>
  </si>
  <si>
    <t xml:space="preserve">     其他制造业支出</t>
  </si>
  <si>
    <t xml:space="preserve">      其他制造业支出</t>
  </si>
  <si>
    <t xml:space="preserve">   建筑业</t>
  </si>
  <si>
    <t xml:space="preserve">    建筑业</t>
  </si>
  <si>
    <t xml:space="preserve">     其他建筑业支出</t>
  </si>
  <si>
    <t xml:space="preserve">      其他建筑业支出</t>
  </si>
  <si>
    <t xml:space="preserve">   工业和信息产业监管</t>
  </si>
  <si>
    <t xml:space="preserve">    工业和信息产业监管</t>
  </si>
  <si>
    <t xml:space="preserve">     战备应急</t>
  </si>
  <si>
    <t xml:space="preserve">      战备应急</t>
  </si>
  <si>
    <t xml:space="preserve">     信息安全建设</t>
  </si>
  <si>
    <t xml:space="preserve">      信息安全建设</t>
  </si>
  <si>
    <t xml:space="preserve">     专用通信</t>
  </si>
  <si>
    <t xml:space="preserve">      专用通信</t>
  </si>
  <si>
    <t xml:space="preserve">     无线电监管</t>
  </si>
  <si>
    <t xml:space="preserve">      无线电监管</t>
  </si>
  <si>
    <t xml:space="preserve">     工业和信息产业战略研究与标准制定</t>
  </si>
  <si>
    <t xml:space="preserve">      工业和信息产业战略研究与标准制定</t>
  </si>
  <si>
    <t xml:space="preserve">     工业和信息产业支持</t>
  </si>
  <si>
    <t xml:space="preserve">      工业和信息产业支持</t>
  </si>
  <si>
    <t xml:space="preserve">     电子专项工程</t>
  </si>
  <si>
    <t xml:space="preserve">      电子专项工程</t>
  </si>
  <si>
    <t xml:space="preserve">     技术基础研究</t>
  </si>
  <si>
    <t xml:space="preserve">      技术基础研究</t>
  </si>
  <si>
    <t xml:space="preserve">     其他工业和信息产业监管支出</t>
  </si>
  <si>
    <t xml:space="preserve">      其他工业和信息产业监管支出</t>
  </si>
  <si>
    <t xml:space="preserve">   国有资产监管</t>
  </si>
  <si>
    <t xml:space="preserve">    国有资产监管</t>
  </si>
  <si>
    <t xml:space="preserve">     国有企业监事会专项</t>
  </si>
  <si>
    <t xml:space="preserve">      国有企业监事会专项</t>
  </si>
  <si>
    <t xml:space="preserve">     中央企业专项管理</t>
  </si>
  <si>
    <t xml:space="preserve">      中央企业专项管理</t>
  </si>
  <si>
    <t xml:space="preserve">     其他国有资产监管支出</t>
  </si>
  <si>
    <t xml:space="preserve">      其他国有资产监管支出</t>
  </si>
  <si>
    <t xml:space="preserve">   支持中小企业发展和管理支出</t>
  </si>
  <si>
    <t xml:space="preserve">    支持中小企业发展和管理支出</t>
  </si>
  <si>
    <t xml:space="preserve">     科技型中小企业技术创新基金</t>
  </si>
  <si>
    <t xml:space="preserve">      科技型中小企业技术创新基金</t>
  </si>
  <si>
    <t xml:space="preserve">     中小企业发展专项</t>
  </si>
  <si>
    <t xml:space="preserve">      中小企业发展专项</t>
  </si>
  <si>
    <t xml:space="preserve">     减免房租补贴</t>
  </si>
  <si>
    <t xml:space="preserve">     其他支持中小企业发展和管理支出</t>
  </si>
  <si>
    <t xml:space="preserve">      其他支持中小企业发展和管理支出</t>
  </si>
  <si>
    <t xml:space="preserve">   其他资源勘探信息等支出</t>
  </si>
  <si>
    <t xml:space="preserve">    其他资源勘探工业信息等支出</t>
  </si>
  <si>
    <t xml:space="preserve">     黄金事务</t>
  </si>
  <si>
    <t xml:space="preserve">      黄金事务</t>
  </si>
  <si>
    <t xml:space="preserve">     技术改造支出</t>
  </si>
  <si>
    <t xml:space="preserve">      技术改造支出</t>
  </si>
  <si>
    <t xml:space="preserve">     中药材扶持资金支出</t>
  </si>
  <si>
    <t xml:space="preserve">      中药材扶持资金支出</t>
  </si>
  <si>
    <t xml:space="preserve">     重点产业振兴和技术改造项目贷款贴息</t>
  </si>
  <si>
    <t xml:space="preserve">      重点产业振兴和技术改造项目贷款贴息</t>
  </si>
  <si>
    <t xml:space="preserve">     其他资源勘探信息等支出</t>
  </si>
  <si>
    <t xml:space="preserve">      其他资源勘探工业信息等支出</t>
  </si>
  <si>
    <t xml:space="preserve">  商业服务业等支出</t>
  </si>
  <si>
    <t xml:space="preserve">   商业流通事务</t>
  </si>
  <si>
    <t xml:space="preserve">    商业流通事务</t>
  </si>
  <si>
    <t xml:space="preserve">     食品流通安全补贴</t>
  </si>
  <si>
    <t xml:space="preserve">      食品流通安全补贴</t>
  </si>
  <si>
    <t xml:space="preserve">     市场监测及信息管理</t>
  </si>
  <si>
    <t xml:space="preserve">      市场监测及信息管理</t>
  </si>
  <si>
    <t xml:space="preserve">     民贸企业补贴</t>
  </si>
  <si>
    <t xml:space="preserve">      民贸企业补贴</t>
  </si>
  <si>
    <t xml:space="preserve">     民贸民品贷款贴息</t>
  </si>
  <si>
    <t xml:space="preserve">      民贸民品贷款贴息</t>
  </si>
  <si>
    <t xml:space="preserve">     其他商业流通事务支出</t>
  </si>
  <si>
    <t xml:space="preserve">      其他商业流通事务支出</t>
  </si>
  <si>
    <t xml:space="preserve">   涉外发展服务支出</t>
  </si>
  <si>
    <t xml:space="preserve">    涉外发展服务支出</t>
  </si>
  <si>
    <t xml:space="preserve">     外商投资环境建设补助资金</t>
  </si>
  <si>
    <t xml:space="preserve">      外商投资环境建设补助资金</t>
  </si>
  <si>
    <t xml:space="preserve">     其他涉外发展服务支出</t>
  </si>
  <si>
    <t xml:space="preserve">      其他涉外发展服务支出</t>
  </si>
  <si>
    <t xml:space="preserve">   其他商业服务业等支出</t>
  </si>
  <si>
    <t xml:space="preserve">    其他商业服务业等支出</t>
  </si>
  <si>
    <t xml:space="preserve">     服务业基础设施建设</t>
  </si>
  <si>
    <t xml:space="preserve">      服务业基础设施建设</t>
  </si>
  <si>
    <t xml:space="preserve">     其他商业服务业等支出</t>
  </si>
  <si>
    <t xml:space="preserve">      其他商业服务业等支出</t>
  </si>
  <si>
    <t xml:space="preserve">  金融支出</t>
  </si>
  <si>
    <t xml:space="preserve">   金融部门行政支出</t>
  </si>
  <si>
    <t xml:space="preserve">    金融部门行政支出</t>
  </si>
  <si>
    <t xml:space="preserve">     安全防卫</t>
  </si>
  <si>
    <t xml:space="preserve">      安全防卫</t>
  </si>
  <si>
    <t xml:space="preserve">     金融部门其他行政支出</t>
  </si>
  <si>
    <t xml:space="preserve">      金融部门其他行政支出</t>
  </si>
  <si>
    <t xml:space="preserve">   金融部门监管支出</t>
  </si>
  <si>
    <t xml:space="preserve">    金融部门监管支出</t>
  </si>
  <si>
    <t xml:space="preserve">     货币发行</t>
  </si>
  <si>
    <t xml:space="preserve">      货币发行</t>
  </si>
  <si>
    <t xml:space="preserve">     金融服务</t>
  </si>
  <si>
    <t xml:space="preserve">      金融服务</t>
  </si>
  <si>
    <t xml:space="preserve">     反假币</t>
  </si>
  <si>
    <t xml:space="preserve">      反假币</t>
  </si>
  <si>
    <t xml:space="preserve">     重点金融机构监管</t>
  </si>
  <si>
    <t xml:space="preserve">      重点金融机构监管</t>
  </si>
  <si>
    <t xml:space="preserve">     金融稽查与案件处理</t>
  </si>
  <si>
    <t xml:space="preserve">      金融稽查与案件处理</t>
  </si>
  <si>
    <t xml:space="preserve">     金融行业电子化建设</t>
  </si>
  <si>
    <t xml:space="preserve">      金融行业电子化建设</t>
  </si>
  <si>
    <t xml:space="preserve">     从业人员资格考试</t>
  </si>
  <si>
    <t xml:space="preserve">      从业人员资格考试</t>
  </si>
  <si>
    <t xml:space="preserve">     反洗钱</t>
  </si>
  <si>
    <t xml:space="preserve">      反洗钱</t>
  </si>
  <si>
    <t xml:space="preserve">     金融部门其他监管支出</t>
  </si>
  <si>
    <t xml:space="preserve">      金融部门其他监管支出</t>
  </si>
  <si>
    <t xml:space="preserve">   金融发展支出</t>
  </si>
  <si>
    <t xml:space="preserve">    金融发展支出</t>
  </si>
  <si>
    <t xml:space="preserve">     政策性银行亏损补贴</t>
  </si>
  <si>
    <t xml:space="preserve">      政策性银行亏损补贴</t>
  </si>
  <si>
    <t xml:space="preserve">     利息费用补贴支出</t>
  </si>
  <si>
    <t xml:space="preserve">      利息费用补贴支出</t>
  </si>
  <si>
    <t xml:space="preserve">     补充资本金</t>
  </si>
  <si>
    <t xml:space="preserve">      补充资本金</t>
  </si>
  <si>
    <t xml:space="preserve">     风险基金补助</t>
  </si>
  <si>
    <t xml:space="preserve">      风险基金补助</t>
  </si>
  <si>
    <t xml:space="preserve">     其他金融发展支出</t>
  </si>
  <si>
    <t xml:space="preserve">      其他金融发展支出</t>
  </si>
  <si>
    <t xml:space="preserve">   金融调控支出</t>
  </si>
  <si>
    <t xml:space="preserve">    金融调控支出</t>
  </si>
  <si>
    <t xml:space="preserve">     中央银行亏损补贴</t>
  </si>
  <si>
    <t xml:space="preserve">      中央银行亏损补贴</t>
  </si>
  <si>
    <t xml:space="preserve">     其他金融调控支出</t>
  </si>
  <si>
    <t xml:space="preserve">      其他金融调控支出</t>
  </si>
  <si>
    <t xml:space="preserve">   其他金融支出</t>
  </si>
  <si>
    <t xml:space="preserve">    其他金融支出</t>
  </si>
  <si>
    <t xml:space="preserve">     重点企业贷款贴息</t>
  </si>
  <si>
    <t>2179999</t>
  </si>
  <si>
    <t xml:space="preserve">     其他金融支出</t>
  </si>
  <si>
    <t xml:space="preserve">      其他金融支出</t>
  </si>
  <si>
    <t xml:space="preserve">  援助其他地区支出</t>
  </si>
  <si>
    <t xml:space="preserve">   一般公共服务</t>
  </si>
  <si>
    <t xml:space="preserve">    一般公共服务</t>
  </si>
  <si>
    <t xml:space="preserve">   教育</t>
  </si>
  <si>
    <t xml:space="preserve">    教育</t>
  </si>
  <si>
    <t xml:space="preserve">   文化体育与传媒</t>
  </si>
  <si>
    <t xml:space="preserve">    文化体育与传媒</t>
  </si>
  <si>
    <t xml:space="preserve">   医疗卫生</t>
  </si>
  <si>
    <t xml:space="preserve">    医疗卫生</t>
  </si>
  <si>
    <t xml:space="preserve">   节能环保</t>
  </si>
  <si>
    <t xml:space="preserve">    节能环保</t>
  </si>
  <si>
    <t xml:space="preserve">   农业</t>
  </si>
  <si>
    <t xml:space="preserve">    农业</t>
  </si>
  <si>
    <t xml:space="preserve">   交通运输</t>
  </si>
  <si>
    <t xml:space="preserve">    交通运输</t>
  </si>
  <si>
    <t xml:space="preserve">   住房保障</t>
  </si>
  <si>
    <t xml:space="preserve">    住房保障</t>
  </si>
  <si>
    <t xml:space="preserve">   其他支出</t>
  </si>
  <si>
    <t xml:space="preserve">    其他支出</t>
  </si>
  <si>
    <t xml:space="preserve">  自然资源海洋气象等支出</t>
  </si>
  <si>
    <t xml:space="preserve">   自然资源事务</t>
  </si>
  <si>
    <t xml:space="preserve">    自然资源事务</t>
  </si>
  <si>
    <t xml:space="preserve">     自然资源规划及管理</t>
  </si>
  <si>
    <t xml:space="preserve">      自然资源规划及管理</t>
  </si>
  <si>
    <t xml:space="preserve">     土地资源调查</t>
  </si>
  <si>
    <t xml:space="preserve">     自然资源利用与保护</t>
  </si>
  <si>
    <t xml:space="preserve">      自然资源利用与保护</t>
  </si>
  <si>
    <t xml:space="preserve">     自然资源社会公益服务</t>
  </si>
  <si>
    <t xml:space="preserve">      自然资源社会公益服务</t>
  </si>
  <si>
    <t xml:space="preserve">     自然资源行业业务管理</t>
  </si>
  <si>
    <t xml:space="preserve">      自然资源行业业务管理</t>
  </si>
  <si>
    <t xml:space="preserve">     自然资源调查与确权登记</t>
  </si>
  <si>
    <t xml:space="preserve">      自然资源调查与确权登记</t>
  </si>
  <si>
    <t xml:space="preserve">     国土整治</t>
  </si>
  <si>
    <t xml:space="preserve">     土地资源储备支出</t>
  </si>
  <si>
    <t xml:space="preserve">      土地资源储备支出</t>
  </si>
  <si>
    <t xml:space="preserve">     地质矿产资源与环境调查</t>
  </si>
  <si>
    <t xml:space="preserve">      地质矿产资源与环境调查</t>
  </si>
  <si>
    <t xml:space="preserve">     地质勘查与矿产资源管理</t>
  </si>
  <si>
    <t xml:space="preserve">      地质勘查与矿产资源管理</t>
  </si>
  <si>
    <t xml:space="preserve">     地质转产项目财政贴息</t>
  </si>
  <si>
    <t xml:space="preserve">      地质转产项目财政贴息</t>
  </si>
  <si>
    <t xml:space="preserve">     国外风险勘查</t>
  </si>
  <si>
    <t xml:space="preserve">      国外风险勘查</t>
  </si>
  <si>
    <t xml:space="preserve">     地质勘查基金(周转金)支出</t>
  </si>
  <si>
    <t xml:space="preserve">      地质勘查基金(周转金)支出</t>
  </si>
  <si>
    <t xml:space="preserve">     海域与海岛管理</t>
  </si>
  <si>
    <t xml:space="preserve">      海域与海岛管理</t>
  </si>
  <si>
    <t xml:space="preserve">     自然资源国际合作与海洋权益维护</t>
  </si>
  <si>
    <t xml:space="preserve">      自然资源国际合作与海洋权益维护</t>
  </si>
  <si>
    <t xml:space="preserve">     自然资源卫星</t>
  </si>
  <si>
    <t xml:space="preserve">      自然资源卫星</t>
  </si>
  <si>
    <t xml:space="preserve">     极地考察</t>
  </si>
  <si>
    <t xml:space="preserve">      极地考察</t>
  </si>
  <si>
    <t xml:space="preserve">     深海调查与资源开发</t>
  </si>
  <si>
    <t xml:space="preserve">      深海调查与资源开发</t>
  </si>
  <si>
    <t xml:space="preserve">     海港航标维护</t>
  </si>
  <si>
    <t xml:space="preserve">      海港航标维护</t>
  </si>
  <si>
    <t xml:space="preserve">     海水淡化</t>
  </si>
  <si>
    <t xml:space="preserve">      海水淡化</t>
  </si>
  <si>
    <t xml:space="preserve">     无居民海岛使用金支出</t>
  </si>
  <si>
    <t xml:space="preserve">      无居民海岛使用金支出</t>
  </si>
  <si>
    <t xml:space="preserve">     海洋战略规划与预警监测</t>
  </si>
  <si>
    <t xml:space="preserve">      海洋战略规划与预警监测</t>
  </si>
  <si>
    <t xml:space="preserve">     基础测绘与地理信息监管</t>
  </si>
  <si>
    <t xml:space="preserve">      基础测绘与地理信息监管</t>
  </si>
  <si>
    <t xml:space="preserve">     其他自然资源事务支出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</si>
  <si>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</si>
  <si>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</si>
  <si>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</si>
  <si>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</si>
  <si>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</si>
  <si>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</si>
  <si>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</si>
  <si>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</si>
  <si>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</si>
  <si>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海洋矿产资源勘探研究</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</si>
  <si>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</si>
  <si>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</si>
  <si>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</si>
  <si>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</si>
  <si>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</si>
  <si>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</si>
  <si>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</si>
  <si>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</si>
  <si>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气象事务</t>
  </si>
  <si>
    <t xml:space="preserve">     气象事业机构</t>
  </si>
  <si>
    <t xml:space="preserve">      气象事业机构</t>
  </si>
  <si>
    <t xml:space="preserve">     气象探测</t>
  </si>
  <si>
    <t xml:space="preserve">      气象探测</t>
  </si>
  <si>
    <t xml:space="preserve">     气象信息传输及管理</t>
  </si>
  <si>
    <t xml:space="preserve">      气象信息传输及管理</t>
  </si>
  <si>
    <t xml:space="preserve">     气象预报预测</t>
  </si>
  <si>
    <t xml:space="preserve">      气象预报预测</t>
  </si>
  <si>
    <t xml:space="preserve">     气象服务</t>
  </si>
  <si>
    <t xml:space="preserve">      气象服务</t>
  </si>
  <si>
    <t xml:space="preserve">     气象装备保障维护</t>
  </si>
  <si>
    <t xml:space="preserve">      气象装备保障维护</t>
  </si>
  <si>
    <t xml:space="preserve">     气象基础设施建设与维修</t>
  </si>
  <si>
    <t xml:space="preserve">      气象基础设施建设与维修</t>
  </si>
  <si>
    <t xml:space="preserve">     气象卫星</t>
  </si>
  <si>
    <t xml:space="preserve">      气象卫星</t>
  </si>
  <si>
    <t xml:space="preserve">     气象法规与标准</t>
  </si>
  <si>
    <t xml:space="preserve">      气象法规与标准</t>
  </si>
  <si>
    <t xml:space="preserve">     气象资金审计稽查</t>
  </si>
  <si>
    <t xml:space="preserve">      气象资金审计稽查</t>
  </si>
  <si>
    <t xml:space="preserve">     其他气象事务支出</t>
  </si>
  <si>
    <t xml:space="preserve">      其他气象事务支出</t>
  </si>
  <si>
    <t xml:space="preserve">   其他自然资源海洋气象等支出</t>
  </si>
  <si>
    <t xml:space="preserve">    其他自然资源海洋气象等支出</t>
  </si>
  <si>
    <t>2209999</t>
  </si>
  <si>
    <t xml:space="preserve">     其他自然资源海洋气象等支出</t>
  </si>
  <si>
    <t xml:space="preserve">      其他自然资源海洋气象等支出</t>
  </si>
  <si>
    <t xml:space="preserve">  住房保障支出</t>
  </si>
  <si>
    <t xml:space="preserve">   保障性安居工程支出</t>
  </si>
  <si>
    <t xml:space="preserve">    保障性安居工程支出</t>
  </si>
  <si>
    <t xml:space="preserve">     廉租住房</t>
  </si>
  <si>
    <t xml:space="preserve">      廉租住房</t>
  </si>
  <si>
    <t xml:space="preserve">     沉陷区治理</t>
  </si>
  <si>
    <t xml:space="preserve">      沉陷区治理</t>
  </si>
  <si>
    <t xml:space="preserve">     棚户区改造</t>
  </si>
  <si>
    <t xml:space="preserve">      棚户区改造</t>
  </si>
  <si>
    <t xml:space="preserve">     少数民族地区游牧民定居工程</t>
  </si>
  <si>
    <t xml:space="preserve">      少数民族地区游牧民定居工程</t>
  </si>
  <si>
    <t xml:space="preserve">     农村危房改造</t>
  </si>
  <si>
    <t xml:space="preserve">      农村危房改造</t>
  </si>
  <si>
    <t xml:space="preserve">     公共租赁住房</t>
  </si>
  <si>
    <t xml:space="preserve">      公共租赁住房</t>
  </si>
  <si>
    <t xml:space="preserve">     保障性住房租金补贴</t>
  </si>
  <si>
    <t xml:space="preserve">      保障性住房租金补贴</t>
  </si>
  <si>
    <t xml:space="preserve">     老旧小区改造</t>
  </si>
  <si>
    <t xml:space="preserve">      老旧小区改造</t>
  </si>
  <si>
    <t xml:space="preserve">     住房租赁市场发展</t>
  </si>
  <si>
    <t xml:space="preserve">      住房租赁市场发展</t>
  </si>
  <si>
    <t xml:space="preserve">     其他保障性安居工程支出</t>
  </si>
  <si>
    <t xml:space="preserve">      其他保障性安居工程支出</t>
  </si>
  <si>
    <t xml:space="preserve">   住房改革支出</t>
  </si>
  <si>
    <t xml:space="preserve">    住房改革支出</t>
  </si>
  <si>
    <t xml:space="preserve">     住房公积金</t>
  </si>
  <si>
    <t xml:space="preserve">      住房公积金</t>
  </si>
  <si>
    <t xml:space="preserve">     提租补贴</t>
  </si>
  <si>
    <t xml:space="preserve">      提租补贴</t>
  </si>
  <si>
    <t xml:space="preserve">     购房补贴</t>
  </si>
  <si>
    <t xml:space="preserve">      购房补贴</t>
  </si>
  <si>
    <t xml:space="preserve">   城乡社区住宅</t>
  </si>
  <si>
    <t xml:space="preserve">    城乡社区住宅</t>
  </si>
  <si>
    <t xml:space="preserve">     公有住房建设和维修改造支出</t>
  </si>
  <si>
    <t xml:space="preserve">      公有住房建设和维修改造支出</t>
  </si>
  <si>
    <t xml:space="preserve">     住房公积金管理</t>
  </si>
  <si>
    <t xml:space="preserve">      住房公积金管理</t>
  </si>
  <si>
    <t xml:space="preserve">     其他城乡社区住宅支出</t>
  </si>
  <si>
    <t xml:space="preserve">      其他城乡社区住宅支出</t>
  </si>
  <si>
    <t xml:space="preserve">  粮油物资储备支出</t>
  </si>
  <si>
    <t xml:space="preserve">   粮油事务</t>
  </si>
  <si>
    <t xml:space="preserve">    粮油事务</t>
  </si>
  <si>
    <t xml:space="preserve">     粮食财务与审计支出</t>
  </si>
  <si>
    <t xml:space="preserve">      粮食财务与审计支出</t>
  </si>
  <si>
    <t xml:space="preserve">     粮食信息统计</t>
  </si>
  <si>
    <t xml:space="preserve">      粮食信息统计</t>
  </si>
  <si>
    <t xml:space="preserve">     粮食专项业务活动</t>
  </si>
  <si>
    <t xml:space="preserve">      粮食专项业务活动</t>
  </si>
  <si>
    <t xml:space="preserve">     国家粮油差价补贴</t>
  </si>
  <si>
    <t xml:space="preserve">      国家粮油差价补贴</t>
  </si>
  <si>
    <t xml:space="preserve">     粮食财务挂账利息补贴</t>
  </si>
  <si>
    <t xml:space="preserve">      粮食财务挂账利息补贴</t>
  </si>
  <si>
    <t xml:space="preserve">     粮食财务挂账消化款</t>
  </si>
  <si>
    <t xml:space="preserve">      粮食财务挂账消化款</t>
  </si>
  <si>
    <t xml:space="preserve">     处理陈化粮补贴</t>
  </si>
  <si>
    <t xml:space="preserve">      处理陈化粮补贴</t>
  </si>
  <si>
    <t xml:space="preserve">     粮食风险基金</t>
  </si>
  <si>
    <t xml:space="preserve">      粮食风险基金</t>
  </si>
  <si>
    <t xml:space="preserve">     粮油市场调控专项资金</t>
  </si>
  <si>
    <t xml:space="preserve">      粮油市场调控专项资金</t>
  </si>
  <si>
    <t xml:space="preserve">     其他粮油事务支出</t>
  </si>
  <si>
    <t xml:space="preserve">      其他粮油事务支出</t>
  </si>
  <si>
    <t xml:space="preserve">   物资事务</t>
  </si>
  <si>
    <t xml:space="preserve">    物资事务</t>
  </si>
  <si>
    <t xml:space="preserve">     铁路专用线</t>
  </si>
  <si>
    <t xml:space="preserve">      铁路专用线</t>
  </si>
  <si>
    <t xml:space="preserve">     护库武警和民兵支出</t>
  </si>
  <si>
    <t xml:space="preserve">      护库武警和民兵支出</t>
  </si>
  <si>
    <t xml:space="preserve">     物资保管与保养</t>
  </si>
  <si>
    <t xml:space="preserve">      物资保管与保养</t>
  </si>
  <si>
    <t xml:space="preserve">     专项贷款利息</t>
  </si>
  <si>
    <t xml:space="preserve">      专项贷款利息</t>
  </si>
  <si>
    <t xml:space="preserve">     物资转移</t>
  </si>
  <si>
    <t xml:space="preserve">      物资转移</t>
  </si>
  <si>
    <t xml:space="preserve">     物资轮换</t>
  </si>
  <si>
    <t xml:space="preserve">      物资轮换</t>
  </si>
  <si>
    <t xml:space="preserve">     仓库建设</t>
  </si>
  <si>
    <t xml:space="preserve">      仓库建设</t>
  </si>
  <si>
    <t xml:space="preserve">     仓库安防</t>
  </si>
  <si>
    <t xml:space="preserve">      仓库安防</t>
  </si>
  <si>
    <t xml:space="preserve">     其他物资事务支出</t>
  </si>
  <si>
    <t xml:space="preserve">      其他物资事务支出</t>
  </si>
  <si>
    <t xml:space="preserve">   能源储备</t>
  </si>
  <si>
    <t xml:space="preserve">    能源储备</t>
  </si>
  <si>
    <t xml:space="preserve">     石油储备</t>
  </si>
  <si>
    <t xml:space="preserve">      石油储备</t>
  </si>
  <si>
    <t xml:space="preserve">     天然铀能源储备</t>
  </si>
  <si>
    <t xml:space="preserve">      天然铀能源储备</t>
  </si>
  <si>
    <t xml:space="preserve">     煤炭储备</t>
  </si>
  <si>
    <t xml:space="preserve">      煤炭储备</t>
  </si>
  <si>
    <t xml:space="preserve">     其他能源储备支出</t>
  </si>
  <si>
    <t xml:space="preserve">      其他能源储备支出</t>
  </si>
  <si>
    <t xml:space="preserve">   粮油储备</t>
  </si>
  <si>
    <t xml:space="preserve">    粮油储备</t>
  </si>
  <si>
    <t xml:space="preserve">     储备粮油补贴</t>
  </si>
  <si>
    <t xml:space="preserve">      储备粮油补贴</t>
  </si>
  <si>
    <t xml:space="preserve">     储备粮油差价补贴</t>
  </si>
  <si>
    <t xml:space="preserve">      储备粮油差价补贴</t>
  </si>
  <si>
    <t xml:space="preserve">     储备粮(油)库建设</t>
  </si>
  <si>
    <t xml:space="preserve">      储备粮(油)库建设</t>
  </si>
  <si>
    <t xml:space="preserve">     最低收购价政策支出</t>
  </si>
  <si>
    <t xml:space="preserve">      最低收购价政策支出</t>
  </si>
  <si>
    <t xml:space="preserve">     其他粮油储备支出</t>
  </si>
  <si>
    <t xml:space="preserve">      其他粮油储备支出</t>
  </si>
  <si>
    <t xml:space="preserve">   重要商品储备</t>
  </si>
  <si>
    <t xml:space="preserve">    重要商品储备</t>
  </si>
  <si>
    <t xml:space="preserve">     棉花储备</t>
  </si>
  <si>
    <t xml:space="preserve">      棉花储备</t>
  </si>
  <si>
    <t xml:space="preserve">     食糖储备</t>
  </si>
  <si>
    <t xml:space="preserve">      食糖储备</t>
  </si>
  <si>
    <t xml:space="preserve">     肉类储备</t>
  </si>
  <si>
    <t xml:space="preserve">      肉类储备</t>
  </si>
  <si>
    <t xml:space="preserve">     化肥储备</t>
  </si>
  <si>
    <t xml:space="preserve">      化肥储备</t>
  </si>
  <si>
    <t xml:space="preserve">     农药储备</t>
  </si>
  <si>
    <t xml:space="preserve">      农药储备</t>
  </si>
  <si>
    <t xml:space="preserve">     边销茶储备</t>
  </si>
  <si>
    <t xml:space="preserve">      边销茶储备</t>
  </si>
  <si>
    <t xml:space="preserve">     羊毛储备</t>
  </si>
  <si>
    <t xml:space="preserve">      羊毛储备</t>
  </si>
  <si>
    <t xml:space="preserve">     医药储备</t>
  </si>
  <si>
    <t xml:space="preserve">      医药储备</t>
  </si>
  <si>
    <t xml:space="preserve">     食盐储备</t>
  </si>
  <si>
    <t xml:space="preserve">      食盐储备</t>
  </si>
  <si>
    <t xml:space="preserve">     战略物资储备</t>
  </si>
  <si>
    <t xml:space="preserve">      战略物资储备</t>
  </si>
  <si>
    <t xml:space="preserve">     应急物资储备</t>
  </si>
  <si>
    <t xml:space="preserve">     其他重要商品储备支出</t>
  </si>
  <si>
    <t xml:space="preserve">      其他重要商品储备支出</t>
  </si>
  <si>
    <t xml:space="preserve">  灾害防治及应急管理支出</t>
  </si>
  <si>
    <t xml:space="preserve">   应急管理事务</t>
  </si>
  <si>
    <t xml:space="preserve">    应急管理事务</t>
  </si>
  <si>
    <t xml:space="preserve">     灾害风险防治</t>
  </si>
  <si>
    <t xml:space="preserve">      灾害风险防治</t>
  </si>
  <si>
    <t xml:space="preserve">     国务院安委会专项</t>
  </si>
  <si>
    <t xml:space="preserve">      国务院安委会专项</t>
  </si>
  <si>
    <t xml:space="preserve">     安全监管</t>
  </si>
  <si>
    <t xml:space="preserve">      安全监管</t>
  </si>
  <si>
    <t xml:space="preserve">     安全生产基础</t>
  </si>
  <si>
    <t xml:space="preserve">      安全生产基础</t>
  </si>
  <si>
    <t xml:space="preserve">     应急救援</t>
  </si>
  <si>
    <t xml:space="preserve">      应急救援</t>
  </si>
  <si>
    <t xml:space="preserve">     应急管理</t>
  </si>
  <si>
    <t xml:space="preserve">      应急管理</t>
  </si>
  <si>
    <t xml:space="preserve">     其他应急管理支出</t>
  </si>
  <si>
    <t xml:space="preserve">      其他应急管理支出</t>
  </si>
  <si>
    <t xml:space="preserve">   消防事务</t>
  </si>
  <si>
    <t xml:space="preserve">    消防事务</t>
  </si>
  <si>
    <t xml:space="preserve">     消防应急救援</t>
  </si>
  <si>
    <t xml:space="preserve">      消防应急救援</t>
  </si>
  <si>
    <t xml:space="preserve">     其他消防事务支出</t>
  </si>
  <si>
    <t xml:space="preserve">      其他消防事务支出</t>
  </si>
  <si>
    <t xml:space="preserve">   森林消防事务</t>
  </si>
  <si>
    <t xml:space="preserve">    森林消防事务</t>
  </si>
  <si>
    <t xml:space="preserve">     森林消防应急救援</t>
  </si>
  <si>
    <t xml:space="preserve">      森林消防应急救援</t>
  </si>
  <si>
    <t xml:space="preserve">     其他森林消防事务支出</t>
  </si>
  <si>
    <t xml:space="preserve">      其他森林消防事务支出</t>
  </si>
  <si>
    <t xml:space="preserve">   煤矿安全</t>
  </si>
  <si>
    <t xml:space="preserve">    煤矿安全</t>
  </si>
  <si>
    <t xml:space="preserve">     煤矿安全监察事务</t>
  </si>
  <si>
    <t xml:space="preserve">      煤矿安全监察事务</t>
  </si>
  <si>
    <t xml:space="preserve">     煤矿应急救援事务</t>
  </si>
  <si>
    <t xml:space="preserve">      煤矿应急救援事务</t>
  </si>
  <si>
    <t xml:space="preserve">     其他煤矿安全支出</t>
  </si>
  <si>
    <t xml:space="preserve">      其他煤矿安全支出</t>
  </si>
  <si>
    <t xml:space="preserve">   地震事务</t>
  </si>
  <si>
    <t xml:space="preserve">    地震事务</t>
  </si>
  <si>
    <t xml:space="preserve">     地震监测</t>
  </si>
  <si>
    <t xml:space="preserve">      地震监测</t>
  </si>
  <si>
    <t xml:space="preserve">     地震预测预报</t>
  </si>
  <si>
    <t xml:space="preserve">      地震预测预报</t>
  </si>
  <si>
    <t xml:space="preserve">     地震灾害预防</t>
  </si>
  <si>
    <t xml:space="preserve">      地震灾害预防</t>
  </si>
  <si>
    <t xml:space="preserve">     地震应急救援</t>
  </si>
  <si>
    <t xml:space="preserve">      地震应急救援</t>
  </si>
  <si>
    <t xml:space="preserve">     地震环境探察</t>
  </si>
  <si>
    <t xml:space="preserve">      地震环境探察</t>
  </si>
  <si>
    <t xml:space="preserve">     防震减灾信息管理</t>
  </si>
  <si>
    <t xml:space="preserve">      防震减灾信息管理</t>
  </si>
  <si>
    <t xml:space="preserve">     防震减灾基础管理</t>
  </si>
  <si>
    <t xml:space="preserve">      防震减灾基础管理</t>
  </si>
  <si>
    <t xml:space="preserve">     地震事业机构</t>
  </si>
  <si>
    <t xml:space="preserve">      地震事业机构 </t>
  </si>
  <si>
    <t xml:space="preserve">     其他地震事务支出</t>
  </si>
  <si>
    <t xml:space="preserve">      其他地震事务支出</t>
  </si>
  <si>
    <t xml:space="preserve">   自然灾害防治</t>
  </si>
  <si>
    <t xml:space="preserve">    自然灾害防治</t>
  </si>
  <si>
    <t xml:space="preserve">     地质灾害防治</t>
  </si>
  <si>
    <t xml:space="preserve">      地质灾害防治</t>
  </si>
  <si>
    <t xml:space="preserve">     森林草原防灾减灾</t>
  </si>
  <si>
    <t xml:space="preserve">      森林草原防灾减灾</t>
  </si>
  <si>
    <t xml:space="preserve">     其他自然灾害防治支出</t>
  </si>
  <si>
    <t xml:space="preserve">      其他自然灾害防治支出</t>
  </si>
  <si>
    <t xml:space="preserve">   自然灾害救灾及恢复重建支出</t>
  </si>
  <si>
    <t xml:space="preserve">    自然灾害救灾及恢复重建支出</t>
  </si>
  <si>
    <t xml:space="preserve">     中央自然灾害生活补助</t>
  </si>
  <si>
    <t xml:space="preserve">      中央自然灾害生活补助</t>
  </si>
  <si>
    <t xml:space="preserve">     地方自然灾害生活补助</t>
  </si>
  <si>
    <t xml:space="preserve">      地方自然灾害生活补助</t>
  </si>
  <si>
    <t xml:space="preserve">     自然灾害救灾补助</t>
  </si>
  <si>
    <t xml:space="preserve">      自然灾害救灾补助</t>
  </si>
  <si>
    <t xml:space="preserve">     自然灾害灾后重建补助</t>
  </si>
  <si>
    <t xml:space="preserve">      自然灾害灾后重建补助</t>
  </si>
  <si>
    <t xml:space="preserve">     其他自然灾害生活救助支出</t>
  </si>
  <si>
    <t xml:space="preserve">      其他自然灾害救灾及恢复重建支出</t>
  </si>
  <si>
    <t xml:space="preserve">   其他灾害防治及应急管理支出</t>
  </si>
  <si>
    <t xml:space="preserve">    其他灾害防治及应急管理支出</t>
  </si>
  <si>
    <t xml:space="preserve">  债务付息支出</t>
  </si>
  <si>
    <t xml:space="preserve">   地方政府一般债务付息支出</t>
  </si>
  <si>
    <t xml:space="preserve">    地方政府一般债务付息支出</t>
  </si>
  <si>
    <t xml:space="preserve">     地方政府一般债券付息支出</t>
  </si>
  <si>
    <t xml:space="preserve">      地方政府一般债券付息支出</t>
  </si>
  <si>
    <t xml:space="preserve">     地方政府向外国政府借款付息支出</t>
  </si>
  <si>
    <t xml:space="preserve">      地方政府向外国政府借款付息支出</t>
  </si>
  <si>
    <t xml:space="preserve">     地方政府向国际组织借款付息支出</t>
  </si>
  <si>
    <t xml:space="preserve">      地方政府向国际组织借款付息支出</t>
  </si>
  <si>
    <t xml:space="preserve">     地方政府其他一般债务付息支出</t>
  </si>
  <si>
    <t xml:space="preserve">      地方政府其他一般债务付息支出</t>
  </si>
  <si>
    <t xml:space="preserve">  债务发行费用支出</t>
  </si>
  <si>
    <t xml:space="preserve">   地方政府一般债务发行费用支出</t>
  </si>
  <si>
    <t xml:space="preserve">    地方政府一般债务发行费用支出</t>
  </si>
  <si>
    <t xml:space="preserve">  其他支出</t>
  </si>
  <si>
    <t xml:space="preserve">   年初预留</t>
  </si>
  <si>
    <t xml:space="preserve">      其他支出</t>
  </si>
  <si>
    <t>一般公共预算支出合计</t>
  </si>
  <si>
    <t>表三</t>
  </si>
  <si>
    <t>1030102</t>
  </si>
  <si>
    <t>一、农网还贷资金收入</t>
  </si>
  <si>
    <t>1030129</t>
  </si>
  <si>
    <t>二、国家电影事业发展专项资金收入</t>
  </si>
  <si>
    <t>1030146</t>
  </si>
  <si>
    <t>三、国有土地收益基金收入</t>
  </si>
  <si>
    <t>1030147</t>
  </si>
  <si>
    <t>四、农业土地开发资金收入</t>
  </si>
  <si>
    <t>1030148</t>
  </si>
  <si>
    <t>五、国有土地使用权出让收入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</si>
  <si>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</si>
  <si>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</si>
  <si>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</si>
  <si>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</si>
  <si>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</si>
  <si>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</si>
  <si>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</si>
  <si>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</si>
  <si>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</si>
  <si>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</si>
  <si>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</si>
  <si>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六、大中型水库库区基金收入</t>
  </si>
  <si>
    <t>1030155</t>
  </si>
  <si>
    <t>七、彩票公益金收入</t>
  </si>
  <si>
    <t>103015501</t>
  </si>
  <si>
    <t xml:space="preserve">   福利彩票公益金收入</t>
  </si>
  <si>
    <t>103015502</t>
  </si>
  <si>
    <t xml:space="preserve">   体育彩票公益金收入</t>
  </si>
  <si>
    <t>1030156</t>
  </si>
  <si>
    <t>八、城市基础设施配套费收入</t>
  </si>
  <si>
    <t>1030157</t>
  </si>
  <si>
    <t>九、小型水库移民扶助基金收入</t>
  </si>
  <si>
    <t>1030158</t>
  </si>
  <si>
    <t>十、国家重大水利工程建设基金收入</t>
  </si>
  <si>
    <t>1030159</t>
  </si>
  <si>
    <t>十一、车辆通行费</t>
  </si>
  <si>
    <t>1030178</t>
  </si>
  <si>
    <t>十二、污水处理费收入</t>
  </si>
  <si>
    <t>1030180</t>
  </si>
  <si>
    <t>十三、彩票发行机构和彩票销售机构的业务费用</t>
  </si>
  <si>
    <t>1030199</t>
  </si>
  <si>
    <t>十四、其他政府性基金收入</t>
  </si>
  <si>
    <t>10310</t>
  </si>
  <si>
    <t>十五、专项债券对应项目专项收入</t>
  </si>
  <si>
    <t>全县政府性基金预算收入</t>
  </si>
  <si>
    <t>地方政府专项债务转贷收入</t>
  </si>
  <si>
    <t xml:space="preserve">   政府性基金补助收入</t>
  </si>
  <si>
    <t>表四</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</si>
  <si>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</si>
  <si>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</si>
  <si>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</si>
  <si>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</si>
  <si>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</si>
  <si>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</si>
  <si>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</si>
  <si>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</si>
  <si>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</si>
  <si>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</si>
  <si>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</si>
  <si>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 </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</si>
  <si>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</si>
  <si>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</si>
  <si>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</si>
  <si>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</si>
  <si>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</si>
  <si>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</si>
  <si>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</si>
  <si>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</si>
  <si>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</si>
  <si>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</si>
  <si>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</si>
  <si>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</si>
  <si>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</si>
  <si>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</si>
  <si>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</si>
  <si>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</si>
  <si>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</si>
  <si>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</si>
  <si>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</si>
  <si>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</si>
  <si>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</si>
  <si>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</si>
  <si>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</si>
  <si>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</si>
  <si>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</si>
  <si>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</si>
  <si>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</si>
  <si>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</si>
  <si>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</si>
  <si>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</si>
  <si>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</si>
  <si>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</si>
  <si>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</si>
  <si>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</si>
  <si>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</si>
  <si>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</si>
  <si>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</si>
  <si>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</si>
  <si>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</si>
  <si>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</si>
  <si>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</si>
  <si>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</si>
  <si>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</si>
  <si>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</si>
  <si>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</si>
  <si>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</si>
  <si>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</si>
  <si>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</si>
  <si>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</si>
  <si>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</si>
  <si>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</si>
  <si>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</si>
  <si>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</si>
  <si>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</si>
  <si>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</si>
  <si>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</si>
  <si>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</si>
  <si>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</si>
  <si>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</si>
  <si>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</si>
  <si>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</si>
  <si>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</si>
  <si>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</si>
  <si>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</si>
  <si>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</si>
  <si>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</si>
  <si>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</si>
  <si>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</si>
  <si>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</si>
  <si>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</si>
  <si>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</si>
  <si>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</si>
  <si>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</si>
  <si>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</si>
  <si>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</si>
  <si>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</si>
  <si>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</si>
  <si>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</si>
  <si>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</si>
  <si>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</si>
  <si>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</si>
  <si>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</si>
  <si>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</si>
  <si>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</si>
  <si>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</si>
  <si>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</si>
  <si>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</si>
  <si>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</si>
  <si>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</si>
  <si>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</si>
  <si>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</si>
  <si>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</si>
  <si>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</si>
  <si>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</si>
  <si>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</si>
  <si>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</si>
  <si>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</si>
  <si>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</si>
  <si>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</si>
  <si>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</si>
  <si>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</si>
  <si>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</si>
  <si>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</si>
  <si>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</si>
  <si>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</si>
  <si>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</si>
  <si>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</si>
  <si>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</si>
  <si>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</si>
  <si>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</si>
  <si>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</si>
  <si>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</si>
  <si>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</si>
  <si>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</si>
  <si>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</si>
  <si>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</si>
  <si>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</si>
  <si>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</si>
  <si>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</si>
  <si>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</si>
  <si>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</si>
  <si>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</si>
  <si>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</si>
  <si>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</si>
  <si>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</si>
  <si>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</si>
  <si>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</si>
  <si>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</si>
  <si>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</si>
  <si>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</si>
  <si>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</si>
  <si>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</si>
  <si>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</si>
  <si>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</si>
  <si>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</si>
  <si>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</si>
  <si>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</si>
  <si>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</si>
  <si>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</si>
  <si>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</si>
  <si>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</si>
  <si>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</si>
  <si>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</si>
  <si>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</si>
  <si>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</si>
  <si>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</si>
  <si>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</si>
  <si>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</si>
  <si>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</si>
  <si>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</si>
  <si>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</si>
  <si>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</si>
  <si>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</si>
  <si>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</si>
  <si>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</si>
  <si>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</si>
  <si>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</si>
  <si>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</si>
  <si>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</si>
  <si>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</si>
  <si>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</si>
  <si>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</si>
  <si>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</si>
  <si>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</si>
  <si>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</si>
  <si>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</si>
  <si>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</si>
  <si>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</si>
  <si>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</si>
  <si>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</si>
  <si>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</si>
  <si>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</si>
  <si>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</si>
  <si>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</si>
  <si>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</si>
  <si>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</si>
  <si>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</si>
  <si>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</si>
  <si>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</si>
  <si>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</si>
  <si>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</si>
  <si>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</si>
  <si>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</si>
  <si>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</si>
  <si>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</si>
  <si>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</si>
  <si>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</si>
  <si>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</si>
  <si>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</si>
  <si>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</si>
  <si>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</si>
  <si>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</si>
  <si>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</si>
  <si>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</si>
  <si>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</si>
  <si>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</si>
  <si>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</si>
  <si>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</si>
  <si>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</si>
  <si>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</si>
  <si>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</si>
  <si>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</si>
  <si>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</si>
  <si>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</si>
  <si>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</si>
  <si>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</si>
  <si>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</si>
  <si>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</si>
  <si>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</si>
  <si>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全县政府性基金支出</t>
  </si>
  <si>
    <t>230</t>
  </si>
  <si>
    <t>2300402</t>
  </si>
  <si>
    <t xml:space="preserve">   政府性基金上解支出</t>
  </si>
  <si>
    <t>23008</t>
  </si>
  <si>
    <t xml:space="preserve">   调出资金</t>
  </si>
  <si>
    <t>23009</t>
  </si>
  <si>
    <t xml:space="preserve">   年终结余</t>
  </si>
  <si>
    <t>231</t>
  </si>
  <si>
    <t>地方政府专项债务还本支出</t>
  </si>
  <si>
    <t>表五</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</si>
  <si>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</si>
  <si>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</si>
  <si>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</si>
  <si>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</si>
  <si>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</si>
  <si>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</si>
  <si>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</si>
  <si>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</si>
  <si>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</si>
  <si>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</si>
  <si>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</si>
  <si>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</si>
  <si>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卫生体育福利企业利润收入</t>
    </r>
  </si>
  <si>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</si>
  <si>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</si>
  <si>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</si>
  <si>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</si>
  <si>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</si>
  <si>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</si>
  <si>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</si>
  <si>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</si>
  <si>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</si>
  <si>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</si>
  <si>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</si>
  <si>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</si>
  <si>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</si>
  <si>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</si>
  <si>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</si>
  <si>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</si>
  <si>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</si>
  <si>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</si>
  <si>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</si>
  <si>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</si>
  <si>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</si>
  <si>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表六</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</si>
  <si>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</si>
  <si>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</si>
  <si>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</si>
  <si>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</si>
  <si>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</si>
  <si>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</si>
  <si>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国有企业资本金注入</t>
  </si>
  <si>
    <t xml:space="preserve">    国有经济结构调整支出</t>
  </si>
  <si>
    <t xml:space="preserve">    公益性设施投资支出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</si>
  <si>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</si>
  <si>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</si>
  <si>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</si>
  <si>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</si>
  <si>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</si>
  <si>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</si>
  <si>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</si>
  <si>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</si>
  <si>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</si>
  <si>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</si>
  <si>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</si>
  <si>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</si>
  <si>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表七</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</si>
  <si>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</si>
  <si>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</si>
  <si>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</si>
  <si>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</si>
  <si>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</si>
  <si>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</si>
  <si>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</si>
  <si>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</si>
  <si>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六、生育保险基金收入</t>
  </si>
  <si>
    <t>七、城乡居民基本养老保险基金收入</t>
  </si>
  <si>
    <t>八、城乡居民基本医疗保险基金收入</t>
  </si>
  <si>
    <t>收入小计</t>
  </si>
  <si>
    <t xml:space="preserve">  其中：保险费收入</t>
  </si>
  <si>
    <t xml:space="preserve">        利息收入</t>
  </si>
  <si>
    <t xml:space="preserve">        财政补贴收入</t>
  </si>
  <si>
    <t>上级补助收入</t>
  </si>
  <si>
    <t>下级上解收入</t>
  </si>
  <si>
    <t>收入合计</t>
  </si>
  <si>
    <t>表八</t>
  </si>
  <si>
    <r>
      <rPr>
        <sz val="14"/>
        <rFont val="MS Serif"/>
        <charset val="134"/>
      </rPr>
      <t xml:space="preserve">    </t>
    </r>
    <r>
      <rPr>
        <sz val="14"/>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</si>
  <si>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</si>
  <si>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</si>
  <si>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</si>
  <si>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</si>
  <si>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</si>
  <si>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</si>
  <si>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六、生育保险基金支出</t>
  </si>
  <si>
    <t>七、城乡居民基本养老保险基金支出</t>
  </si>
  <si>
    <t>八、城乡居民基本医疗保险基金支出</t>
  </si>
  <si>
    <t>支出小计</t>
  </si>
  <si>
    <t xml:space="preserve">    其中：社会保险待遇支出</t>
  </si>
  <si>
    <t>补助下级支出</t>
  </si>
  <si>
    <t>上解上级支出</t>
  </si>
  <si>
    <t>支出合计</t>
  </si>
  <si>
    <t>表九</t>
  </si>
  <si>
    <r>
      <rPr>
        <sz val="14"/>
        <rFont val="MS Serif"/>
        <charset val="134"/>
      </rPr>
      <t xml:space="preserve">    </t>
    </r>
    <r>
      <rPr>
        <sz val="14"/>
        <color indexed="8"/>
        <rFont val="宋体"/>
        <charset val="134"/>
      </rPr>
      <t>单位：万元</t>
    </r>
  </si>
  <si>
    <t>一、企业职工基本养老保险基金本年收支结余</t>
  </si>
  <si>
    <t xml:space="preserve">    企业职工基本养老保险基金年末滚存结余</t>
  </si>
  <si>
    <t>二、机关事业单位基本养老保险基金本年收支结余</t>
  </si>
  <si>
    <t xml:space="preserve">    机关事业单位基本养老保险基金年末滚存结余</t>
  </si>
  <si>
    <t>三、失业保险基金本年收支结余</t>
  </si>
  <si>
    <t xml:space="preserve">    失业保险基金年末滚存结余</t>
  </si>
  <si>
    <t>四、城镇职工基本医疗保险基金本年收支结余</t>
  </si>
  <si>
    <t xml:space="preserve">    城镇职工基本医疗保险基金年末滚存结余</t>
  </si>
  <si>
    <t>五、工伤保险基金本年收支结余</t>
  </si>
  <si>
    <t xml:space="preserve">    工伤保险基金年末滚存结余</t>
  </si>
  <si>
    <t>六、生育保险基金本年收支结余（或缺口）</t>
  </si>
  <si>
    <t xml:space="preserve">    生育保险基金年末滚存结余</t>
  </si>
  <si>
    <t>七、城乡居民基本养老保险基金本年收支结余</t>
  </si>
  <si>
    <t xml:space="preserve">    居民社会养老保险基金年末滚存结余</t>
  </si>
  <si>
    <t>八、城乡居民基本医疗保险基金本年收支结余</t>
  </si>
  <si>
    <t xml:space="preserve">    居民基本医疗保险基金年末滚存结余</t>
  </si>
  <si>
    <t xml:space="preserve">        本年收支结余</t>
  </si>
  <si>
    <t xml:space="preserve">        年末滚存结余</t>
  </si>
  <si>
    <t>表十</t>
  </si>
  <si>
    <t>预算数比上年执行数增长%</t>
  </si>
  <si>
    <t>10199</t>
  </si>
  <si>
    <t>表十一</t>
  </si>
  <si>
    <t>一、一般公共服务</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</si>
  <si>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</si>
  <si>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</si>
  <si>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</si>
  <si>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</si>
  <si>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</si>
  <si>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</si>
  <si>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</si>
  <si>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</si>
  <si>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</si>
  <si>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</si>
  <si>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</si>
  <si>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</si>
  <si>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</si>
  <si>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</si>
  <si>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</si>
  <si>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</si>
  <si>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</si>
  <si>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</si>
  <si>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</si>
  <si>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</si>
  <si>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</si>
  <si>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债务付息支出</t>
  </si>
  <si>
    <t>债务发行费用支出</t>
  </si>
  <si>
    <t>其他支出(类)</t>
  </si>
  <si>
    <t>表十二</t>
  </si>
  <si>
    <t>基本支出</t>
  </si>
  <si>
    <t>县级项目</t>
  </si>
  <si>
    <t>上级补助</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</si>
  <si>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</si>
  <si>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</si>
  <si>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</si>
  <si>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</si>
  <si>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</si>
  <si>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</si>
  <si>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</si>
  <si>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</si>
  <si>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</si>
  <si>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</si>
  <si>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</si>
  <si>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</si>
  <si>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</si>
  <si>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</si>
  <si>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</si>
  <si>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</si>
  <si>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</si>
  <si>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</si>
  <si>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</si>
  <si>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</si>
  <si>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</si>
  <si>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</si>
  <si>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</si>
  <si>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</si>
  <si>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</si>
  <si>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</si>
  <si>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</si>
  <si>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</si>
  <si>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</si>
  <si>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</si>
  <si>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</si>
  <si>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</si>
  <si>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</si>
  <si>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</si>
  <si>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</si>
  <si>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</si>
  <si>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</si>
  <si>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</si>
  <si>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</si>
  <si>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</si>
  <si>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 xml:space="preserve">  政府办公厅(室)及相关机构事务</t>
  </si>
  <si>
    <t>2010301</t>
  </si>
  <si>
    <t>2010302</t>
  </si>
  <si>
    <t>2010303</t>
  </si>
  <si>
    <t>2010304</t>
  </si>
  <si>
    <t xml:space="preserve">    专项服务</t>
  </si>
  <si>
    <t>2010305</t>
  </si>
  <si>
    <t xml:space="preserve">     专项业务及机关事务管理</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</si>
  <si>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</si>
  <si>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</si>
  <si>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</si>
  <si>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</si>
  <si>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</si>
  <si>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</si>
  <si>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</si>
  <si>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</si>
  <si>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</si>
  <si>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</si>
  <si>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</si>
  <si>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</si>
  <si>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</si>
  <si>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</si>
  <si>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</si>
  <si>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</si>
  <si>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</si>
  <si>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</si>
  <si>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</si>
  <si>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</si>
  <si>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</si>
  <si>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</si>
  <si>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</si>
  <si>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</si>
  <si>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</si>
  <si>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</si>
  <si>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</si>
  <si>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</si>
  <si>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</si>
  <si>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</si>
  <si>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</si>
  <si>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</si>
  <si>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</si>
  <si>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</si>
  <si>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</si>
  <si>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</si>
  <si>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</si>
  <si>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</si>
  <si>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</si>
  <si>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</si>
  <si>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</si>
  <si>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</si>
  <si>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</si>
  <si>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</si>
  <si>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</si>
  <si>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</si>
  <si>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</si>
  <si>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</si>
  <si>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</si>
  <si>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</si>
  <si>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</si>
  <si>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</si>
  <si>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</si>
  <si>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</si>
  <si>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</si>
  <si>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</si>
  <si>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</si>
  <si>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</si>
  <si>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</si>
  <si>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</si>
  <si>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</si>
  <si>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</si>
  <si>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</si>
  <si>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</si>
  <si>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</si>
  <si>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</si>
  <si>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</si>
  <si>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</si>
  <si>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</si>
  <si>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</si>
  <si>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</si>
  <si>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</si>
  <si>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</si>
  <si>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</si>
  <si>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</si>
  <si>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</si>
  <si>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</si>
  <si>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</si>
  <si>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</si>
  <si>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</si>
  <si>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</si>
  <si>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</si>
  <si>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</si>
  <si>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</si>
  <si>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</si>
  <si>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</si>
  <si>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</si>
  <si>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</si>
  <si>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</si>
  <si>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</si>
  <si>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</si>
  <si>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</si>
  <si>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</si>
  <si>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</si>
  <si>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</si>
  <si>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</si>
  <si>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</si>
  <si>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</si>
  <si>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</si>
  <si>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</si>
  <si>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</si>
  <si>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</si>
  <si>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</si>
  <si>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</si>
  <si>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</si>
  <si>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</si>
  <si>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</si>
  <si>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</si>
  <si>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</si>
  <si>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</si>
  <si>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</si>
  <si>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</si>
  <si>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</si>
  <si>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</si>
  <si>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</si>
  <si>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</si>
  <si>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</si>
  <si>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</si>
  <si>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</si>
  <si>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</si>
  <si>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</si>
  <si>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</si>
  <si>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</si>
  <si>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</si>
  <si>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</si>
  <si>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</si>
  <si>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</si>
  <si>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</si>
  <si>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</si>
  <si>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</si>
  <si>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</si>
  <si>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</si>
  <si>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</si>
  <si>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</si>
  <si>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</si>
  <si>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</si>
  <si>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</si>
  <si>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</si>
  <si>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</si>
  <si>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</si>
  <si>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</si>
  <si>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</si>
  <si>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</si>
  <si>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</si>
  <si>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</si>
  <si>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</si>
  <si>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</si>
  <si>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</si>
  <si>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</si>
  <si>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</si>
  <si>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</si>
  <si>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</si>
  <si>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</si>
  <si>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</si>
  <si>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</si>
  <si>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</si>
  <si>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</si>
  <si>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</si>
  <si>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</si>
  <si>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</si>
  <si>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</si>
  <si>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</si>
  <si>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</si>
  <si>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</si>
  <si>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</si>
  <si>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</si>
  <si>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</si>
  <si>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</si>
  <si>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</si>
  <si>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</si>
  <si>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</si>
  <si>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</si>
  <si>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</si>
  <si>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</si>
  <si>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</si>
  <si>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 xml:space="preserve">    国家知识产权战略</t>
  </si>
  <si>
    <t>2011406</t>
  </si>
  <si>
    <t xml:space="preserve">    专利试点和产业化推进</t>
  </si>
  <si>
    <t>2011408</t>
  </si>
  <si>
    <t xml:space="preserve">     国际合作与交流</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</si>
  <si>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</si>
  <si>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</si>
  <si>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</si>
  <si>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</si>
  <si>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</si>
  <si>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</si>
  <si>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</si>
  <si>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</si>
  <si>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</si>
  <si>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</si>
  <si>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</si>
  <si>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</si>
  <si>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</si>
  <si>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</si>
  <si>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</si>
  <si>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</si>
  <si>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</si>
  <si>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</si>
  <si>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</si>
  <si>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</si>
  <si>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</si>
  <si>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</si>
  <si>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</si>
  <si>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</si>
  <si>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</si>
  <si>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</si>
  <si>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</si>
  <si>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</si>
  <si>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</si>
  <si>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</si>
  <si>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</si>
  <si>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</si>
  <si>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</si>
  <si>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</si>
  <si>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</si>
  <si>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</si>
  <si>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</si>
  <si>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</si>
  <si>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</si>
  <si>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</si>
  <si>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</si>
  <si>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</si>
  <si>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</si>
  <si>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</si>
  <si>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</si>
  <si>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</si>
  <si>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</si>
  <si>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</si>
  <si>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</si>
  <si>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</si>
  <si>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</si>
  <si>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</si>
  <si>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</si>
  <si>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</si>
  <si>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</si>
  <si>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</si>
  <si>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</si>
  <si>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</si>
  <si>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</si>
  <si>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</si>
  <si>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</si>
  <si>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</si>
  <si>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</si>
  <si>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</si>
  <si>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</si>
  <si>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</si>
  <si>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</si>
  <si>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</si>
  <si>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</si>
  <si>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</si>
  <si>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</si>
  <si>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</si>
  <si>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</si>
  <si>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</si>
  <si>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</si>
  <si>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</si>
  <si>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</si>
  <si>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</si>
  <si>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</si>
  <si>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</si>
  <si>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</si>
  <si>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</si>
  <si>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</si>
  <si>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</si>
  <si>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</si>
  <si>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</si>
  <si>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</si>
  <si>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</si>
  <si>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</si>
  <si>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</si>
  <si>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</si>
  <si>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</si>
  <si>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</si>
  <si>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</si>
  <si>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</si>
  <si>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</si>
  <si>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</si>
  <si>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</si>
  <si>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</si>
  <si>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</si>
  <si>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</si>
  <si>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</si>
  <si>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</si>
  <si>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</si>
  <si>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</si>
  <si>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</si>
  <si>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</si>
  <si>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</si>
  <si>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</si>
  <si>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</si>
  <si>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其他共产党事务支出(款)</t>
  </si>
  <si>
    <t>2013601</t>
  </si>
  <si>
    <t>2013602</t>
  </si>
  <si>
    <t>2013603</t>
  </si>
  <si>
    <t>2013650</t>
  </si>
  <si>
    <t>2013699</t>
  </si>
  <si>
    <t xml:space="preserve">    其他共产党事务支出(项)</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</si>
  <si>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</si>
  <si>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</si>
  <si>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</si>
  <si>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</si>
  <si>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</si>
  <si>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</si>
  <si>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</si>
  <si>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</si>
  <si>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</si>
  <si>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</si>
  <si>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</si>
  <si>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</si>
  <si>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</si>
  <si>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</si>
  <si>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</si>
  <si>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</si>
  <si>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</si>
  <si>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</si>
  <si>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</si>
  <si>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</si>
  <si>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</si>
  <si>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</si>
  <si>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</si>
  <si>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</si>
  <si>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</si>
  <si>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</si>
  <si>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</si>
  <si>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</si>
  <si>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</si>
  <si>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</si>
  <si>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</si>
  <si>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</si>
  <si>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</si>
  <si>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</si>
  <si>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</si>
  <si>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</si>
  <si>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其他一般公共服务支出(款)</t>
  </si>
  <si>
    <t>2019901</t>
  </si>
  <si>
    <t xml:space="preserve">    国家赔偿费用支出</t>
  </si>
  <si>
    <t>2019999</t>
  </si>
  <si>
    <t xml:space="preserve">    其他一般公共服务支出(项)</t>
  </si>
  <si>
    <t>20205</t>
  </si>
  <si>
    <t xml:space="preserve">  外交管理事务</t>
  </si>
  <si>
    <t>20299</t>
  </si>
  <si>
    <t>20301</t>
  </si>
  <si>
    <t xml:space="preserve">  现役部队(款)</t>
  </si>
  <si>
    <t>2030101</t>
  </si>
  <si>
    <t xml:space="preserve">    现役部队(项)</t>
  </si>
  <si>
    <t>20304</t>
  </si>
  <si>
    <t xml:space="preserve">   国防科研事业</t>
  </si>
  <si>
    <t xml:space="preserve">  国防科研事业(款)</t>
  </si>
  <si>
    <t>2030401</t>
  </si>
  <si>
    <t xml:space="preserve">    国防科研事业(项)</t>
  </si>
  <si>
    <t>20305</t>
  </si>
  <si>
    <t xml:space="preserve">   专项工程</t>
  </si>
  <si>
    <t xml:space="preserve">  专项工程(款)</t>
  </si>
  <si>
    <t>2030501</t>
  </si>
  <si>
    <t xml:space="preserve">    专项工程(项)</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</si>
  <si>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</si>
  <si>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</si>
  <si>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</si>
  <si>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</si>
  <si>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</si>
  <si>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</si>
  <si>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</si>
  <si>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</si>
  <si>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</si>
  <si>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</si>
  <si>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</si>
  <si>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</si>
  <si>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</si>
  <si>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</si>
  <si>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</si>
  <si>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</si>
  <si>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</si>
  <si>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</si>
  <si>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</si>
  <si>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</si>
  <si>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</si>
  <si>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其他国防支出(款)</t>
  </si>
  <si>
    <t xml:space="preserve">    其他国防支出(项)</t>
  </si>
  <si>
    <t>20401</t>
  </si>
  <si>
    <t xml:space="preserve">  武装警察部队(款)</t>
  </si>
  <si>
    <t>2040101</t>
  </si>
  <si>
    <t xml:space="preserve">    武装警察部队(项)</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</si>
  <si>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</si>
  <si>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</si>
  <si>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</si>
  <si>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</si>
  <si>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</si>
  <si>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</si>
  <si>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</si>
  <si>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</si>
  <si>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</si>
  <si>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</si>
  <si>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</si>
  <si>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</si>
  <si>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</si>
  <si>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</si>
  <si>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</si>
  <si>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</si>
  <si>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</si>
  <si>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</si>
  <si>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</si>
  <si>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</si>
  <si>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</si>
  <si>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</si>
  <si>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</si>
  <si>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</si>
  <si>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</si>
  <si>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</si>
  <si>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</si>
  <si>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</si>
  <si>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</si>
  <si>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</si>
  <si>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</si>
  <si>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</si>
  <si>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</si>
  <si>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</si>
  <si>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</si>
  <si>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</si>
  <si>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</si>
  <si>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</si>
  <si>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</si>
  <si>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</si>
  <si>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</si>
  <si>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</si>
  <si>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</si>
  <si>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</si>
  <si>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</si>
  <si>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</si>
  <si>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</si>
  <si>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</si>
  <si>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</si>
  <si>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</si>
  <si>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</si>
  <si>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</si>
  <si>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</si>
  <si>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</si>
  <si>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</si>
  <si>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</si>
  <si>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</si>
  <si>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</si>
  <si>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</si>
  <si>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</si>
  <si>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</si>
  <si>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</si>
  <si>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</si>
  <si>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</si>
  <si>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</si>
  <si>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</si>
  <si>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 xml:space="preserve">    律师公证管理</t>
  </si>
  <si>
    <t>2040607</t>
  </si>
  <si>
    <t xml:space="preserve">     公共法律服务</t>
  </si>
  <si>
    <t xml:space="preserve">    法律援助</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</si>
  <si>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</si>
  <si>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</si>
  <si>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</si>
  <si>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</si>
  <si>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</si>
  <si>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</si>
  <si>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</si>
  <si>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</si>
  <si>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</si>
  <si>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</si>
  <si>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</si>
  <si>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</si>
  <si>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</si>
  <si>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</si>
  <si>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</si>
  <si>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</si>
  <si>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</si>
  <si>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</si>
  <si>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</si>
  <si>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</si>
  <si>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</si>
  <si>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</si>
  <si>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</si>
  <si>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</si>
  <si>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</si>
  <si>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</si>
  <si>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</si>
  <si>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</si>
  <si>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</si>
  <si>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</si>
  <si>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</si>
  <si>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</si>
  <si>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</si>
  <si>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</si>
  <si>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</si>
  <si>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</si>
  <si>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</si>
  <si>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</si>
  <si>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</si>
  <si>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</si>
  <si>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</si>
  <si>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</si>
  <si>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</si>
  <si>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</si>
  <si>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</si>
  <si>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</si>
  <si>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</si>
  <si>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</si>
  <si>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</si>
  <si>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</si>
  <si>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</si>
  <si>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</si>
  <si>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</si>
  <si>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</si>
  <si>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</si>
  <si>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</si>
  <si>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</si>
  <si>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</si>
  <si>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</si>
  <si>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</si>
  <si>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</si>
  <si>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</si>
  <si>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</si>
  <si>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</si>
  <si>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</si>
  <si>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</si>
  <si>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其他公共安全支出(款)</t>
  </si>
  <si>
    <t xml:space="preserve">     国家司法救助支出</t>
  </si>
  <si>
    <t xml:space="preserve">    其他公共安全支出(项)</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</si>
  <si>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</si>
  <si>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</si>
  <si>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</si>
  <si>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</si>
  <si>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</si>
  <si>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</si>
  <si>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</si>
  <si>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</si>
  <si>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</si>
  <si>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</si>
  <si>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</si>
  <si>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</si>
  <si>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</si>
  <si>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</si>
  <si>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</si>
  <si>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</si>
  <si>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</si>
  <si>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</si>
  <si>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</si>
  <si>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</si>
  <si>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</si>
  <si>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</si>
  <si>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</si>
  <si>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</si>
  <si>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</si>
  <si>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</si>
  <si>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</si>
  <si>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</si>
  <si>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</si>
  <si>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</si>
  <si>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</si>
  <si>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</si>
  <si>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</si>
  <si>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</si>
  <si>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</si>
  <si>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</si>
  <si>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</si>
  <si>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</si>
  <si>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</si>
  <si>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</si>
  <si>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</si>
  <si>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</si>
  <si>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</si>
  <si>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</si>
  <si>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</si>
  <si>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</si>
  <si>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</si>
  <si>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</si>
  <si>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</si>
  <si>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</si>
  <si>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</si>
  <si>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</si>
  <si>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</si>
  <si>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</si>
  <si>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</si>
  <si>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</si>
  <si>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</si>
  <si>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</si>
  <si>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</si>
  <si>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</si>
  <si>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</si>
  <si>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</si>
  <si>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</si>
  <si>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</si>
  <si>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</si>
  <si>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</si>
  <si>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</si>
  <si>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</si>
  <si>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</si>
  <si>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</si>
  <si>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</si>
  <si>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</si>
  <si>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</si>
  <si>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</si>
  <si>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</si>
  <si>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</si>
  <si>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</si>
  <si>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</si>
  <si>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</si>
  <si>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</si>
  <si>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</si>
  <si>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</si>
  <si>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</si>
  <si>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</si>
  <si>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</si>
  <si>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</si>
  <si>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</si>
  <si>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</si>
  <si>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</si>
  <si>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</si>
  <si>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</si>
  <si>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</si>
  <si>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</si>
  <si>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</si>
  <si>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</si>
  <si>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</si>
  <si>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</si>
  <si>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</si>
  <si>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</si>
  <si>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</si>
  <si>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其他教育支出(款)</t>
  </si>
  <si>
    <t xml:space="preserve">    其他教育支出(项)</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</si>
  <si>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</si>
  <si>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</si>
  <si>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</si>
  <si>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</si>
  <si>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</si>
  <si>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</si>
  <si>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</si>
  <si>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</si>
  <si>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</si>
  <si>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</si>
  <si>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</si>
  <si>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</si>
  <si>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</si>
  <si>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</si>
  <si>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</si>
  <si>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</si>
  <si>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</si>
  <si>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</si>
  <si>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</si>
  <si>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</si>
  <si>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</si>
  <si>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</si>
  <si>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</si>
  <si>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</si>
  <si>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</si>
  <si>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</si>
  <si>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</si>
  <si>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</si>
  <si>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</si>
  <si>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</si>
  <si>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</si>
  <si>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</si>
  <si>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</si>
  <si>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</si>
  <si>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</si>
  <si>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</si>
  <si>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</si>
  <si>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</si>
  <si>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</si>
  <si>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</si>
  <si>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</si>
  <si>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</si>
  <si>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</si>
  <si>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</si>
  <si>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</si>
  <si>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</si>
  <si>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</si>
  <si>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</si>
  <si>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</si>
  <si>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</si>
  <si>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</si>
  <si>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</si>
  <si>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</si>
  <si>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</si>
  <si>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</si>
  <si>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</si>
  <si>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</si>
  <si>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</si>
  <si>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</si>
  <si>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</si>
  <si>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</si>
  <si>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</si>
  <si>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</si>
  <si>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</si>
  <si>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</si>
  <si>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</si>
  <si>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</si>
  <si>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</si>
  <si>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</si>
  <si>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</si>
  <si>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</si>
  <si>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</si>
  <si>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</si>
  <si>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</si>
  <si>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</si>
  <si>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</si>
  <si>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</si>
  <si>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</si>
  <si>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</si>
  <si>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</si>
  <si>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</si>
  <si>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</si>
  <si>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</si>
  <si>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</si>
  <si>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</si>
  <si>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</si>
  <si>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</si>
  <si>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</si>
  <si>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</si>
  <si>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</si>
  <si>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</si>
  <si>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</si>
  <si>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其他科学技术支出(款)</t>
  </si>
  <si>
    <t>2069901</t>
  </si>
  <si>
    <t xml:space="preserve">    科技奖励</t>
  </si>
  <si>
    <t>2069902</t>
  </si>
  <si>
    <t xml:space="preserve">    核应急</t>
  </si>
  <si>
    <t>2069903</t>
  </si>
  <si>
    <t xml:space="preserve">    转制科研机构</t>
  </si>
  <si>
    <t>2069999</t>
  </si>
  <si>
    <t xml:space="preserve">    其他科学技术支出(项)</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</si>
  <si>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</si>
  <si>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</si>
  <si>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</si>
  <si>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</si>
  <si>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</si>
  <si>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</si>
  <si>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</si>
  <si>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</si>
  <si>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</si>
  <si>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</si>
  <si>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</si>
  <si>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</si>
  <si>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</si>
  <si>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</si>
  <si>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</si>
  <si>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</si>
  <si>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</si>
  <si>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</si>
  <si>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</si>
  <si>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</si>
  <si>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</si>
  <si>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</si>
  <si>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</si>
  <si>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</si>
  <si>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</si>
  <si>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</si>
  <si>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</si>
  <si>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</si>
  <si>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</si>
  <si>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</si>
  <si>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</si>
  <si>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</si>
  <si>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</si>
  <si>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</si>
  <si>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</si>
  <si>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</si>
  <si>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</si>
  <si>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</si>
  <si>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</si>
  <si>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</si>
  <si>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</si>
  <si>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</si>
  <si>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</si>
  <si>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</si>
  <si>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</si>
  <si>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</si>
  <si>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</si>
  <si>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</si>
  <si>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</si>
  <si>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</si>
  <si>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</si>
  <si>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</si>
  <si>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</si>
  <si>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</si>
  <si>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</si>
  <si>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</si>
  <si>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</si>
  <si>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</si>
  <si>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</si>
  <si>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</si>
  <si>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</si>
  <si>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</si>
  <si>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</si>
  <si>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</si>
  <si>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</si>
  <si>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</si>
  <si>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</si>
  <si>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</si>
  <si>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</si>
  <si>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</si>
  <si>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</si>
  <si>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</si>
  <si>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</si>
  <si>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</si>
  <si>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</si>
  <si>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</si>
  <si>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</si>
  <si>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</si>
  <si>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</si>
  <si>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</si>
  <si>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</si>
  <si>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</si>
  <si>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</si>
  <si>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</si>
  <si>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</si>
  <si>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</si>
  <si>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</si>
  <si>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</si>
  <si>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</si>
  <si>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</si>
  <si>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</si>
  <si>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</si>
  <si>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</si>
  <si>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</si>
  <si>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其他文化旅游体育与传媒支出(款)</t>
  </si>
  <si>
    <t>2079902</t>
  </si>
  <si>
    <t xml:space="preserve">    宣传文化发展专项支出</t>
  </si>
  <si>
    <t>2079903</t>
  </si>
  <si>
    <t xml:space="preserve">    文化产业发展专项支出</t>
  </si>
  <si>
    <t>2079999</t>
  </si>
  <si>
    <t xml:space="preserve">    其他文化旅游体育与传媒支出(项)</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</si>
  <si>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</si>
  <si>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</si>
  <si>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</si>
  <si>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</si>
  <si>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</si>
  <si>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</si>
  <si>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</si>
  <si>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</si>
  <si>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</si>
  <si>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</si>
  <si>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</si>
  <si>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</si>
  <si>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</si>
  <si>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</si>
  <si>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</si>
  <si>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</si>
  <si>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</si>
  <si>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</si>
  <si>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</si>
  <si>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</si>
  <si>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</si>
  <si>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</si>
  <si>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</si>
  <si>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</si>
  <si>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</si>
  <si>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</si>
  <si>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</si>
  <si>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</si>
  <si>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</si>
  <si>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</si>
  <si>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</si>
  <si>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</si>
  <si>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</si>
  <si>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</si>
  <si>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</si>
  <si>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</si>
  <si>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</si>
  <si>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</si>
  <si>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</si>
  <si>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</si>
  <si>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</si>
  <si>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</si>
  <si>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</si>
  <si>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</si>
  <si>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</si>
  <si>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</si>
  <si>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</si>
  <si>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</si>
  <si>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</si>
  <si>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</si>
  <si>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</si>
  <si>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</si>
  <si>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</si>
  <si>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</si>
  <si>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</si>
  <si>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</si>
  <si>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</si>
  <si>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</si>
  <si>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</si>
  <si>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</si>
  <si>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</si>
  <si>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</si>
  <si>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</si>
  <si>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</si>
  <si>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</si>
  <si>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</si>
  <si>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</si>
  <si>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</si>
  <si>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</si>
  <si>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</si>
  <si>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</si>
  <si>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</si>
  <si>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</si>
  <si>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</si>
  <si>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</si>
  <si>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</si>
  <si>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</si>
  <si>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</si>
  <si>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</si>
  <si>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</si>
  <si>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</si>
  <si>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</si>
  <si>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</si>
  <si>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</si>
  <si>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</si>
  <si>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</si>
  <si>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</si>
  <si>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</si>
  <si>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</si>
  <si>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</si>
  <si>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</si>
  <si>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</si>
  <si>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</si>
  <si>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</si>
  <si>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</si>
  <si>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</si>
  <si>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</si>
  <si>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</si>
  <si>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</si>
  <si>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</si>
  <si>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</si>
  <si>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</si>
  <si>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</si>
  <si>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</si>
  <si>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</si>
  <si>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</si>
  <si>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</si>
  <si>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</si>
  <si>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</si>
  <si>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</si>
  <si>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</si>
  <si>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</si>
  <si>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</si>
  <si>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</si>
  <si>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</si>
  <si>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</si>
  <si>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</si>
  <si>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</si>
  <si>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</si>
  <si>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</si>
  <si>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</si>
  <si>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</si>
  <si>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</si>
  <si>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</si>
  <si>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</si>
  <si>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</si>
  <si>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</si>
  <si>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</si>
  <si>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</si>
  <si>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</si>
  <si>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</si>
  <si>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</si>
  <si>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</si>
  <si>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</si>
  <si>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</si>
  <si>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</si>
  <si>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</si>
  <si>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</si>
  <si>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</si>
  <si>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</si>
  <si>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</si>
  <si>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</si>
  <si>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</si>
  <si>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</si>
  <si>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</si>
  <si>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</si>
  <si>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</si>
  <si>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</si>
  <si>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</si>
  <si>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</si>
  <si>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</si>
  <si>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</si>
  <si>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</si>
  <si>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</si>
  <si>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</si>
  <si>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</si>
  <si>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</si>
  <si>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</si>
  <si>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</si>
  <si>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</si>
  <si>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</si>
  <si>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</si>
  <si>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</si>
  <si>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</si>
  <si>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</si>
  <si>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</si>
  <si>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</si>
  <si>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</si>
  <si>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</si>
  <si>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</si>
  <si>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</si>
  <si>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</si>
  <si>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</si>
  <si>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</si>
  <si>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</si>
  <si>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</si>
  <si>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</si>
  <si>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</si>
  <si>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</si>
  <si>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</si>
  <si>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</si>
  <si>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</si>
  <si>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</si>
  <si>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</si>
  <si>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</si>
  <si>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</si>
  <si>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</si>
  <si>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</si>
  <si>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</si>
  <si>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</si>
  <si>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</si>
  <si>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</si>
  <si>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</si>
  <si>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</si>
  <si>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</si>
  <si>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</si>
  <si>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</si>
  <si>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</si>
  <si>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</si>
  <si>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</si>
  <si>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</si>
  <si>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</si>
  <si>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</si>
  <si>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</si>
  <si>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</si>
  <si>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</si>
  <si>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</si>
  <si>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</si>
  <si>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</si>
  <si>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</si>
  <si>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</si>
  <si>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</si>
  <si>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</si>
  <si>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</si>
  <si>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</si>
  <si>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</si>
  <si>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</si>
  <si>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</si>
  <si>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</si>
  <si>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</si>
  <si>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</si>
  <si>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</si>
  <si>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</si>
  <si>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其他社会保障和就业支出(款)</t>
  </si>
  <si>
    <t xml:space="preserve">    其他社会保障和就业支出(项)</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</si>
  <si>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</si>
  <si>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</si>
  <si>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</si>
  <si>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</si>
  <si>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</si>
  <si>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</si>
  <si>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</si>
  <si>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</si>
  <si>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</si>
  <si>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</si>
  <si>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</si>
  <si>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</si>
  <si>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</si>
  <si>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</si>
  <si>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</si>
  <si>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</si>
  <si>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</si>
  <si>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</si>
  <si>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</si>
  <si>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</si>
  <si>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</si>
  <si>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</si>
  <si>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</si>
  <si>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</si>
  <si>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</si>
  <si>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</si>
  <si>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</si>
  <si>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</si>
  <si>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</si>
  <si>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</si>
  <si>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</si>
  <si>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</si>
  <si>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</si>
  <si>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</si>
  <si>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</si>
  <si>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</si>
  <si>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</si>
  <si>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</si>
  <si>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</si>
  <si>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</si>
  <si>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</si>
  <si>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</si>
  <si>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</si>
  <si>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</si>
  <si>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</si>
  <si>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</si>
  <si>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</si>
  <si>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</si>
  <si>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</si>
  <si>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</si>
  <si>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</si>
  <si>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</si>
  <si>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</si>
  <si>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</si>
  <si>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</si>
  <si>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</si>
  <si>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</si>
  <si>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</si>
  <si>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</si>
  <si>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</si>
  <si>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</si>
  <si>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</si>
  <si>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</si>
  <si>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</si>
  <si>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</si>
  <si>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</si>
  <si>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</si>
  <si>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</si>
  <si>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</si>
  <si>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</si>
  <si>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</si>
  <si>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</si>
  <si>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</si>
  <si>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</si>
  <si>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</si>
  <si>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</si>
  <si>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</si>
  <si>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</si>
  <si>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</si>
  <si>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</si>
  <si>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</si>
  <si>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</si>
  <si>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</si>
  <si>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</si>
  <si>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</si>
  <si>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</si>
  <si>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</si>
  <si>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</si>
  <si>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</si>
  <si>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</si>
  <si>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</si>
  <si>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</si>
  <si>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</si>
  <si>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</si>
  <si>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</si>
  <si>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</si>
  <si>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</si>
  <si>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</si>
  <si>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</si>
  <si>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</si>
  <si>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</si>
  <si>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</si>
  <si>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</si>
  <si>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</si>
  <si>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</si>
  <si>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</si>
  <si>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</si>
  <si>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</si>
  <si>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</si>
  <si>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</si>
  <si>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</si>
  <si>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</si>
  <si>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</si>
  <si>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</si>
  <si>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</si>
  <si>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</si>
  <si>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</si>
  <si>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</si>
  <si>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</si>
  <si>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</si>
  <si>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</si>
  <si>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</si>
  <si>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</si>
  <si>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</si>
  <si>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</si>
  <si>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</si>
  <si>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</si>
  <si>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老龄卫生健康事务(款)</t>
  </si>
  <si>
    <t>2101601</t>
  </si>
  <si>
    <t xml:space="preserve">    老龄卫生健康事务(项)</t>
  </si>
  <si>
    <t>21099</t>
  </si>
  <si>
    <t xml:space="preserve">  其他卫生健康支出(款)</t>
  </si>
  <si>
    <t xml:space="preserve">    其他卫生健康支出(项)</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</si>
  <si>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</si>
  <si>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</si>
  <si>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</si>
  <si>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</si>
  <si>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</si>
  <si>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</si>
  <si>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</si>
  <si>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</si>
  <si>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</si>
  <si>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</si>
  <si>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</si>
  <si>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</si>
  <si>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</si>
  <si>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</si>
  <si>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</si>
  <si>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</si>
  <si>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</si>
  <si>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</si>
  <si>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</si>
  <si>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</si>
  <si>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</si>
  <si>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</si>
  <si>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</si>
  <si>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</si>
  <si>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</si>
  <si>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</si>
  <si>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</si>
  <si>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</si>
  <si>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</si>
  <si>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</si>
  <si>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</si>
  <si>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</si>
  <si>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</si>
  <si>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</si>
  <si>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</si>
  <si>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</si>
  <si>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</si>
  <si>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</si>
  <si>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</si>
  <si>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</si>
  <si>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</si>
  <si>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</si>
  <si>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</si>
  <si>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</si>
  <si>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</si>
  <si>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</si>
  <si>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</si>
  <si>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</si>
  <si>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</si>
  <si>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</si>
  <si>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</si>
  <si>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</si>
  <si>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</si>
  <si>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</si>
  <si>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</si>
  <si>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</si>
  <si>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</si>
  <si>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</si>
  <si>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</si>
  <si>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</si>
  <si>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</si>
  <si>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</si>
  <si>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</si>
  <si>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</si>
  <si>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</si>
  <si>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</si>
  <si>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</si>
  <si>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</si>
  <si>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</si>
  <si>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</si>
  <si>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</si>
  <si>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</si>
  <si>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</si>
  <si>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</si>
  <si>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</si>
  <si>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</si>
  <si>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</si>
  <si>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</si>
  <si>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</si>
  <si>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</si>
  <si>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</si>
  <si>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</si>
  <si>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</si>
  <si>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</si>
  <si>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</si>
  <si>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</si>
  <si>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</si>
  <si>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</si>
  <si>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</si>
  <si>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</si>
  <si>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</si>
  <si>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</si>
  <si>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已垦草原退耕还草(款)</t>
  </si>
  <si>
    <t xml:space="preserve">    已垦草原退耕还草(项)</t>
  </si>
  <si>
    <t>21110</t>
  </si>
  <si>
    <t xml:space="preserve">  能源节约利用(款)</t>
  </si>
  <si>
    <t xml:space="preserve">    能源节约利用(项)</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</si>
  <si>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</si>
  <si>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</si>
  <si>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</si>
  <si>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</si>
  <si>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</si>
  <si>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</si>
  <si>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</si>
  <si>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</si>
  <si>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</si>
  <si>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</si>
  <si>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</si>
  <si>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</si>
  <si>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</si>
  <si>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可再生能源(款)</t>
  </si>
  <si>
    <t>2111201</t>
  </si>
  <si>
    <t xml:space="preserve">    可再生能源(项)</t>
  </si>
  <si>
    <t>21113</t>
  </si>
  <si>
    <t xml:space="preserve">  循环经济(款)</t>
  </si>
  <si>
    <t>2111301</t>
  </si>
  <si>
    <t xml:space="preserve">    循环经济(项)</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</si>
  <si>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</si>
  <si>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</si>
  <si>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</si>
  <si>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</si>
  <si>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</si>
  <si>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</si>
  <si>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</si>
  <si>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</si>
  <si>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</si>
  <si>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</si>
  <si>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</si>
  <si>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</si>
  <si>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</si>
  <si>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</si>
  <si>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</si>
  <si>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</si>
  <si>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</si>
  <si>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</si>
  <si>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</si>
  <si>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</si>
  <si>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</si>
  <si>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</si>
  <si>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</si>
  <si>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</si>
  <si>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</si>
  <si>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</si>
  <si>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其他节能环保支出(款)</t>
  </si>
  <si>
    <t xml:space="preserve">    其他节能环保支出(项)</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</si>
  <si>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</si>
  <si>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</si>
  <si>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</si>
  <si>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</si>
  <si>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</si>
  <si>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</si>
  <si>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</si>
  <si>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</si>
  <si>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</si>
  <si>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</si>
  <si>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</si>
  <si>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</si>
  <si>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</si>
  <si>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</si>
  <si>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</si>
  <si>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</si>
  <si>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</si>
  <si>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</si>
  <si>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</si>
  <si>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</si>
  <si>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城乡社区规划与管理(款)</t>
  </si>
  <si>
    <t xml:space="preserve">    城乡社区规划与管理(项)</t>
  </si>
  <si>
    <t>21203</t>
  </si>
  <si>
    <t xml:space="preserve">  城乡社区公共设施</t>
  </si>
  <si>
    <t>2120303</t>
  </si>
  <si>
    <t xml:space="preserve">    小城镇基础设施建设</t>
  </si>
  <si>
    <t>2120399</t>
  </si>
  <si>
    <t xml:space="preserve">    其他城乡社区公共设施支出</t>
  </si>
  <si>
    <t>21205</t>
  </si>
  <si>
    <t xml:space="preserve">  城乡社区环境卫生(款)</t>
  </si>
  <si>
    <t xml:space="preserve">    城乡社区环境卫生(项)</t>
  </si>
  <si>
    <t>21206</t>
  </si>
  <si>
    <t xml:space="preserve">  建设市场管理与监督(款)</t>
  </si>
  <si>
    <t xml:space="preserve">    建设市场管理与监督(项)</t>
  </si>
  <si>
    <t>21299</t>
  </si>
  <si>
    <t xml:space="preserve">  其他城乡社区支出(款)</t>
  </si>
  <si>
    <t xml:space="preserve">    其他城乡社区支出(项)</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</si>
  <si>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</si>
  <si>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</si>
  <si>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</si>
  <si>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</si>
  <si>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</si>
  <si>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</si>
  <si>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</si>
  <si>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</si>
  <si>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</si>
  <si>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</si>
  <si>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</si>
  <si>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</si>
  <si>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</si>
  <si>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</si>
  <si>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</si>
  <si>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</si>
  <si>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</si>
  <si>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</si>
  <si>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</si>
  <si>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</si>
  <si>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</si>
  <si>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</si>
  <si>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</si>
  <si>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</si>
  <si>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</si>
  <si>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</si>
  <si>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</si>
  <si>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</si>
  <si>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</si>
  <si>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</si>
  <si>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</si>
  <si>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</si>
  <si>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</si>
  <si>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</si>
  <si>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</si>
  <si>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</si>
  <si>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</si>
  <si>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</si>
  <si>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</si>
  <si>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</si>
  <si>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</si>
  <si>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</si>
  <si>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</si>
  <si>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</si>
  <si>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</si>
  <si>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</si>
  <si>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</si>
  <si>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</si>
  <si>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</si>
  <si>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</si>
  <si>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</si>
  <si>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</si>
  <si>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</si>
  <si>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</si>
  <si>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</si>
  <si>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</si>
  <si>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</si>
  <si>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</si>
  <si>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</si>
  <si>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</si>
  <si>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</si>
  <si>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</si>
  <si>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</si>
  <si>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</si>
  <si>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</si>
  <si>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</si>
  <si>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</si>
  <si>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</si>
  <si>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</si>
  <si>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</si>
  <si>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</si>
  <si>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</si>
  <si>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</si>
  <si>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</si>
  <si>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</si>
  <si>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</si>
  <si>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</si>
  <si>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</si>
  <si>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</si>
  <si>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</si>
  <si>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</si>
  <si>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</si>
  <si>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</si>
  <si>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</si>
  <si>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</si>
  <si>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</si>
  <si>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</si>
  <si>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</si>
  <si>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</si>
  <si>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</si>
  <si>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</si>
  <si>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</si>
  <si>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</si>
  <si>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</si>
  <si>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</si>
  <si>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</si>
  <si>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</si>
  <si>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</si>
  <si>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</si>
  <si>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</si>
  <si>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</si>
  <si>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</si>
  <si>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</si>
  <si>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</si>
  <si>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</si>
  <si>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</si>
  <si>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</si>
  <si>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</si>
  <si>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</si>
  <si>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</si>
  <si>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</si>
  <si>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</si>
  <si>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</si>
  <si>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</si>
  <si>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</si>
  <si>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</si>
  <si>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</si>
  <si>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</si>
  <si>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</si>
  <si>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</si>
  <si>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</si>
  <si>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</si>
  <si>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</si>
  <si>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</si>
  <si>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</si>
  <si>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</si>
  <si>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</si>
  <si>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</si>
  <si>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</si>
  <si>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</si>
  <si>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</si>
  <si>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</si>
  <si>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</si>
  <si>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</si>
  <si>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</si>
  <si>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</si>
  <si>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</si>
  <si>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</si>
  <si>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</si>
  <si>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</si>
  <si>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</si>
  <si>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</si>
  <si>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</si>
  <si>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</si>
  <si>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</si>
  <si>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</si>
  <si>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</si>
  <si>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</si>
  <si>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</si>
  <si>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</si>
  <si>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</si>
  <si>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</si>
  <si>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</si>
  <si>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</si>
  <si>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</si>
  <si>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</si>
  <si>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</si>
  <si>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</si>
  <si>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</si>
  <si>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</si>
  <si>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</si>
  <si>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</si>
  <si>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</si>
  <si>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</si>
  <si>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</si>
  <si>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</si>
  <si>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</si>
  <si>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</si>
  <si>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</si>
  <si>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</si>
  <si>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</si>
  <si>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</si>
  <si>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</si>
  <si>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</si>
  <si>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</si>
  <si>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</si>
  <si>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</si>
  <si>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</si>
  <si>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</si>
  <si>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</si>
  <si>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</si>
  <si>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</si>
  <si>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</si>
  <si>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</si>
  <si>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</si>
  <si>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</si>
  <si>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</si>
  <si>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</si>
  <si>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</si>
  <si>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</si>
  <si>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</si>
  <si>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</si>
  <si>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</si>
  <si>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</si>
  <si>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</si>
  <si>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</si>
  <si>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</si>
  <si>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</si>
  <si>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</si>
  <si>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</si>
  <si>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其他农林水支出(款)</t>
  </si>
  <si>
    <t>2139901</t>
  </si>
  <si>
    <t xml:space="preserve">    化解其他公益性乡村债务支出</t>
  </si>
  <si>
    <t>2139999</t>
  </si>
  <si>
    <t xml:space="preserve">    其他农林水支出(项)</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</si>
  <si>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</si>
  <si>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</si>
  <si>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</si>
  <si>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</si>
  <si>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</si>
  <si>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</si>
  <si>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</si>
  <si>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</si>
  <si>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</si>
  <si>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</si>
  <si>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</si>
  <si>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</si>
  <si>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</si>
  <si>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</si>
  <si>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</si>
  <si>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</si>
  <si>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</si>
  <si>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</si>
  <si>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</si>
  <si>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</si>
  <si>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</si>
  <si>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</si>
  <si>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</si>
  <si>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</si>
  <si>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</si>
  <si>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</si>
  <si>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</si>
  <si>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</si>
  <si>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</si>
  <si>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</si>
  <si>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</si>
  <si>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</si>
  <si>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</si>
  <si>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</si>
  <si>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</si>
  <si>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</si>
  <si>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</si>
  <si>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</si>
  <si>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</si>
  <si>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</si>
  <si>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</si>
  <si>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</si>
  <si>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</si>
  <si>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</si>
  <si>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</si>
  <si>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</si>
  <si>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</si>
  <si>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</si>
  <si>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</si>
  <si>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</si>
  <si>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</si>
  <si>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</si>
  <si>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</si>
  <si>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</si>
  <si>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</si>
  <si>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</si>
  <si>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</si>
  <si>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</si>
  <si>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</si>
  <si>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</si>
  <si>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</si>
  <si>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</si>
  <si>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</si>
  <si>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</si>
  <si>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</si>
  <si>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</si>
  <si>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</si>
  <si>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</si>
  <si>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</si>
  <si>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</si>
  <si>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</si>
  <si>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</si>
  <si>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</si>
  <si>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</si>
  <si>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</si>
  <si>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</si>
  <si>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</si>
  <si>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</si>
  <si>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</si>
  <si>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</si>
  <si>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</si>
  <si>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</si>
  <si>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</si>
  <si>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</si>
  <si>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</si>
  <si>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</si>
  <si>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</si>
  <si>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</si>
  <si>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</si>
  <si>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</si>
  <si>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</si>
  <si>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</si>
  <si>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</si>
  <si>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</si>
  <si>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</si>
  <si>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</si>
  <si>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</si>
  <si>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</si>
  <si>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</si>
  <si>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</si>
  <si>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</si>
  <si>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</si>
  <si>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</si>
  <si>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</si>
  <si>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</si>
  <si>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</si>
  <si>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</si>
  <si>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</si>
  <si>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其他交通运输支出(款)</t>
  </si>
  <si>
    <t>2149901</t>
  </si>
  <si>
    <t xml:space="preserve">    公共交通运营补助</t>
  </si>
  <si>
    <t>2149999</t>
  </si>
  <si>
    <t xml:space="preserve">    其他交通运输支出(项)</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</si>
  <si>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</si>
  <si>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</si>
  <si>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</si>
  <si>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</si>
  <si>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</si>
  <si>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</si>
  <si>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</si>
  <si>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</si>
  <si>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</si>
  <si>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</si>
  <si>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</si>
  <si>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</si>
  <si>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</si>
  <si>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</si>
  <si>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</si>
  <si>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</si>
  <si>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</si>
  <si>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</si>
  <si>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</si>
  <si>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</si>
  <si>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</si>
  <si>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</si>
  <si>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</si>
  <si>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</si>
  <si>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</si>
  <si>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</si>
  <si>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</si>
  <si>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</si>
  <si>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</si>
  <si>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</si>
  <si>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</si>
  <si>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</si>
  <si>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</si>
  <si>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</si>
  <si>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</si>
  <si>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</si>
  <si>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</si>
  <si>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</si>
  <si>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</si>
  <si>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</si>
  <si>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</si>
  <si>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</si>
  <si>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</si>
  <si>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</si>
  <si>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</si>
  <si>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</si>
  <si>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</si>
  <si>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</si>
  <si>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</si>
  <si>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</si>
  <si>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</si>
  <si>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</si>
  <si>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</si>
  <si>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</si>
  <si>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</si>
  <si>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</si>
  <si>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</si>
  <si>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</si>
  <si>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</si>
  <si>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</si>
  <si>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</si>
  <si>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</si>
  <si>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</si>
  <si>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</si>
  <si>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</si>
  <si>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</si>
  <si>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</si>
  <si>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</si>
  <si>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</si>
  <si>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</si>
  <si>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</si>
  <si>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</si>
  <si>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</si>
  <si>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</si>
  <si>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</si>
  <si>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</si>
  <si>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</si>
  <si>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</si>
  <si>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</si>
  <si>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</si>
  <si>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</si>
  <si>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</si>
  <si>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</si>
  <si>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</si>
  <si>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</si>
  <si>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</si>
  <si>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</si>
  <si>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</si>
  <si>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</si>
  <si>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</si>
  <si>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</si>
  <si>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</si>
  <si>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</si>
  <si>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</si>
  <si>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</si>
  <si>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</si>
  <si>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</si>
  <si>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</si>
  <si>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</si>
  <si>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</si>
  <si>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</si>
  <si>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</si>
  <si>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</si>
  <si>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其他资源勘探工业信息等支出</t>
  </si>
  <si>
    <t xml:space="preserve">  其他资源勘探工业信息等支出(款)</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</si>
  <si>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</si>
  <si>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</si>
  <si>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</si>
  <si>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</si>
  <si>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</si>
  <si>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</si>
  <si>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</si>
  <si>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</si>
  <si>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</si>
  <si>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</si>
  <si>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 xml:space="preserve">    其他资源勘探工业信息等支出(项)</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</si>
  <si>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</si>
  <si>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</si>
  <si>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</si>
  <si>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</si>
  <si>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</si>
  <si>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</si>
  <si>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</si>
  <si>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</si>
  <si>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</si>
  <si>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</si>
  <si>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</si>
  <si>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</si>
  <si>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</si>
  <si>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</si>
  <si>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</si>
  <si>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</si>
  <si>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</si>
  <si>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</si>
  <si>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</si>
  <si>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</si>
  <si>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</si>
  <si>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</si>
  <si>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</si>
  <si>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</si>
  <si>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</si>
  <si>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</si>
  <si>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其他商业服务业等支出(款)</t>
  </si>
  <si>
    <t>2169901</t>
  </si>
  <si>
    <t xml:space="preserve">    服务业基础设施建设</t>
  </si>
  <si>
    <t>2169999</t>
  </si>
  <si>
    <t xml:space="preserve">    其他商业服务业等支出(项)</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</si>
  <si>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</si>
  <si>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</si>
  <si>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</si>
  <si>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</si>
  <si>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</si>
  <si>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</si>
  <si>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</si>
  <si>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</si>
  <si>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</si>
  <si>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</si>
  <si>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</si>
  <si>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</si>
  <si>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</si>
  <si>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</si>
  <si>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</si>
  <si>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</si>
  <si>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</si>
  <si>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</si>
  <si>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</si>
  <si>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</si>
  <si>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</si>
  <si>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</si>
  <si>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</si>
  <si>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</si>
  <si>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</si>
  <si>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</si>
  <si>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</si>
  <si>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</si>
  <si>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</si>
  <si>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</si>
  <si>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</si>
  <si>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</si>
  <si>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</si>
  <si>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其他金融支出(款)</t>
  </si>
  <si>
    <t xml:space="preserve">    其他金融支出(项)</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</si>
  <si>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</si>
  <si>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</si>
  <si>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</si>
  <si>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</si>
  <si>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</si>
  <si>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</si>
  <si>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</si>
  <si>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</si>
  <si>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</si>
  <si>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</si>
  <si>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</si>
  <si>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</si>
  <si>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</si>
  <si>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</si>
  <si>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</si>
  <si>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</si>
  <si>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</si>
  <si>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</si>
  <si>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</si>
  <si>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</si>
  <si>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</si>
  <si>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</si>
  <si>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</si>
  <si>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</si>
  <si>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</si>
  <si>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</si>
  <si>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</si>
  <si>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</si>
  <si>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</si>
  <si>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</si>
  <si>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</si>
  <si>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</si>
  <si>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</si>
  <si>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</si>
  <si>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</si>
  <si>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</si>
  <si>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</si>
  <si>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地质勘查与矿产资源管理</t>
  </si>
  <si>
    <t>2200115</t>
  </si>
  <si>
    <t xml:space="preserve">    地质转产项目财政贴息</t>
  </si>
  <si>
    <t>2200116</t>
  </si>
  <si>
    <t xml:space="preserve">    国外风险勘查</t>
  </si>
  <si>
    <t>2200119</t>
  </si>
  <si>
    <t xml:space="preserve">     地质勘查基金（周转金）支出</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</si>
  <si>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</si>
  <si>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</si>
  <si>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</si>
  <si>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</si>
  <si>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</si>
  <si>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</si>
  <si>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</si>
  <si>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</si>
  <si>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</si>
  <si>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</si>
  <si>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</si>
  <si>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</si>
  <si>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</si>
  <si>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</si>
  <si>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</si>
  <si>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</si>
  <si>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</si>
  <si>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</si>
  <si>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</si>
  <si>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</si>
  <si>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</si>
  <si>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</si>
  <si>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</si>
  <si>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</si>
  <si>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</si>
  <si>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</si>
  <si>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</si>
  <si>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</si>
  <si>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</si>
  <si>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</si>
  <si>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</si>
  <si>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</si>
  <si>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</si>
  <si>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</si>
  <si>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</si>
  <si>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</si>
  <si>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</si>
  <si>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</si>
  <si>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</si>
  <si>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</si>
  <si>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</si>
  <si>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</si>
  <si>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</si>
  <si>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</si>
  <si>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</si>
  <si>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</si>
  <si>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</si>
  <si>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</si>
  <si>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</si>
  <si>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</si>
  <si>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</si>
  <si>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</si>
  <si>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其他自然资源海洋气象等支出(款)</t>
  </si>
  <si>
    <t xml:space="preserve">    其他自然资源海洋气象等支出(项)</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</si>
  <si>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</si>
  <si>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</si>
  <si>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</si>
  <si>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</si>
  <si>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</si>
  <si>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</si>
  <si>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</si>
  <si>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</si>
  <si>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</si>
  <si>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</si>
  <si>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</si>
  <si>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</si>
  <si>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</si>
  <si>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</si>
  <si>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</si>
  <si>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</si>
  <si>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</si>
  <si>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</si>
  <si>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</si>
  <si>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</si>
  <si>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</si>
  <si>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</si>
  <si>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</si>
  <si>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</si>
  <si>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</si>
  <si>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</si>
  <si>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</si>
  <si>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</si>
  <si>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</si>
  <si>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</si>
  <si>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</si>
  <si>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</si>
  <si>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</si>
  <si>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</si>
  <si>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</si>
  <si>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</si>
  <si>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</si>
  <si>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</si>
  <si>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22201</t>
  </si>
  <si>
    <t xml:space="preserve">  粮油事务</t>
  </si>
  <si>
    <t>2220101</t>
  </si>
  <si>
    <t>2220102</t>
  </si>
  <si>
    <t>2220103</t>
  </si>
  <si>
    <t>2220104</t>
  </si>
  <si>
    <t xml:space="preserve">     财务与审计支出</t>
  </si>
  <si>
    <t xml:space="preserve">    粮食财务与审计支出</t>
  </si>
  <si>
    <t>2220105</t>
  </si>
  <si>
    <t xml:space="preserve">     信息统计</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</si>
  <si>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</si>
  <si>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</si>
  <si>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</si>
  <si>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</si>
  <si>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</si>
  <si>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</si>
  <si>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</si>
  <si>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</si>
  <si>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</si>
  <si>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</si>
  <si>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</si>
  <si>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</si>
  <si>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</si>
  <si>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</si>
  <si>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</si>
  <si>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</si>
  <si>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</si>
  <si>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</si>
  <si>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</si>
  <si>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</si>
  <si>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</si>
  <si>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</si>
  <si>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</si>
  <si>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</si>
  <si>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</si>
  <si>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</si>
  <si>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</si>
  <si>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</si>
  <si>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</si>
  <si>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</si>
  <si>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</si>
  <si>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</si>
  <si>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</si>
  <si>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</si>
  <si>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</si>
  <si>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</si>
  <si>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</si>
  <si>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</si>
  <si>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</si>
  <si>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</si>
  <si>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</si>
  <si>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</si>
  <si>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</si>
  <si>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</si>
  <si>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</si>
  <si>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</si>
  <si>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</si>
  <si>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</si>
  <si>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</si>
  <si>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</si>
  <si>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</si>
  <si>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</si>
  <si>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</si>
  <si>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</si>
  <si>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</si>
  <si>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</si>
  <si>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</si>
  <si>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</si>
  <si>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</si>
  <si>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</si>
  <si>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</si>
  <si>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</si>
  <si>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</si>
  <si>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</si>
  <si>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</si>
  <si>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</si>
  <si>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</si>
  <si>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</si>
  <si>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</si>
  <si>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</si>
  <si>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</si>
  <si>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</si>
  <si>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</si>
  <si>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</si>
  <si>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</si>
  <si>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</si>
  <si>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</si>
  <si>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</si>
  <si>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</si>
  <si>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</si>
  <si>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</si>
  <si>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</si>
  <si>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</si>
  <si>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</si>
  <si>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</si>
  <si>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</si>
  <si>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</si>
  <si>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</si>
  <si>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</si>
  <si>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</si>
  <si>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</si>
  <si>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</si>
  <si>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</si>
  <si>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</si>
  <si>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</si>
  <si>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</si>
  <si>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</si>
  <si>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</si>
  <si>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</si>
  <si>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</si>
  <si>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</si>
  <si>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</si>
  <si>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</si>
  <si>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</si>
  <si>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</si>
  <si>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</si>
  <si>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</si>
  <si>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</si>
  <si>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</si>
  <si>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</si>
  <si>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</si>
  <si>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</si>
  <si>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</si>
  <si>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</si>
  <si>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</si>
  <si>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</si>
  <si>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</si>
  <si>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</si>
  <si>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</si>
  <si>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</si>
  <si>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</si>
  <si>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</si>
  <si>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</si>
  <si>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</si>
  <si>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</si>
  <si>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</si>
  <si>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</si>
  <si>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</si>
  <si>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</si>
  <si>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</si>
  <si>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</si>
  <si>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</si>
  <si>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</si>
  <si>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</si>
  <si>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</si>
  <si>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</si>
  <si>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</si>
  <si>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</si>
  <si>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</si>
  <si>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</si>
  <si>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</si>
  <si>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</si>
  <si>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</si>
  <si>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</si>
  <si>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</si>
  <si>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</si>
  <si>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</si>
  <si>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</si>
  <si>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</si>
  <si>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</si>
  <si>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</si>
  <si>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</si>
  <si>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</si>
  <si>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</si>
  <si>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</si>
  <si>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</si>
  <si>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</si>
  <si>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</si>
  <si>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</si>
  <si>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</si>
  <si>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</si>
  <si>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</si>
  <si>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</si>
  <si>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</si>
  <si>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</si>
  <si>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</si>
  <si>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</si>
  <si>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</si>
  <si>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</si>
  <si>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</si>
  <si>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</si>
  <si>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</si>
  <si>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</si>
  <si>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</si>
  <si>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</si>
  <si>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</si>
  <si>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</si>
  <si>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</si>
  <si>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</si>
  <si>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</si>
  <si>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</si>
  <si>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</si>
  <si>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</si>
  <si>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</si>
  <si>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</si>
  <si>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</si>
  <si>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</si>
  <si>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 xml:space="preserve">    其他自然灾害救灾及恢复重建支出</t>
  </si>
  <si>
    <t>22499</t>
  </si>
  <si>
    <t xml:space="preserve">  其他灾害防治及应急管理支出</t>
  </si>
  <si>
    <t>2249999</t>
  </si>
  <si>
    <t xml:space="preserve">     其他灾害防治及应急管理支出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</si>
  <si>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</si>
  <si>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</si>
  <si>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</si>
  <si>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</si>
  <si>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</si>
  <si>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</si>
  <si>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</si>
  <si>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</si>
  <si>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23303</t>
  </si>
  <si>
    <t xml:space="preserve">  中央政府国内债务发行费用支出</t>
  </si>
  <si>
    <t>22902</t>
  </si>
  <si>
    <t xml:space="preserve">    其他支出(项)</t>
  </si>
  <si>
    <t>表十三</t>
  </si>
  <si>
    <t>州（市）</t>
  </si>
  <si>
    <t>合计</t>
  </si>
  <si>
    <t>税收返还</t>
  </si>
  <si>
    <t>一般性转移支付</t>
  </si>
  <si>
    <t>专项转移支付</t>
  </si>
  <si>
    <t>一、提前下达数</t>
  </si>
  <si>
    <t>勐海县</t>
  </si>
  <si>
    <t>二、预算数</t>
  </si>
  <si>
    <t>表十四</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</si>
  <si>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</si>
  <si>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</si>
  <si>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</si>
  <si>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</si>
  <si>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</si>
  <si>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</si>
  <si>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</si>
  <si>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</si>
  <si>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</si>
  <si>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</si>
  <si>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</si>
  <si>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</si>
  <si>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</si>
  <si>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</si>
  <si>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</si>
  <si>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</si>
  <si>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</si>
  <si>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</si>
  <si>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</si>
  <si>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</si>
  <si>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</si>
  <si>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</si>
  <si>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 xml:space="preserve">  其他对事业单位补助</t>
  </si>
  <si>
    <t>对事业单位资本性补助</t>
  </si>
  <si>
    <t xml:space="preserve">  资本性支出（一）</t>
  </si>
  <si>
    <t>对个人和家庭的补助</t>
  </si>
  <si>
    <t xml:space="preserve">  社会福利和救助</t>
  </si>
  <si>
    <t xml:space="preserve">  助学金</t>
  </si>
  <si>
    <t xml:space="preserve">  个人农业生产补贴</t>
  </si>
  <si>
    <t xml:space="preserve">  离退休费</t>
  </si>
  <si>
    <t xml:space="preserve">  其他对个人和家庭的补助</t>
  </si>
  <si>
    <t>对社会保障基金补助</t>
  </si>
  <si>
    <t xml:space="preserve">  对社会保险基金补助</t>
  </si>
  <si>
    <t>支  出  合  计</t>
  </si>
  <si>
    <t>表十五</t>
  </si>
  <si>
    <t>1030112</t>
  </si>
  <si>
    <t>二、海南省高等级公路车辆通行附加费收入</t>
  </si>
  <si>
    <t>1030115</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</si>
  <si>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</si>
  <si>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</si>
  <si>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</si>
  <si>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</si>
  <si>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</si>
  <si>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</si>
  <si>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</si>
  <si>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</si>
  <si>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</si>
  <si>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</si>
  <si>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</si>
  <si>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</si>
  <si>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</si>
  <si>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</si>
  <si>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</si>
  <si>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</si>
  <si>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</si>
  <si>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</si>
  <si>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</si>
  <si>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</si>
  <si>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</si>
  <si>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</si>
  <si>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</si>
  <si>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</si>
  <si>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</si>
  <si>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</si>
  <si>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</si>
  <si>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表十六</t>
  </si>
  <si>
    <t>2021年县级</t>
  </si>
  <si>
    <t>2021年上级</t>
  </si>
  <si>
    <t>20707</t>
  </si>
  <si>
    <t>2070701</t>
  </si>
  <si>
    <t xml:space="preserve">      资助国产影片放映</t>
  </si>
  <si>
    <t>2070702</t>
  </si>
  <si>
    <t xml:space="preserve">      资助影院建设</t>
  </si>
  <si>
    <t>2070703</t>
  </si>
  <si>
    <t xml:space="preserve">      资助少数民族语电影译制</t>
  </si>
  <si>
    <t>2070704</t>
  </si>
  <si>
    <t>2070799</t>
  </si>
  <si>
    <t xml:space="preserve">      其他国家电影事业发展专项资金支出</t>
  </si>
  <si>
    <t>20709</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</si>
  <si>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</si>
  <si>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</si>
  <si>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</si>
  <si>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</si>
  <si>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</si>
  <si>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</si>
  <si>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</si>
  <si>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</si>
  <si>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</si>
  <si>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</si>
  <si>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</si>
  <si>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2071001</t>
  </si>
  <si>
    <t xml:space="preserve">      资助城市影院</t>
  </si>
  <si>
    <t>2071099</t>
  </si>
  <si>
    <t xml:space="preserve">      其他国家电影事业发展专项资金对应专项债务收入支出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</si>
  <si>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</si>
  <si>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</si>
  <si>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</si>
  <si>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</si>
  <si>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</si>
  <si>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</si>
  <si>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</si>
  <si>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</si>
  <si>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</si>
  <si>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</si>
  <si>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</si>
  <si>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</si>
  <si>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</si>
  <si>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</si>
  <si>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</si>
  <si>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</si>
  <si>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</si>
  <si>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</si>
  <si>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</si>
  <si>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</si>
  <si>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</si>
  <si>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</si>
  <si>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</si>
  <si>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</si>
  <si>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</si>
  <si>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</si>
  <si>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</si>
  <si>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</si>
  <si>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</si>
  <si>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</si>
  <si>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</si>
  <si>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</si>
  <si>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</si>
  <si>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</si>
  <si>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</si>
  <si>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</si>
  <si>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</si>
  <si>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</si>
  <si>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</si>
  <si>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</si>
  <si>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</si>
  <si>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</si>
  <si>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</si>
  <si>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</si>
  <si>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</si>
  <si>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</si>
  <si>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</si>
  <si>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</si>
  <si>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</si>
  <si>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</si>
  <si>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</si>
  <si>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</si>
  <si>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</si>
  <si>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</si>
  <si>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</si>
  <si>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</si>
  <si>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</si>
  <si>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</si>
  <si>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</si>
  <si>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</si>
  <si>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</si>
  <si>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</si>
  <si>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</si>
  <si>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</si>
  <si>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</si>
  <si>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</si>
  <si>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</si>
  <si>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</si>
  <si>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</si>
  <si>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</si>
  <si>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</si>
  <si>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</si>
  <si>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</si>
  <si>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</si>
  <si>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</si>
  <si>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</si>
  <si>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</si>
  <si>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</si>
  <si>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</si>
  <si>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</si>
  <si>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</si>
  <si>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</si>
  <si>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</si>
  <si>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</si>
  <si>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</si>
  <si>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</si>
  <si>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</si>
  <si>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</si>
  <si>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</si>
  <si>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</si>
  <si>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</si>
  <si>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</si>
  <si>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</si>
  <si>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</si>
  <si>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</si>
  <si>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</si>
  <si>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</si>
  <si>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</si>
  <si>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</si>
  <si>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</si>
  <si>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</si>
  <si>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</si>
  <si>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</si>
  <si>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</si>
  <si>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</si>
  <si>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</si>
  <si>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</si>
  <si>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</si>
  <si>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</si>
  <si>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</si>
  <si>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</si>
  <si>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</si>
  <si>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</si>
  <si>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</si>
  <si>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</si>
  <si>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</si>
  <si>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</si>
  <si>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</si>
  <si>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</si>
  <si>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</si>
  <si>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</si>
  <si>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</si>
  <si>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</si>
  <si>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</si>
  <si>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</si>
  <si>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</si>
  <si>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</si>
  <si>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</si>
  <si>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</si>
  <si>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</si>
  <si>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</si>
  <si>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</si>
  <si>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</si>
  <si>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</si>
  <si>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</si>
  <si>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</si>
  <si>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</si>
  <si>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</si>
  <si>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</si>
  <si>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</si>
  <si>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</si>
  <si>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</si>
  <si>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</si>
  <si>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</si>
  <si>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</si>
  <si>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</si>
  <si>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</si>
  <si>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</si>
  <si>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</si>
  <si>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</si>
  <si>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</si>
  <si>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</si>
  <si>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</si>
  <si>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</si>
  <si>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</si>
  <si>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</si>
  <si>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</si>
  <si>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</si>
  <si>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</si>
  <si>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</si>
  <si>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</si>
  <si>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</si>
  <si>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</si>
  <si>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</si>
  <si>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</si>
  <si>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</si>
  <si>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</si>
  <si>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</si>
  <si>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</si>
  <si>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</si>
  <si>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</si>
  <si>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</si>
  <si>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</si>
  <si>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</si>
  <si>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</si>
  <si>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</si>
  <si>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</si>
  <si>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</si>
  <si>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</si>
  <si>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</si>
  <si>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</si>
  <si>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</si>
  <si>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</si>
  <si>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</si>
  <si>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</si>
  <si>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</si>
  <si>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</si>
  <si>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</si>
  <si>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</si>
  <si>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</si>
  <si>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</si>
  <si>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</si>
  <si>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</si>
  <si>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</si>
  <si>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</si>
  <si>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</si>
  <si>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</si>
  <si>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</si>
  <si>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</si>
  <si>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</si>
  <si>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</si>
  <si>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</si>
  <si>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</si>
  <si>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</si>
  <si>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</si>
  <si>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</si>
  <si>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</si>
  <si>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</si>
  <si>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</si>
  <si>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</si>
  <si>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</si>
  <si>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</si>
  <si>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</si>
  <si>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</si>
  <si>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</si>
  <si>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</si>
  <si>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</si>
  <si>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</si>
  <si>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</si>
  <si>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</si>
  <si>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</si>
  <si>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</si>
  <si>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</si>
  <si>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</si>
  <si>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</si>
  <si>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</si>
  <si>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</si>
  <si>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</si>
  <si>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</si>
  <si>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</si>
  <si>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</si>
  <si>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</si>
  <si>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</si>
  <si>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</si>
  <si>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</si>
  <si>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</si>
  <si>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</si>
  <si>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</si>
  <si>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</si>
  <si>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</si>
  <si>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</si>
  <si>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</si>
  <si>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</si>
  <si>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</si>
  <si>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</si>
  <si>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</si>
  <si>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</si>
  <si>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</si>
  <si>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</si>
  <si>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</si>
  <si>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</si>
  <si>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</si>
  <si>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</si>
  <si>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</si>
  <si>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</si>
  <si>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</si>
  <si>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</si>
  <si>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</si>
  <si>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</si>
  <si>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</si>
  <si>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</si>
  <si>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</si>
  <si>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</si>
  <si>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</si>
  <si>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</si>
  <si>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</si>
  <si>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</si>
  <si>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</si>
  <si>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</si>
  <si>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</si>
  <si>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</si>
  <si>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</si>
  <si>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</si>
  <si>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</si>
  <si>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</si>
  <si>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</si>
  <si>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</si>
  <si>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</si>
  <si>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</si>
  <si>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</si>
  <si>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</si>
  <si>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</si>
  <si>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</si>
  <si>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</si>
  <si>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</si>
  <si>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</si>
  <si>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</si>
  <si>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</si>
  <si>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</si>
  <si>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</si>
  <si>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</si>
  <si>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</si>
  <si>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</si>
  <si>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</si>
  <si>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</si>
  <si>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</si>
  <si>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</si>
  <si>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</si>
  <si>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</si>
  <si>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</si>
  <si>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</si>
  <si>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</si>
  <si>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</si>
  <si>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</si>
  <si>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</si>
  <si>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</si>
  <si>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</si>
  <si>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</si>
  <si>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</si>
  <si>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</si>
  <si>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</si>
  <si>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</si>
  <si>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</si>
  <si>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</si>
  <si>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</si>
  <si>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</si>
  <si>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</si>
  <si>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</si>
  <si>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</si>
  <si>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</si>
  <si>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</si>
  <si>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</si>
  <si>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</si>
  <si>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</si>
  <si>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</si>
  <si>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</si>
  <si>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</si>
  <si>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</si>
  <si>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</si>
  <si>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</si>
  <si>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</si>
  <si>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</si>
  <si>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</si>
  <si>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</si>
  <si>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</si>
  <si>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</si>
  <si>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</si>
  <si>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</si>
  <si>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</si>
  <si>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</si>
  <si>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</si>
  <si>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</si>
  <si>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</si>
  <si>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</si>
  <si>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</si>
  <si>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</si>
  <si>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</si>
  <si>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</si>
  <si>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</si>
  <si>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</si>
  <si>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</si>
  <si>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</si>
  <si>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</si>
  <si>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</si>
  <si>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</si>
  <si>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</si>
  <si>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</si>
  <si>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</si>
  <si>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</si>
  <si>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</si>
  <si>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</si>
  <si>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</si>
  <si>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</si>
  <si>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</si>
  <si>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</si>
  <si>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</si>
  <si>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</si>
  <si>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</si>
  <si>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</si>
  <si>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</si>
  <si>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</si>
  <si>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</si>
  <si>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</si>
  <si>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</si>
  <si>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</si>
  <si>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</si>
  <si>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</si>
  <si>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</si>
  <si>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</si>
  <si>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</si>
  <si>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</si>
  <si>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</si>
  <si>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</si>
  <si>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</si>
  <si>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</si>
  <si>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</si>
  <si>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</si>
  <si>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</si>
  <si>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</si>
  <si>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</si>
  <si>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</si>
  <si>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</si>
  <si>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</si>
  <si>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</si>
  <si>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</si>
  <si>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</si>
  <si>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</si>
  <si>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</si>
  <si>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2340204</t>
  </si>
  <si>
    <t xml:space="preserve">      援企稳岗补贴</t>
  </si>
  <si>
    <t>2340205</t>
  </si>
  <si>
    <t xml:space="preserve">      困难群众基本生活补助</t>
  </si>
  <si>
    <t>2340299</t>
  </si>
  <si>
    <t xml:space="preserve">      其他抗疫相关支出</t>
  </si>
  <si>
    <t>同口径对比</t>
  </si>
  <si>
    <t>表十七</t>
  </si>
  <si>
    <t>项        目</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</si>
  <si>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</si>
  <si>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化工企业利润收入</t>
  </si>
  <si>
    <t>表十八</t>
  </si>
  <si>
    <t xml:space="preserve">    离休干部医药费补助支出</t>
  </si>
  <si>
    <t xml:space="preserve">    前瞻性战略性产业发展支出</t>
  </si>
  <si>
    <t xml:space="preserve">    其他国有资本经营预算支出（项）</t>
  </si>
  <si>
    <t>表十九</t>
  </si>
  <si>
    <t>项     目</t>
  </si>
  <si>
    <t>六、城乡居民基本养老保险基金收入</t>
  </si>
  <si>
    <t>七、居民基本医疗保险基金收入</t>
  </si>
  <si>
    <t>表二十</t>
  </si>
  <si>
    <r>
      <rPr>
        <sz val="14"/>
        <rFont val="宋体"/>
        <charset val="134"/>
      </rPr>
      <t xml:space="preserve">    </t>
    </r>
    <r>
      <rPr>
        <sz val="14"/>
        <color indexed="8"/>
        <rFont val="宋体"/>
        <charset val="134"/>
      </rPr>
      <t>单位：万元</t>
    </r>
  </si>
  <si>
    <t>项       目</t>
  </si>
  <si>
    <t>六、城乡居民基本养老保险基金支出</t>
  </si>
  <si>
    <t>七、居民基本医疗保险基金支出</t>
  </si>
  <si>
    <t xml:space="preserve">补助下级支出
  </t>
  </si>
  <si>
    <t>表二十一</t>
  </si>
  <si>
    <t>六、城乡居民基本养老保险基金本年收支结余</t>
  </si>
  <si>
    <t xml:space="preserve">    城乡居民基本养老保险基金年末滚存结余</t>
  </si>
  <si>
    <t>七、居民基本医疗保险基金本年收支结余</t>
  </si>
  <si>
    <t>本年收支结余</t>
  </si>
  <si>
    <t>年末滚存结余</t>
  </si>
  <si>
    <t>表二十二</t>
  </si>
  <si>
    <t> 单位：万元</t>
  </si>
  <si>
    <t>项         目</t>
  </si>
  <si>
    <t>全县</t>
  </si>
  <si>
    <t>县本级</t>
  </si>
  <si>
    <t>执行数比上年决算数增长%</t>
  </si>
  <si>
    <t>一般债务</t>
  </si>
  <si>
    <t>一、上年末地方政府一般债务余额</t>
  </si>
  <si>
    <t>1.上年末地方一般债务余额</t>
  </si>
  <si>
    <t>2.调增上年一般债务余额</t>
  </si>
  <si>
    <t>二、当年末地方政府一般债务余额限额</t>
  </si>
  <si>
    <t>三、当年地方政府一般债务发行额</t>
  </si>
  <si>
    <t>1.发行新增一般债券</t>
  </si>
  <si>
    <t>2.发行再融资一般债券</t>
  </si>
  <si>
    <t>3.发行置换一般债券</t>
  </si>
  <si>
    <t>四、当年地方政府一般债务还本额</t>
  </si>
  <si>
    <t>1.一般债务置换、再融资债券还本</t>
  </si>
  <si>
    <t>2.一般债务其他资金还本</t>
  </si>
  <si>
    <t>五、当年末地方政府一般债务余额</t>
  </si>
  <si>
    <t>专项债务</t>
  </si>
  <si>
    <t>一、上年末地方政府专项债务余额</t>
  </si>
  <si>
    <t>1.上年末地方专项债务余额</t>
  </si>
  <si>
    <t>2.调增上年专项债务余额</t>
  </si>
  <si>
    <t>二、当年末地方政府专项债务余额限额</t>
  </si>
  <si>
    <t>三、当年地方政府专项债务发行额</t>
  </si>
  <si>
    <t>1.发行新增专项债券</t>
  </si>
  <si>
    <t>2.发行再融资专项债券</t>
  </si>
  <si>
    <t>3.发行置换专项债券</t>
  </si>
  <si>
    <t>四、当年地方政府专项债务还本额</t>
  </si>
  <si>
    <t>1.专项债务置换、再融资债券还本</t>
  </si>
  <si>
    <t>2.专项债务其他资金还本</t>
  </si>
  <si>
    <t>五、当年末地方政府专项债务余额</t>
  </si>
  <si>
    <t>一、上年末地方政府债务余额</t>
  </si>
  <si>
    <t>1.上年末地方政府债务余额</t>
  </si>
  <si>
    <t>2.调增上年政府债务余额</t>
  </si>
  <si>
    <t>二、当年末地方政府债务余额限额</t>
  </si>
  <si>
    <t>三、当年地方政府债务发行额</t>
  </si>
  <si>
    <t>1.发行新增政府债券</t>
  </si>
  <si>
    <t>2.发行再融资债券</t>
  </si>
  <si>
    <t>3.发行置换债券</t>
  </si>
  <si>
    <t>四、当年地方政府债务还本额</t>
  </si>
  <si>
    <t>1.政府债务置换、再融资债券还本</t>
  </si>
  <si>
    <t>2.政府债务其他资金还本</t>
  </si>
  <si>
    <t>五、当年末地方政府债务余额</t>
  </si>
  <si>
    <t>表二十三</t>
  </si>
  <si>
    <t>项    目</t>
  </si>
  <si>
    <t>政府债务</t>
  </si>
  <si>
    <t>其中:政府一般债务</t>
  </si>
  <si>
    <t>其中:政府专项债务</t>
  </si>
  <si>
    <t>一、基础设施</t>
  </si>
  <si>
    <t xml:space="preserve">    1、铁路（不含城市轨道交通）</t>
  </si>
  <si>
    <t xml:space="preserve">    2、公路</t>
  </si>
  <si>
    <t xml:space="preserve">    3、机场</t>
  </si>
  <si>
    <t xml:space="preserve">    4、市政建设</t>
  </si>
  <si>
    <t xml:space="preserve">       其中：轨道交通</t>
  </si>
  <si>
    <t xml:space="preserve">             道路</t>
  </si>
  <si>
    <t xml:space="preserve">             地下管线</t>
  </si>
  <si>
    <t>二、土地储备</t>
  </si>
  <si>
    <t>三、保障性住房</t>
  </si>
  <si>
    <t xml:space="preserve">    其中：廉租房</t>
  </si>
  <si>
    <t xml:space="preserve">          公共租赁住房</t>
  </si>
  <si>
    <t xml:space="preserve">          棚户区改造</t>
  </si>
  <si>
    <t>四、生态建设和环境保护</t>
  </si>
  <si>
    <t>五、社会事业</t>
  </si>
  <si>
    <t>六、农林水利建设</t>
  </si>
  <si>
    <t xml:space="preserve">    其中：农业及农村建设</t>
  </si>
  <si>
    <t xml:space="preserve">          水利建设</t>
  </si>
  <si>
    <t>七、其他</t>
  </si>
  <si>
    <t>表二十四</t>
  </si>
  <si>
    <t>表二十五</t>
  </si>
  <si>
    <t>4.新增外债提款</t>
  </si>
</sst>
</file>

<file path=xl/styles.xml><?xml version="1.0" encoding="utf-8"?>
<styleSheet xmlns="http://schemas.openxmlformats.org/spreadsheetml/2006/main">
  <numFmts count="33">
    <numFmt numFmtId="176" formatCode="0.0"/>
    <numFmt numFmtId="177" formatCode="_ * #,##0_ ;_ * \-#,##0_ ;_ * &quot;-&quot;?_ ;_ @_ "/>
    <numFmt numFmtId="178" formatCode="_-&quot;$&quot;\ * #,##0.00_-;_-&quot;$&quot;\ * #,##0.00\-;_-&quot;$&quot;\ * &quot;-&quot;??_-;_-@_-"/>
    <numFmt numFmtId="179" formatCode="&quot;$&quot;\ #,##0.00_-;[Red]&quot;$&quot;\ #,##0.00\-"/>
    <numFmt numFmtId="41" formatCode="_ * #,##0_ ;_ * \-#,##0_ ;_ * &quot;-&quot;_ ;_ @_ "/>
    <numFmt numFmtId="180" formatCode="#,##0_ "/>
    <numFmt numFmtId="181" formatCode="#,##0_ ;[Red]\-#,##0\ "/>
    <numFmt numFmtId="182" formatCode="_(* #,##0_);_(* \(#,##0\);_(* &quot;-&quot;_);_(@_)"/>
    <numFmt numFmtId="183" formatCode="_(* #,##0.00_);_(* \(#,##0.00\);_(* &quot;-&quot;??_);_(@_)"/>
    <numFmt numFmtId="184" formatCode="#,##0;\(#,##0\)"/>
    <numFmt numFmtId="185" formatCode="yyyy&quot;年&quot;m&quot;月&quot;;@"/>
    <numFmt numFmtId="186" formatCode="\$#,##0.00;\(\$#,##0.00\)"/>
    <numFmt numFmtId="187" formatCode="&quot;$&quot;#,##0.00_);[Red]\(&quot;$&quot;#,##0.00\)"/>
    <numFmt numFmtId="188" formatCode="_ * #,##0_ ;_ * \-#,##0_ ;_ * &quot;-&quot;??_ ;_ @_ "/>
    <numFmt numFmtId="189" formatCode="#\ ??/??"/>
    <numFmt numFmtId="190" formatCode="&quot;$&quot;\ #,##0_-;[Red]&quot;$&quot;\ #,##0\-"/>
    <numFmt numFmtId="191" formatCode="&quot;$&quot;#,##0_);[Red]\(&quot;$&quot;#,##0\)"/>
    <numFmt numFmtId="192" formatCode="yy\.mm\.dd"/>
    <numFmt numFmtId="193" formatCode="\$#,##0;\(\$#,##0\)"/>
    <numFmt numFmtId="44" formatCode="_ &quot;￥&quot;* #,##0.00_ ;_ &quot;￥&quot;* \-#,##0.00_ ;_ &quot;￥&quot;* &quot;-&quot;??_ ;_ @_ "/>
    <numFmt numFmtId="42" formatCode="_ &quot;￥&quot;* #,##0_ ;_ &quot;￥&quot;* \-#,##0_ ;_ &quot;￥&quot;* &quot;-&quot;_ ;_ @_ "/>
    <numFmt numFmtId="194" formatCode="#,##0.00_);[Red]\(#,##0.00\)"/>
    <numFmt numFmtId="195" formatCode="_ * #,##0.0_ ;_ * \-#,##0.0_ ;_ * &quot;-&quot;??_ ;_ @_ "/>
    <numFmt numFmtId="196" formatCode="_(&quot;$&quot;* #,##0_);_(&quot;$&quot;* \(#,##0\);_(&quot;$&quot;* &quot;-&quot;_);_(@_)"/>
    <numFmt numFmtId="197" formatCode="#,##0.0_);\(#,##0.0\)"/>
    <numFmt numFmtId="198" formatCode="_-* #,##0.00_-;\-* #,##0.00_-;_-* &quot;-&quot;??_-;_-@_-"/>
    <numFmt numFmtId="199" formatCode="_-&quot;$&quot;\ * #,##0_-;_-&quot;$&quot;\ * #,##0\-;_-&quot;$&quot;\ * &quot;-&quot;_-;_-@_-"/>
    <numFmt numFmtId="43" formatCode="_ * #,##0.00_ ;_ * \-#,##0.00_ ;_ * &quot;-&quot;??_ ;_ @_ "/>
    <numFmt numFmtId="200" formatCode="_-* #,##0_-;\-* #,##0_-;_-* &quot;-&quot;_-;_-@_-"/>
    <numFmt numFmtId="201" formatCode="#,##0_);[Red]\(#,##0\)"/>
    <numFmt numFmtId="202" formatCode="0.00_ "/>
    <numFmt numFmtId="203" formatCode="0.0%"/>
    <numFmt numFmtId="204" formatCode="_(&quot;$&quot;* #,##0.00_);_(&quot;$&quot;* \(#,##0.00\);_(&quot;$&quot;* &quot;-&quot;??_);_(@_)"/>
  </numFmts>
  <fonts count="118">
    <font>
      <sz val="11"/>
      <color indexed="8"/>
      <name val="宋体"/>
      <charset val="134"/>
    </font>
    <font>
      <sz val="20"/>
      <color indexed="8"/>
      <name val="方正小标宋简体"/>
      <charset val="134"/>
    </font>
    <font>
      <sz val="14"/>
      <color indexed="8"/>
      <name val="宋体"/>
      <charset val="134"/>
    </font>
    <font>
      <b/>
      <sz val="14"/>
      <color indexed="8"/>
      <name val="宋体"/>
      <charset val="134"/>
    </font>
    <font>
      <b/>
      <sz val="16"/>
      <color indexed="8"/>
      <name val="宋体"/>
      <charset val="134"/>
    </font>
    <font>
      <b/>
      <sz val="14"/>
      <name val="宋体"/>
      <charset val="134"/>
    </font>
    <font>
      <sz val="14"/>
      <name val="宋体"/>
      <charset val="134"/>
    </font>
    <font>
      <b/>
      <sz val="11"/>
      <color indexed="8"/>
      <name val="宋体"/>
      <charset val="134"/>
    </font>
    <font>
      <sz val="11"/>
      <name val="宋体"/>
      <charset val="134"/>
      <scheme val="major"/>
    </font>
    <font>
      <b/>
      <sz val="11"/>
      <name val="宋体"/>
      <charset val="134"/>
      <scheme val="major"/>
    </font>
    <font>
      <sz val="12"/>
      <name val="宋体"/>
      <charset val="134"/>
    </font>
    <font>
      <b/>
      <sz val="20"/>
      <name val="方正小标宋简体"/>
      <charset val="134"/>
    </font>
    <font>
      <sz val="14"/>
      <name val="MS Serif"/>
      <charset val="134"/>
    </font>
    <font>
      <sz val="11"/>
      <name val="宋体"/>
      <charset val="134"/>
    </font>
    <font>
      <sz val="14"/>
      <name val="宋体"/>
      <charset val="134"/>
      <scheme val="minor"/>
    </font>
    <font>
      <sz val="14"/>
      <color theme="1"/>
      <name val="宋体"/>
      <charset val="134"/>
      <scheme val="minor"/>
    </font>
    <font>
      <b/>
      <sz val="14"/>
      <color theme="1"/>
      <name val="宋体"/>
      <charset val="134"/>
      <scheme val="minor"/>
    </font>
    <font>
      <sz val="14"/>
      <name val="Times New Roman"/>
      <charset val="134"/>
    </font>
    <font>
      <sz val="20"/>
      <color indexed="8"/>
      <name val="华文中宋"/>
      <charset val="134"/>
    </font>
    <font>
      <sz val="10"/>
      <name val="宋体"/>
      <charset val="134"/>
      <scheme val="minor"/>
    </font>
    <font>
      <b/>
      <sz val="11"/>
      <name val="宋体"/>
      <charset val="134"/>
    </font>
    <font>
      <b/>
      <sz val="12"/>
      <name val="宋体"/>
      <charset val="134"/>
    </font>
    <font>
      <sz val="20"/>
      <name val="方正小标宋简体"/>
      <charset val="134"/>
    </font>
    <font>
      <b/>
      <sz val="14"/>
      <name val="黑体"/>
      <charset val="134"/>
    </font>
    <font>
      <sz val="14"/>
      <color indexed="9"/>
      <name val="宋体"/>
      <charset val="134"/>
    </font>
    <font>
      <sz val="12"/>
      <name val="仿宋_GB2312"/>
      <charset val="134"/>
    </font>
    <font>
      <b/>
      <sz val="18"/>
      <color indexed="8"/>
      <name val="方正小标宋简体"/>
      <charset val="134"/>
    </font>
    <font>
      <b/>
      <sz val="10"/>
      <name val="宋体"/>
      <charset val="134"/>
    </font>
    <font>
      <sz val="14"/>
      <name val="Arial"/>
      <charset val="134"/>
    </font>
    <font>
      <sz val="12"/>
      <color indexed="8"/>
      <name val="宋体"/>
      <charset val="134"/>
    </font>
    <font>
      <sz val="14"/>
      <name val="方正小标宋简体"/>
      <charset val="134"/>
    </font>
    <font>
      <b/>
      <sz val="12"/>
      <color indexed="8"/>
      <name val="宋体"/>
      <charset val="134"/>
    </font>
    <font>
      <sz val="10"/>
      <name val="宋体"/>
      <charset val="134"/>
    </font>
    <font>
      <sz val="12"/>
      <color indexed="10"/>
      <name val="宋体"/>
      <charset val="134"/>
    </font>
    <font>
      <sz val="12"/>
      <color rgb="FFFF0000"/>
      <name val="宋体"/>
      <charset val="134"/>
    </font>
    <font>
      <sz val="18"/>
      <name val="华文中宋"/>
      <charset val="134"/>
    </font>
    <font>
      <sz val="12"/>
      <color indexed="9"/>
      <name val="宋体"/>
      <charset val="134"/>
    </font>
    <font>
      <sz val="15"/>
      <name val="宋体"/>
      <charset val="134"/>
    </font>
    <font>
      <sz val="28"/>
      <name val="方正小标宋简体"/>
      <charset val="134"/>
    </font>
    <font>
      <sz val="20"/>
      <name val="华文中宋"/>
      <charset val="134"/>
    </font>
    <font>
      <sz val="17"/>
      <name val="仿宋_GB2312"/>
      <charset val="134"/>
    </font>
    <font>
      <sz val="20"/>
      <name val="宋体"/>
      <charset val="134"/>
    </font>
    <font>
      <sz val="12"/>
      <name val="黑体"/>
      <charset val="134"/>
    </font>
    <font>
      <sz val="30"/>
      <name val="方正小标宋简体"/>
      <charset val="134"/>
    </font>
    <font>
      <sz val="20"/>
      <name val="楷体_GB2312"/>
      <charset val="134"/>
    </font>
    <font>
      <sz val="11"/>
      <color theme="1"/>
      <name val="宋体"/>
      <charset val="134"/>
      <scheme val="minor"/>
    </font>
    <font>
      <sz val="11"/>
      <color indexed="52"/>
      <name val="宋体"/>
      <charset val="134"/>
    </font>
    <font>
      <sz val="11"/>
      <color indexed="9"/>
      <name val="宋体"/>
      <charset val="134"/>
    </font>
    <font>
      <b/>
      <sz val="13"/>
      <color theme="3"/>
      <name val="宋体"/>
      <charset val="134"/>
      <scheme val="minor"/>
    </font>
    <font>
      <sz val="12"/>
      <color indexed="20"/>
      <name val="宋体"/>
      <charset val="134"/>
    </font>
    <font>
      <b/>
      <sz val="11"/>
      <color indexed="54"/>
      <name val="宋体"/>
      <charset val="134"/>
    </font>
    <font>
      <sz val="11"/>
      <color indexed="20"/>
      <name val="宋体"/>
      <charset val="134"/>
    </font>
    <font>
      <b/>
      <sz val="11"/>
      <color theme="3"/>
      <name val="宋体"/>
      <charset val="134"/>
      <scheme val="minor"/>
    </font>
    <font>
      <u/>
      <sz val="11"/>
      <color rgb="FF0000FF"/>
      <name val="宋体"/>
      <charset val="0"/>
      <scheme val="minor"/>
    </font>
    <font>
      <sz val="10"/>
      <name val="Geneva"/>
      <charset val="134"/>
    </font>
    <font>
      <sz val="10"/>
      <name val="楷体"/>
      <charset val="134"/>
    </font>
    <font>
      <sz val="10"/>
      <name val="Helv"/>
      <charset val="134"/>
    </font>
    <font>
      <u/>
      <sz val="11"/>
      <color rgb="FF800080"/>
      <name val="宋体"/>
      <charset val="0"/>
      <scheme val="minor"/>
    </font>
    <font>
      <sz val="11"/>
      <color rgb="FF3F3F76"/>
      <name val="宋体"/>
      <charset val="0"/>
      <scheme val="minor"/>
    </font>
    <font>
      <b/>
      <sz val="15"/>
      <color indexed="56"/>
      <name val="宋体"/>
      <charset val="134"/>
    </font>
    <font>
      <sz val="11"/>
      <color theme="1"/>
      <name val="宋体"/>
      <charset val="0"/>
      <scheme val="minor"/>
    </font>
    <font>
      <sz val="10"/>
      <name val="Times New Roman"/>
      <charset val="134"/>
    </font>
    <font>
      <b/>
      <sz val="18"/>
      <color theme="3"/>
      <name val="宋体"/>
      <charset val="134"/>
      <scheme val="minor"/>
    </font>
    <font>
      <sz val="8"/>
      <name val="Times New Roman"/>
      <charset val="134"/>
    </font>
    <font>
      <sz val="10"/>
      <name val="Arial"/>
      <charset val="134"/>
    </font>
    <font>
      <sz val="11"/>
      <color rgb="FFFF0000"/>
      <name val="宋体"/>
      <charset val="0"/>
      <scheme val="minor"/>
    </font>
    <font>
      <b/>
      <sz val="12"/>
      <name val="Arial"/>
      <charset val="134"/>
    </font>
    <font>
      <sz val="11"/>
      <color indexed="17"/>
      <name val="宋体"/>
      <charset val="134"/>
    </font>
    <font>
      <b/>
      <sz val="15"/>
      <color indexed="54"/>
      <name val="宋体"/>
      <charset val="134"/>
    </font>
    <font>
      <i/>
      <sz val="11"/>
      <color rgb="FF7F7F7F"/>
      <name val="宋体"/>
      <charset val="0"/>
      <scheme val="minor"/>
    </font>
    <font>
      <b/>
      <sz val="13"/>
      <color indexed="56"/>
      <name val="宋体"/>
      <charset val="134"/>
    </font>
    <font>
      <b/>
      <sz val="15"/>
      <color theme="3"/>
      <name val="宋体"/>
      <charset val="134"/>
      <scheme val="minor"/>
    </font>
    <font>
      <sz val="12"/>
      <name val="Times New Roman"/>
      <charset val="134"/>
    </font>
    <font>
      <sz val="8"/>
      <name val="Arial"/>
      <charset val="134"/>
    </font>
    <font>
      <sz val="11"/>
      <color rgb="FF9C0006"/>
      <name val="宋体"/>
      <charset val="0"/>
      <scheme val="minor"/>
    </font>
    <font>
      <sz val="12"/>
      <color indexed="17"/>
      <name val="宋体"/>
      <charset val="134"/>
    </font>
    <font>
      <sz val="11"/>
      <color theme="0"/>
      <name val="宋体"/>
      <charset val="0"/>
      <scheme val="minor"/>
    </font>
    <font>
      <sz val="12"/>
      <color indexed="16"/>
      <name val="宋体"/>
      <charset val="134"/>
    </font>
    <font>
      <b/>
      <sz val="11"/>
      <color indexed="63"/>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1"/>
      <color indexed="9"/>
      <name val="宋体"/>
      <charset val="134"/>
    </font>
    <font>
      <i/>
      <sz val="11"/>
      <color indexed="23"/>
      <name val="宋体"/>
      <charset val="134"/>
    </font>
    <font>
      <u/>
      <sz val="12"/>
      <color indexed="12"/>
      <name val="宋体"/>
      <charset val="134"/>
    </font>
    <font>
      <b/>
      <sz val="11"/>
      <color indexed="56"/>
      <name val="宋体"/>
      <charset val="134"/>
    </font>
    <font>
      <b/>
      <sz val="9"/>
      <name val="Arial"/>
      <charset val="134"/>
    </font>
    <font>
      <sz val="10"/>
      <name val="MS Sans Serif"/>
      <charset val="134"/>
    </font>
    <font>
      <sz val="10"/>
      <name val="仿宋_GB2312"/>
      <charset val="134"/>
    </font>
    <font>
      <sz val="12"/>
      <color indexed="9"/>
      <name val="Helv"/>
      <charset val="134"/>
    </font>
    <font>
      <b/>
      <sz val="8"/>
      <color indexed="9"/>
      <name val="宋体"/>
      <charset val="134"/>
    </font>
    <font>
      <sz val="7"/>
      <name val="Small Fonts"/>
      <charset val="134"/>
    </font>
    <font>
      <b/>
      <sz val="10"/>
      <name val="Tms Rmn"/>
      <charset val="134"/>
    </font>
    <font>
      <sz val="11"/>
      <color indexed="60"/>
      <name val="宋体"/>
      <charset val="134"/>
    </font>
    <font>
      <b/>
      <sz val="18"/>
      <color indexed="56"/>
      <name val="宋体"/>
      <charset val="134"/>
    </font>
    <font>
      <sz val="9"/>
      <name val="宋体"/>
      <charset val="134"/>
    </font>
    <font>
      <b/>
      <sz val="10"/>
      <color indexed="9"/>
      <name val="宋体"/>
      <charset val="134"/>
    </font>
    <font>
      <b/>
      <sz val="14"/>
      <name val="楷体"/>
      <charset val="134"/>
    </font>
    <font>
      <b/>
      <sz val="13"/>
      <color indexed="54"/>
      <name val="宋体"/>
      <charset val="134"/>
    </font>
    <font>
      <sz val="10"/>
      <color theme="1"/>
      <name val="Arial"/>
      <charset val="134"/>
    </font>
    <font>
      <sz val="12"/>
      <name val="Helv"/>
      <charset val="134"/>
    </font>
    <font>
      <sz val="10"/>
      <color indexed="8"/>
      <name val="MS Sans Serif"/>
      <charset val="134"/>
    </font>
    <font>
      <b/>
      <sz val="18"/>
      <color indexed="54"/>
      <name val="宋体"/>
      <charset val="134"/>
    </font>
    <font>
      <b/>
      <sz val="18"/>
      <color indexed="62"/>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
      <sz val="13"/>
      <name val="黑体"/>
      <charset val="134"/>
    </font>
  </fonts>
  <fills count="6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26"/>
        <bgColor indexed="64"/>
      </patternFill>
    </fill>
    <fill>
      <patternFill patternType="solid">
        <fgColor indexed="10"/>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theme="6" tint="0.599993896298105"/>
        <bgColor indexed="64"/>
      </patternFill>
    </fill>
    <fill>
      <patternFill patternType="solid">
        <fgColor indexed="31"/>
        <bgColor indexed="64"/>
      </patternFill>
    </fill>
    <fill>
      <patternFill patternType="solid">
        <fgColor rgb="FFFFC7CE"/>
        <bgColor indexed="64"/>
      </patternFill>
    </fill>
    <fill>
      <patternFill patternType="solid">
        <fgColor indexed="2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8"/>
        <bgColor indexed="64"/>
      </patternFill>
    </fill>
    <fill>
      <patternFill patternType="solid">
        <fgColor indexed="29"/>
        <bgColor indexed="64"/>
      </patternFill>
    </fill>
    <fill>
      <patternFill patternType="solid">
        <fgColor indexed="47"/>
        <bgColor indexed="64"/>
      </patternFill>
    </fill>
    <fill>
      <patternFill patternType="solid">
        <fgColor theme="5" tint="0.399975585192419"/>
        <bgColor indexed="64"/>
      </patternFill>
    </fill>
    <fill>
      <patternFill patternType="solid">
        <fgColor indexed="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46"/>
        <bgColor indexed="64"/>
      </patternFill>
    </fill>
    <fill>
      <patternFill patternType="solid">
        <fgColor theme="5" tint="0.599993896298105"/>
        <bgColor indexed="64"/>
      </patternFill>
    </fill>
    <fill>
      <patternFill patternType="solid">
        <fgColor theme="6"/>
        <bgColor indexed="64"/>
      </patternFill>
    </fill>
    <fill>
      <patternFill patternType="solid">
        <fgColor indexed="2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36"/>
        <bgColor indexed="64"/>
      </patternFill>
    </fill>
    <fill>
      <patternFill patternType="solid">
        <fgColor indexed="12"/>
        <bgColor indexed="64"/>
      </patternFill>
    </fill>
    <fill>
      <patternFill patternType="solid">
        <fgColor indexed="11"/>
        <bgColor indexed="64"/>
      </patternFill>
    </fill>
    <fill>
      <patternFill patternType="solid">
        <fgColor indexed="51"/>
        <bgColor indexed="64"/>
      </patternFill>
    </fill>
    <fill>
      <patternFill patternType="gray0625"/>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bottom style="medium">
        <color theme="4"/>
      </bottom>
      <diagonal/>
    </border>
    <border>
      <left/>
      <right/>
      <top/>
      <bottom style="medium">
        <color indexed="43"/>
      </bottom>
      <diagonal/>
    </border>
    <border>
      <left/>
      <right/>
      <top/>
      <bottom style="medium">
        <color theme="4" tint="0.499984740745262"/>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thick">
        <color indexed="11"/>
      </bottom>
      <diagonal/>
    </border>
    <border>
      <left/>
      <right/>
      <top/>
      <bottom style="thick">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right/>
      <top style="thin">
        <color indexed="11"/>
      </top>
      <bottom style="double">
        <color indexed="1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medium">
        <color indexed="9"/>
      </top>
      <bottom style="medium">
        <color indexed="9"/>
      </bottom>
      <diagonal/>
    </border>
    <border>
      <left style="thin">
        <color auto="1"/>
      </left>
      <right style="thin">
        <color auto="1"/>
      </right>
      <top/>
      <bottom/>
      <diagonal/>
    </border>
    <border>
      <left/>
      <right/>
      <top/>
      <bottom style="thick">
        <color indexed="43"/>
      </bottom>
      <diagonal/>
    </border>
  </borders>
  <cellStyleXfs count="1333">
    <xf numFmtId="0" fontId="0" fillId="0" borderId="0">
      <alignment vertical="center"/>
    </xf>
    <xf numFmtId="42" fontId="45" fillId="0" borderId="0" applyFont="0" applyFill="0" applyBorder="0" applyAlignment="0" applyProtection="0">
      <alignment vertical="center"/>
    </xf>
    <xf numFmtId="44" fontId="45" fillId="0" borderId="0" applyFont="0" applyFill="0" applyBorder="0" applyAlignment="0" applyProtection="0">
      <alignment vertical="center"/>
    </xf>
    <xf numFmtId="0" fontId="54" fillId="0" borderId="0">
      <alignment vertical="center"/>
    </xf>
    <xf numFmtId="0" fontId="55" fillId="0" borderId="21" applyNumberFormat="0" applyFill="0" applyProtection="0">
      <alignment horizontal="center" vertical="center"/>
    </xf>
    <xf numFmtId="0" fontId="47" fillId="7" borderId="0" applyNumberFormat="0" applyBorder="0" applyAlignment="0" applyProtection="0">
      <alignment vertical="center"/>
    </xf>
    <xf numFmtId="0" fontId="58" fillId="14" borderId="22" applyNumberFormat="0" applyAlignment="0" applyProtection="0">
      <alignment vertical="center"/>
    </xf>
    <xf numFmtId="0" fontId="36" fillId="9" borderId="0" applyNumberFormat="0" applyBorder="0" applyAlignment="0" applyProtection="0">
      <alignment vertical="center"/>
    </xf>
    <xf numFmtId="0" fontId="7" fillId="0" borderId="17" applyNumberFormat="0" applyFill="0" applyAlignment="0" applyProtection="0">
      <alignment vertical="center"/>
    </xf>
    <xf numFmtId="0" fontId="60" fillId="15" borderId="0" applyNumberFormat="0" applyBorder="0" applyAlignment="0" applyProtection="0">
      <alignment vertical="center"/>
    </xf>
    <xf numFmtId="9" fontId="10" fillId="0" borderId="0" applyFont="0" applyFill="0" applyBorder="0" applyAlignment="0" applyProtection="0">
      <alignment vertical="center"/>
    </xf>
    <xf numFmtId="0" fontId="63" fillId="0" borderId="0">
      <alignment horizontal="center" vertical="center" wrapText="1"/>
      <protection locked="0"/>
    </xf>
    <xf numFmtId="0" fontId="67" fillId="17" borderId="0" applyNumberFormat="0" applyBorder="0" applyAlignment="0" applyProtection="0">
      <alignment vertical="center"/>
    </xf>
    <xf numFmtId="0" fontId="36" fillId="12" borderId="0" applyNumberFormat="0" applyBorder="0" applyAlignment="0" applyProtection="0">
      <alignment vertical="center"/>
    </xf>
    <xf numFmtId="0" fontId="29" fillId="3" borderId="0" applyNumberFormat="0" applyBorder="0" applyAlignment="0" applyProtection="0">
      <alignment vertical="center"/>
    </xf>
    <xf numFmtId="0" fontId="10" fillId="0" borderId="0">
      <alignment vertical="center"/>
    </xf>
    <xf numFmtId="41" fontId="45" fillId="0" borderId="0" applyFont="0" applyFill="0" applyBorder="0" applyAlignment="0" applyProtection="0">
      <alignment vertical="center"/>
    </xf>
    <xf numFmtId="0" fontId="29" fillId="6" borderId="0" applyNumberFormat="0" applyBorder="0" applyAlignment="0" applyProtection="0">
      <alignment vertical="center"/>
    </xf>
    <xf numFmtId="0" fontId="10" fillId="0" borderId="0">
      <alignment vertical="center"/>
    </xf>
    <xf numFmtId="0" fontId="54" fillId="0" borderId="0">
      <alignment vertical="center"/>
    </xf>
    <xf numFmtId="0" fontId="0" fillId="0" borderId="0">
      <alignment vertical="center"/>
    </xf>
    <xf numFmtId="0" fontId="60" fillId="19" borderId="0" applyNumberFormat="0" applyBorder="0" applyAlignment="0" applyProtection="0">
      <alignment vertical="center"/>
    </xf>
    <xf numFmtId="0" fontId="74" fillId="21" borderId="0" applyNumberFormat="0" applyBorder="0" applyAlignment="0" applyProtection="0">
      <alignment vertical="center"/>
    </xf>
    <xf numFmtId="43" fontId="0" fillId="0" borderId="0" applyFont="0" applyFill="0" applyBorder="0" applyAlignment="0" applyProtection="0">
      <alignment vertical="center"/>
    </xf>
    <xf numFmtId="0" fontId="76" fillId="24" borderId="0" applyNumberFormat="0" applyBorder="0" applyAlignment="0" applyProtection="0">
      <alignment vertical="center"/>
    </xf>
    <xf numFmtId="0" fontId="36" fillId="11" borderId="0" applyNumberFormat="0" applyBorder="0" applyAlignment="0" applyProtection="0">
      <alignment vertical="center"/>
    </xf>
    <xf numFmtId="192" fontId="64" fillId="0" borderId="21" applyFill="0" applyProtection="0">
      <alignment horizontal="right" vertical="center"/>
    </xf>
    <xf numFmtId="0" fontId="47" fillId="11" borderId="0" applyNumberFormat="0" applyBorder="0" applyAlignment="0" applyProtection="0">
      <alignment vertical="center"/>
    </xf>
    <xf numFmtId="0" fontId="36" fillId="8" borderId="0" applyNumberFormat="0" applyBorder="0" applyAlignment="0" applyProtection="0">
      <alignment vertical="center"/>
    </xf>
    <xf numFmtId="0" fontId="67" fillId="22" borderId="0" applyNumberFormat="0" applyBorder="0" applyAlignment="0" applyProtection="0">
      <alignment vertical="center"/>
    </xf>
    <xf numFmtId="0" fontId="73" fillId="6" borderId="1" applyNumberFormat="0" applyBorder="0" applyAlignment="0" applyProtection="0">
      <alignment vertical="center"/>
    </xf>
    <xf numFmtId="0" fontId="53" fillId="0" borderId="0" applyNumberFormat="0" applyFill="0" applyBorder="0" applyAlignment="0" applyProtection="0">
      <alignment vertical="center"/>
    </xf>
    <xf numFmtId="9" fontId="10" fillId="0" borderId="0" applyFont="0" applyFill="0" applyBorder="0" applyAlignment="0" applyProtection="0">
      <alignment vertical="center"/>
    </xf>
    <xf numFmtId="0" fontId="47" fillId="25" borderId="0" applyNumberFormat="0" applyBorder="0" applyAlignment="0" applyProtection="0">
      <alignment vertical="center"/>
    </xf>
    <xf numFmtId="0" fontId="77" fillId="10" borderId="0" applyNumberFormat="0" applyBorder="0" applyAlignment="0" applyProtection="0">
      <alignment vertical="center"/>
    </xf>
    <xf numFmtId="0" fontId="36" fillId="12" borderId="0" applyNumberFormat="0" applyBorder="0" applyAlignment="0" applyProtection="0">
      <alignment vertical="center"/>
    </xf>
    <xf numFmtId="0" fontId="57" fillId="0" borderId="0" applyNumberFormat="0" applyFill="0" applyBorder="0" applyAlignment="0" applyProtection="0">
      <alignment vertical="center"/>
    </xf>
    <xf numFmtId="0" fontId="72" fillId="0" borderId="0">
      <alignment vertical="center"/>
    </xf>
    <xf numFmtId="0" fontId="45" fillId="16" borderId="24" applyNumberFormat="0" applyFont="0" applyAlignment="0" applyProtection="0">
      <alignment vertical="center"/>
    </xf>
    <xf numFmtId="0" fontId="47" fillId="26"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76" fillId="28" borderId="0" applyNumberFormat="0" applyBorder="0" applyAlignment="0" applyProtection="0">
      <alignment vertical="center"/>
    </xf>
    <xf numFmtId="0" fontId="36" fillId="8" borderId="0" applyNumberFormat="0" applyBorder="0" applyAlignment="0" applyProtection="0">
      <alignment vertical="center"/>
    </xf>
    <xf numFmtId="9" fontId="10" fillId="0" borderId="0" applyFont="0" applyFill="0" applyBorder="0" applyAlignment="0" applyProtection="0">
      <alignment vertical="center"/>
    </xf>
    <xf numFmtId="0" fontId="5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0" fillId="0" borderId="0">
      <alignment vertical="center"/>
    </xf>
    <xf numFmtId="0" fontId="10" fillId="0" borderId="0">
      <alignment vertical="center"/>
    </xf>
    <xf numFmtId="0" fontId="47" fillId="10" borderId="0" applyNumberFormat="0" applyBorder="0" applyAlignment="0" applyProtection="0">
      <alignment vertical="center"/>
    </xf>
    <xf numFmtId="0" fontId="62" fillId="0" borderId="0" applyNumberFormat="0" applyFill="0" applyBorder="0" applyAlignment="0" applyProtection="0">
      <alignment vertical="center"/>
    </xf>
    <xf numFmtId="0" fontId="36" fillId="18" borderId="0" applyNumberFormat="0" applyBorder="0" applyAlignment="0" applyProtection="0">
      <alignment vertical="center"/>
    </xf>
    <xf numFmtId="0" fontId="69" fillId="0" borderId="0" applyNumberFormat="0" applyFill="0" applyBorder="0" applyAlignment="0" applyProtection="0">
      <alignment vertical="center"/>
    </xf>
    <xf numFmtId="0" fontId="59" fillId="0" borderId="23" applyNumberFormat="0" applyFill="0" applyAlignment="0" applyProtection="0">
      <alignment vertical="center"/>
    </xf>
    <xf numFmtId="9" fontId="10" fillId="0" borderId="0" applyFont="0" applyFill="0" applyBorder="0" applyAlignment="0" applyProtection="0">
      <alignment vertical="center"/>
    </xf>
    <xf numFmtId="0" fontId="71" fillId="0" borderId="18" applyNumberFormat="0" applyFill="0" applyAlignment="0" applyProtection="0">
      <alignment vertical="center"/>
    </xf>
    <xf numFmtId="0" fontId="51" fillId="10" borderId="0" applyNumberFormat="0" applyBorder="0" applyAlignment="0" applyProtection="0">
      <alignment vertical="center"/>
    </xf>
    <xf numFmtId="0" fontId="72" fillId="0" borderId="0">
      <alignment vertical="center"/>
    </xf>
    <xf numFmtId="0" fontId="47" fillId="10" borderId="0" applyNumberFormat="0" applyBorder="0" applyAlignment="0" applyProtection="0">
      <alignment vertical="center"/>
    </xf>
    <xf numFmtId="9" fontId="10" fillId="0" borderId="0" applyFont="0" applyFill="0" applyBorder="0" applyAlignment="0" applyProtection="0">
      <alignment vertical="center"/>
    </xf>
    <xf numFmtId="0" fontId="48" fillId="0" borderId="18" applyNumberFormat="0" applyFill="0" applyAlignment="0" applyProtection="0">
      <alignment vertical="center"/>
    </xf>
    <xf numFmtId="0" fontId="76" fillId="23" borderId="0" applyNumberFormat="0" applyBorder="0" applyAlignment="0" applyProtection="0">
      <alignment vertical="center"/>
    </xf>
    <xf numFmtId="0" fontId="36" fillId="12" borderId="0" applyNumberFormat="0" applyBorder="0" applyAlignment="0" applyProtection="0">
      <alignment vertical="center"/>
    </xf>
    <xf numFmtId="0" fontId="36" fillId="11" borderId="0" applyNumberFormat="0" applyBorder="0" applyAlignment="0" applyProtection="0">
      <alignment vertical="center"/>
    </xf>
    <xf numFmtId="9" fontId="10" fillId="0" borderId="0" applyFont="0" applyFill="0" applyBorder="0" applyAlignment="0" applyProtection="0">
      <alignment vertical="center"/>
    </xf>
    <xf numFmtId="0" fontId="52" fillId="0" borderId="20" applyNumberFormat="0" applyFill="0" applyAlignment="0" applyProtection="0">
      <alignment vertical="center"/>
    </xf>
    <xf numFmtId="0" fontId="36" fillId="11" borderId="0" applyNumberFormat="0" applyBorder="0" applyAlignment="0" applyProtection="0">
      <alignment vertical="center"/>
    </xf>
    <xf numFmtId="0" fontId="76" fillId="30" borderId="0" applyNumberFormat="0" applyBorder="0" applyAlignment="0" applyProtection="0">
      <alignment vertical="center"/>
    </xf>
    <xf numFmtId="0" fontId="79" fillId="31" borderId="30" applyNumberFormat="0" applyAlignment="0" applyProtection="0">
      <alignment vertical="center"/>
    </xf>
    <xf numFmtId="0" fontId="80" fillId="31" borderId="22" applyNumberFormat="0" applyAlignment="0" applyProtection="0">
      <alignment vertical="center"/>
    </xf>
    <xf numFmtId="0" fontId="0" fillId="18" borderId="0" applyNumberFormat="0" applyBorder="0" applyAlignment="0" applyProtection="0">
      <alignment vertical="center"/>
    </xf>
    <xf numFmtId="0" fontId="81" fillId="32" borderId="31" applyNumberFormat="0" applyAlignment="0" applyProtection="0">
      <alignment vertical="center"/>
    </xf>
    <xf numFmtId="0" fontId="60" fillId="33" borderId="0" applyNumberFormat="0" applyBorder="0" applyAlignment="0" applyProtection="0">
      <alignment vertical="center"/>
    </xf>
    <xf numFmtId="0" fontId="76" fillId="34" borderId="0" applyNumberFormat="0" applyBorder="0" applyAlignment="0" applyProtection="0">
      <alignment vertical="center"/>
    </xf>
    <xf numFmtId="0" fontId="10" fillId="0" borderId="0">
      <alignment vertical="center"/>
    </xf>
    <xf numFmtId="0" fontId="82" fillId="0" borderId="32">
      <alignment horizontal="center" vertical="center"/>
    </xf>
    <xf numFmtId="0" fontId="83" fillId="0" borderId="33" applyNumberFormat="0" applyFill="0" applyAlignment="0" applyProtection="0">
      <alignment vertical="center"/>
    </xf>
    <xf numFmtId="0" fontId="47" fillId="25" borderId="0" applyNumberFormat="0" applyBorder="0" applyAlignment="0" applyProtection="0">
      <alignment vertical="center"/>
    </xf>
    <xf numFmtId="0" fontId="84" fillId="0" borderId="34" applyNumberFormat="0" applyFill="0" applyAlignment="0" applyProtection="0">
      <alignment vertical="center"/>
    </xf>
    <xf numFmtId="0" fontId="85" fillId="35" borderId="0" applyNumberFormat="0" applyBorder="0" applyAlignment="0" applyProtection="0">
      <alignment vertical="center"/>
    </xf>
    <xf numFmtId="0" fontId="0" fillId="17" borderId="0" applyNumberFormat="0" applyBorder="0" applyAlignment="0" applyProtection="0">
      <alignment vertical="center"/>
    </xf>
    <xf numFmtId="0" fontId="86" fillId="36" borderId="0" applyNumberFormat="0" applyBorder="0" applyAlignment="0" applyProtection="0">
      <alignment vertical="center"/>
    </xf>
    <xf numFmtId="0" fontId="60" fillId="37" borderId="0" applyNumberFormat="0" applyBorder="0" applyAlignment="0" applyProtection="0">
      <alignment vertical="center"/>
    </xf>
    <xf numFmtId="0" fontId="76" fillId="38" borderId="0" applyNumberFormat="0" applyBorder="0" applyAlignment="0" applyProtection="0">
      <alignment vertical="center"/>
    </xf>
    <xf numFmtId="0" fontId="10" fillId="0" borderId="0">
      <alignment vertical="center"/>
    </xf>
    <xf numFmtId="0" fontId="64" fillId="0" borderId="25" applyNumberFormat="0" applyFill="0" applyProtection="0">
      <alignment horizontal="right" vertical="center"/>
    </xf>
    <xf numFmtId="0" fontId="60" fillId="39" borderId="0" applyNumberFormat="0" applyBorder="0" applyAlignment="0" applyProtection="0">
      <alignment vertical="center"/>
    </xf>
    <xf numFmtId="0" fontId="29" fillId="6" borderId="0" applyNumberFormat="0" applyBorder="0" applyAlignment="0" applyProtection="0">
      <alignment vertical="center"/>
    </xf>
    <xf numFmtId="0" fontId="60" fillId="40" borderId="0" applyNumberFormat="0" applyBorder="0" applyAlignment="0" applyProtection="0">
      <alignment vertical="center"/>
    </xf>
    <xf numFmtId="0" fontId="60" fillId="41" borderId="0" applyNumberFormat="0" applyBorder="0" applyAlignment="0" applyProtection="0">
      <alignment vertical="center"/>
    </xf>
    <xf numFmtId="0" fontId="60" fillId="43" borderId="0" applyNumberFormat="0" applyBorder="0" applyAlignment="0" applyProtection="0">
      <alignment vertical="center"/>
    </xf>
    <xf numFmtId="0" fontId="29" fillId="3" borderId="0" applyNumberFormat="0" applyBorder="0" applyAlignment="0" applyProtection="0">
      <alignment vertical="center"/>
    </xf>
    <xf numFmtId="0" fontId="76" fillId="44" borderId="0" applyNumberFormat="0" applyBorder="0" applyAlignment="0" applyProtection="0">
      <alignment vertical="center"/>
    </xf>
    <xf numFmtId="0" fontId="75" fillId="17" borderId="0" applyNumberFormat="0" applyBorder="0" applyAlignment="0" applyProtection="0">
      <alignment vertical="center"/>
    </xf>
    <xf numFmtId="0" fontId="29" fillId="3" borderId="0" applyNumberFormat="0" applyBorder="0" applyAlignment="0" applyProtection="0">
      <alignment vertical="center"/>
    </xf>
    <xf numFmtId="0" fontId="10" fillId="0" borderId="0" applyNumberFormat="0" applyFont="0" applyFill="0" applyBorder="0" applyAlignment="0" applyProtection="0">
      <alignment horizontal="left" vertical="center"/>
    </xf>
    <xf numFmtId="0" fontId="76" fillId="46" borderId="0" applyNumberFormat="0" applyBorder="0" applyAlignment="0" applyProtection="0">
      <alignment vertical="center"/>
    </xf>
    <xf numFmtId="0" fontId="60" fillId="47" borderId="0" applyNumberFormat="0" applyBorder="0" applyAlignment="0" applyProtection="0">
      <alignment vertical="center"/>
    </xf>
    <xf numFmtId="0" fontId="60" fillId="48" borderId="0" applyNumberFormat="0" applyBorder="0" applyAlignment="0" applyProtection="0">
      <alignment vertical="center"/>
    </xf>
    <xf numFmtId="0" fontId="76" fillId="49" borderId="0" applyNumberFormat="0" applyBorder="0" applyAlignment="0" applyProtection="0">
      <alignment vertical="center"/>
    </xf>
    <xf numFmtId="0" fontId="47" fillId="3" borderId="0" applyNumberFormat="0" applyBorder="0" applyAlignment="0" applyProtection="0">
      <alignment vertical="center"/>
    </xf>
    <xf numFmtId="0" fontId="60" fillId="50" borderId="0" applyNumberFormat="0" applyBorder="0" applyAlignment="0" applyProtection="0">
      <alignment vertical="center"/>
    </xf>
    <xf numFmtId="0" fontId="36" fillId="11" borderId="0" applyNumberFormat="0" applyBorder="0" applyAlignment="0" applyProtection="0">
      <alignment vertical="center"/>
    </xf>
    <xf numFmtId="0" fontId="59" fillId="0" borderId="23" applyNumberFormat="0" applyFill="0" applyAlignment="0" applyProtection="0">
      <alignment vertical="center"/>
    </xf>
    <xf numFmtId="0" fontId="76" fillId="51" borderId="0" applyNumberFormat="0" applyBorder="0" applyAlignment="0" applyProtection="0">
      <alignment vertical="center"/>
    </xf>
    <xf numFmtId="0" fontId="76" fillId="52" borderId="0" applyNumberFormat="0" applyBorder="0" applyAlignment="0" applyProtection="0">
      <alignment vertical="center"/>
    </xf>
    <xf numFmtId="0" fontId="56" fillId="0" borderId="0">
      <alignment vertical="center"/>
    </xf>
    <xf numFmtId="0" fontId="60" fillId="53" borderId="0" applyNumberFormat="0" applyBorder="0" applyAlignment="0" applyProtection="0">
      <alignment vertical="center"/>
    </xf>
    <xf numFmtId="0" fontId="36" fillId="11" borderId="0" applyNumberFormat="0" applyBorder="0" applyAlignment="0" applyProtection="0">
      <alignment vertical="center"/>
    </xf>
    <xf numFmtId="0" fontId="59" fillId="0" borderId="23" applyNumberFormat="0" applyFill="0" applyAlignment="0" applyProtection="0">
      <alignment vertical="center"/>
    </xf>
    <xf numFmtId="0" fontId="76" fillId="54" borderId="0" applyNumberFormat="0" applyBorder="0" applyAlignment="0" applyProtection="0">
      <alignment vertical="center"/>
    </xf>
    <xf numFmtId="0" fontId="54" fillId="0" borderId="0">
      <alignment vertical="center"/>
    </xf>
    <xf numFmtId="0" fontId="10" fillId="0" borderId="0">
      <alignment vertical="center"/>
    </xf>
    <xf numFmtId="0" fontId="29" fillId="6" borderId="0" applyNumberFormat="0" applyBorder="0" applyAlignment="0" applyProtection="0">
      <alignment vertical="center"/>
    </xf>
    <xf numFmtId="0" fontId="72" fillId="0" borderId="0">
      <alignment vertical="center"/>
    </xf>
    <xf numFmtId="0" fontId="56" fillId="0" borderId="0">
      <alignment vertical="center"/>
    </xf>
    <xf numFmtId="0" fontId="56" fillId="0" borderId="0">
      <alignment vertical="center"/>
    </xf>
    <xf numFmtId="0" fontId="72" fillId="0" borderId="0">
      <alignment vertical="center"/>
    </xf>
    <xf numFmtId="0" fontId="54" fillId="0" borderId="0">
      <alignment vertical="center"/>
    </xf>
    <xf numFmtId="0" fontId="29" fillId="6" borderId="0" applyNumberFormat="0" applyBorder="0" applyAlignment="0" applyProtection="0">
      <alignment vertical="center"/>
    </xf>
    <xf numFmtId="9" fontId="10" fillId="0" borderId="0" applyFont="0" applyFill="0" applyBorder="0" applyAlignment="0" applyProtection="0">
      <alignment vertical="center"/>
    </xf>
    <xf numFmtId="0" fontId="54"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54" fillId="0" borderId="0">
      <alignment vertical="center"/>
    </xf>
    <xf numFmtId="9" fontId="10" fillId="0" borderId="0" applyFont="0" applyFill="0" applyBorder="0" applyAlignment="0" applyProtection="0">
      <alignment vertical="center"/>
    </xf>
    <xf numFmtId="49" fontId="10" fillId="0" borderId="0" applyFont="0" applyFill="0" applyBorder="0" applyAlignment="0" applyProtection="0">
      <alignment vertical="center"/>
    </xf>
    <xf numFmtId="0" fontId="0" fillId="0" borderId="0">
      <alignment vertical="center"/>
    </xf>
    <xf numFmtId="0" fontId="72" fillId="0" borderId="0">
      <alignment vertical="center"/>
    </xf>
    <xf numFmtId="0" fontId="54" fillId="0" borderId="0">
      <alignment vertical="center"/>
    </xf>
    <xf numFmtId="0" fontId="10" fillId="0" borderId="0">
      <alignment vertical="center"/>
    </xf>
    <xf numFmtId="0" fontId="29" fillId="6" borderId="0" applyNumberFormat="0" applyBorder="0" applyAlignment="0" applyProtection="0">
      <alignment vertical="center"/>
    </xf>
    <xf numFmtId="0" fontId="54" fillId="0" borderId="0">
      <alignment vertical="center"/>
    </xf>
    <xf numFmtId="9" fontId="10" fillId="0" borderId="0" applyFont="0" applyFill="0" applyBorder="0" applyAlignment="0" applyProtection="0">
      <alignment vertical="center"/>
    </xf>
    <xf numFmtId="0" fontId="54" fillId="0" borderId="0">
      <alignment vertical="center"/>
    </xf>
    <xf numFmtId="49" fontId="10" fillId="0" borderId="0" applyFont="0" applyFill="0" applyBorder="0" applyAlignment="0" applyProtection="0">
      <alignment vertical="center"/>
    </xf>
    <xf numFmtId="0" fontId="90" fillId="0" borderId="0" applyNumberFormat="0" applyFill="0" applyBorder="0" applyAlignment="0" applyProtection="0">
      <alignment vertical="top"/>
      <protection locked="0"/>
    </xf>
    <xf numFmtId="0" fontId="36" fillId="12" borderId="0" applyNumberFormat="0" applyBorder="0" applyAlignment="0" applyProtection="0">
      <alignment vertical="center"/>
    </xf>
    <xf numFmtId="0" fontId="54" fillId="0" borderId="0">
      <alignment vertical="center"/>
    </xf>
    <xf numFmtId="0" fontId="36" fillId="18" borderId="0" applyNumberFormat="0" applyBorder="0" applyAlignment="0" applyProtection="0">
      <alignment vertical="center"/>
    </xf>
    <xf numFmtId="0" fontId="54" fillId="0" borderId="0">
      <alignment vertical="center"/>
    </xf>
    <xf numFmtId="0" fontId="54" fillId="0" borderId="0">
      <alignment vertical="center"/>
    </xf>
    <xf numFmtId="10" fontId="10" fillId="0" borderId="0" applyFont="0" applyFill="0" applyBorder="0" applyAlignment="0" applyProtection="0">
      <alignment vertical="center"/>
    </xf>
    <xf numFmtId="9" fontId="10" fillId="0" borderId="0" applyFont="0" applyFill="0" applyBorder="0" applyAlignment="0" applyProtection="0">
      <alignment vertical="center"/>
    </xf>
    <xf numFmtId="0" fontId="54" fillId="0" borderId="0">
      <alignment vertical="center"/>
    </xf>
    <xf numFmtId="0" fontId="70" fillId="0" borderId="27" applyNumberFormat="0" applyFill="0" applyAlignment="0" applyProtection="0">
      <alignment vertical="center"/>
    </xf>
    <xf numFmtId="0" fontId="54" fillId="0" borderId="0">
      <alignment vertical="center"/>
    </xf>
    <xf numFmtId="0" fontId="54" fillId="0" borderId="0">
      <alignment vertical="center"/>
    </xf>
    <xf numFmtId="0" fontId="90" fillId="0" borderId="0" applyNumberFormat="0" applyFill="0" applyBorder="0" applyAlignment="0" applyProtection="0">
      <alignment vertical="top"/>
      <protection locked="0"/>
    </xf>
    <xf numFmtId="0" fontId="36" fillId="12" borderId="0" applyNumberFormat="0" applyBorder="0" applyAlignment="0" applyProtection="0">
      <alignment vertical="center"/>
    </xf>
    <xf numFmtId="0" fontId="54" fillId="0" borderId="0">
      <alignment vertical="center"/>
    </xf>
    <xf numFmtId="0" fontId="64" fillId="0" borderId="0">
      <alignment vertical="center"/>
    </xf>
    <xf numFmtId="0" fontId="36" fillId="9" borderId="0" applyNumberFormat="0" applyBorder="0" applyAlignment="0" applyProtection="0">
      <alignment vertical="center"/>
    </xf>
    <xf numFmtId="0" fontId="72"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47" fillId="29" borderId="0" applyNumberFormat="0" applyBorder="0" applyAlignment="0" applyProtection="0">
      <alignment vertical="center"/>
    </xf>
    <xf numFmtId="0" fontId="0" fillId="20" borderId="0" applyNumberFormat="0" applyBorder="0" applyAlignment="0" applyProtection="0">
      <alignment vertical="center"/>
    </xf>
    <xf numFmtId="0" fontId="29" fillId="2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7" fillId="27" borderId="0" applyNumberFormat="0" applyBorder="0" applyAlignment="0" applyProtection="0">
      <alignment vertical="center"/>
    </xf>
    <xf numFmtId="0" fontId="10"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0">
      <alignment vertical="center"/>
    </xf>
    <xf numFmtId="0" fontId="0" fillId="22" borderId="0" applyNumberFormat="0" applyBorder="0" applyAlignment="0" applyProtection="0">
      <alignment vertical="center"/>
    </xf>
    <xf numFmtId="199" fontId="10" fillId="0" borderId="0" applyFont="0" applyFill="0" applyBorder="0" applyAlignment="0" applyProtection="0">
      <alignment vertical="center"/>
    </xf>
    <xf numFmtId="0" fontId="10" fillId="0" borderId="0">
      <alignment vertical="center"/>
    </xf>
    <xf numFmtId="0" fontId="0" fillId="22" borderId="0" applyNumberFormat="0" applyBorder="0" applyAlignment="0" applyProtection="0">
      <alignment vertical="center"/>
    </xf>
    <xf numFmtId="0" fontId="10" fillId="0" borderId="0">
      <alignment vertical="center"/>
    </xf>
    <xf numFmtId="0" fontId="0" fillId="42" borderId="0" applyNumberFormat="0" applyBorder="0" applyAlignment="0" applyProtection="0">
      <alignment vertical="center"/>
    </xf>
    <xf numFmtId="0" fontId="36" fillId="2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9" fillId="6" borderId="0" applyNumberFormat="0" applyBorder="0" applyAlignment="0" applyProtection="0">
      <alignment vertical="center"/>
    </xf>
    <xf numFmtId="0" fontId="0" fillId="2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94" fillId="0" borderId="1">
      <alignment horizontal="left" vertical="center"/>
    </xf>
    <xf numFmtId="0" fontId="0" fillId="18" borderId="0" applyNumberFormat="0" applyBorder="0" applyAlignment="0" applyProtection="0">
      <alignment vertical="center"/>
    </xf>
    <xf numFmtId="0" fontId="36" fillId="12"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58" borderId="0" applyNumberFormat="0" applyBorder="0" applyAlignment="0" applyProtection="0">
      <alignment vertical="center"/>
    </xf>
    <xf numFmtId="0" fontId="0" fillId="18" borderId="0" applyNumberFormat="0" applyBorder="0" applyAlignment="0" applyProtection="0">
      <alignment vertical="center"/>
    </xf>
    <xf numFmtId="0" fontId="0" fillId="42" borderId="0" applyNumberFormat="0" applyBorder="0" applyAlignment="0" applyProtection="0">
      <alignment vertical="center"/>
    </xf>
    <xf numFmtId="0" fontId="29" fillId="6" borderId="0" applyNumberFormat="0" applyBorder="0" applyAlignment="0" applyProtection="0">
      <alignment vertical="center"/>
    </xf>
    <xf numFmtId="0" fontId="67"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7" fillId="56" borderId="0" applyNumberFormat="0" applyBorder="0" applyAlignment="0" applyProtection="0">
      <alignment vertical="center"/>
    </xf>
    <xf numFmtId="0" fontId="67" fillId="17" borderId="0" applyNumberFormat="0" applyBorder="0" applyAlignment="0" applyProtection="0">
      <alignment vertical="center"/>
    </xf>
    <xf numFmtId="0" fontId="0" fillId="18" borderId="0" applyNumberFormat="0" applyBorder="0" applyAlignment="0" applyProtection="0">
      <alignment vertical="center"/>
    </xf>
    <xf numFmtId="0" fontId="67" fillId="17" borderId="0" applyNumberFormat="0" applyBorder="0" applyAlignment="0" applyProtection="0">
      <alignment vertical="center"/>
    </xf>
    <xf numFmtId="0" fontId="0" fillId="22" borderId="0" applyNumberFormat="0" applyBorder="0" applyAlignment="0" applyProtection="0">
      <alignment vertical="center"/>
    </xf>
    <xf numFmtId="0" fontId="99" fillId="4" borderId="0" applyNumberFormat="0" applyBorder="0" applyAlignment="0" applyProtection="0">
      <alignment vertical="center"/>
    </xf>
    <xf numFmtId="9" fontId="10" fillId="0" borderId="0" applyFont="0" applyFill="0" applyBorder="0" applyAlignment="0" applyProtection="0">
      <alignment vertical="center"/>
    </xf>
    <xf numFmtId="0" fontId="70" fillId="0" borderId="27" applyNumberFormat="0" applyFill="0" applyAlignment="0" applyProtection="0">
      <alignment vertical="center"/>
    </xf>
    <xf numFmtId="0" fontId="0" fillId="22" borderId="0" applyNumberFormat="0" applyBorder="0" applyAlignment="0" applyProtection="0">
      <alignment vertical="center"/>
    </xf>
    <xf numFmtId="0" fontId="36" fillId="45" borderId="0" applyNumberFormat="0" applyBorder="0" applyAlignment="0" applyProtection="0">
      <alignment vertical="center"/>
    </xf>
    <xf numFmtId="0" fontId="99" fillId="4" borderId="0" applyNumberFormat="0" applyBorder="0" applyAlignment="0" applyProtection="0">
      <alignment vertical="center"/>
    </xf>
    <xf numFmtId="9" fontId="10" fillId="0" borderId="0" applyFont="0" applyFill="0" applyBorder="0" applyAlignment="0" applyProtection="0">
      <alignment vertical="center"/>
    </xf>
    <xf numFmtId="0" fontId="67" fillId="17" borderId="0" applyNumberFormat="0" applyBorder="0" applyAlignment="0" applyProtection="0">
      <alignment vertical="center"/>
    </xf>
    <xf numFmtId="0" fontId="0" fillId="59" borderId="0" applyNumberFormat="0" applyBorder="0" applyAlignment="0" applyProtection="0">
      <alignment vertical="center"/>
    </xf>
    <xf numFmtId="0" fontId="47" fillId="4" borderId="0" applyNumberFormat="0" applyBorder="0" applyAlignment="0" applyProtection="0">
      <alignment vertical="center"/>
    </xf>
    <xf numFmtId="0" fontId="78" fillId="3" borderId="29" applyNumberFormat="0" applyAlignment="0" applyProtection="0">
      <alignment vertical="center"/>
    </xf>
    <xf numFmtId="0" fontId="36" fillId="11"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67" fillId="17" borderId="0" applyNumberFormat="0" applyBorder="0" applyAlignment="0" applyProtection="0">
      <alignment vertical="center"/>
    </xf>
    <xf numFmtId="0" fontId="91" fillId="0" borderId="38" applyNumberFormat="0" applyFill="0" applyAlignment="0" applyProtection="0">
      <alignment vertical="center"/>
    </xf>
    <xf numFmtId="0" fontId="47" fillId="4" borderId="0" applyNumberFormat="0" applyBorder="0" applyAlignment="0" applyProtection="0">
      <alignment vertical="center"/>
    </xf>
    <xf numFmtId="9" fontId="10" fillId="0" borderId="0" applyFont="0" applyFill="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10" borderId="0" applyNumberFormat="0" applyBorder="0" applyAlignment="0" applyProtection="0">
      <alignment vertical="center"/>
    </xf>
    <xf numFmtId="0" fontId="78" fillId="3" borderId="29" applyNumberFormat="0" applyAlignment="0" applyProtection="0">
      <alignment vertical="center"/>
    </xf>
    <xf numFmtId="0" fontId="10" fillId="0" borderId="0">
      <alignment vertical="center"/>
    </xf>
    <xf numFmtId="0" fontId="36" fillId="11" borderId="0" applyNumberFormat="0" applyBorder="0" applyAlignment="0" applyProtection="0">
      <alignment vertical="center"/>
    </xf>
    <xf numFmtId="0" fontId="47" fillId="10" borderId="0" applyNumberFormat="0" applyBorder="0" applyAlignment="0" applyProtection="0">
      <alignment vertical="center"/>
    </xf>
    <xf numFmtId="0" fontId="36" fillId="27" borderId="0" applyNumberFormat="0" applyBorder="0" applyAlignment="0" applyProtection="0">
      <alignment vertical="center"/>
    </xf>
    <xf numFmtId="0" fontId="0" fillId="6" borderId="15" applyNumberFormat="0" applyFont="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36" fillId="11"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58" borderId="0" applyNumberFormat="0" applyBorder="0" applyAlignment="0" applyProtection="0">
      <alignment vertical="center"/>
    </xf>
    <xf numFmtId="0" fontId="29" fillId="20" borderId="0" applyNumberFormat="0" applyBorder="0" applyAlignment="0" applyProtection="0">
      <alignment vertical="center"/>
    </xf>
    <xf numFmtId="0" fontId="47" fillId="58" borderId="0" applyNumberFormat="0" applyBorder="0" applyAlignment="0" applyProtection="0">
      <alignment vertical="center"/>
    </xf>
    <xf numFmtId="0" fontId="29" fillId="20" borderId="0" applyNumberFormat="0" applyBorder="0" applyAlignment="0" applyProtection="0">
      <alignment vertical="center"/>
    </xf>
    <xf numFmtId="0" fontId="47" fillId="25" borderId="0" applyNumberFormat="0" applyBorder="0" applyAlignment="0" applyProtection="0">
      <alignment vertical="center"/>
    </xf>
    <xf numFmtId="0" fontId="36" fillId="11" borderId="0" applyNumberFormat="0" applyBorder="0" applyAlignment="0" applyProtection="0">
      <alignment vertical="center"/>
    </xf>
    <xf numFmtId="0" fontId="47" fillId="25" borderId="0" applyNumberFormat="0" applyBorder="0" applyAlignment="0" applyProtection="0">
      <alignment vertical="center"/>
    </xf>
    <xf numFmtId="0" fontId="64" fillId="0" borderId="0" applyProtection="0">
      <alignment vertical="center"/>
    </xf>
    <xf numFmtId="0" fontId="10" fillId="0" borderId="0">
      <alignment vertical="center"/>
    </xf>
    <xf numFmtId="0" fontId="47" fillId="56" borderId="0" applyNumberFormat="0" applyBorder="0" applyAlignment="0" applyProtection="0">
      <alignment vertical="center"/>
    </xf>
    <xf numFmtId="0" fontId="47" fillId="3" borderId="0" applyNumberFormat="0" applyBorder="0" applyAlignment="0" applyProtection="0">
      <alignment vertical="center"/>
    </xf>
    <xf numFmtId="0" fontId="59" fillId="0" borderId="23" applyNumberFormat="0" applyFill="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9" fontId="10" fillId="0" borderId="0" applyFont="0" applyFill="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10" fillId="0" borderId="0" applyNumberFormat="0" applyFill="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12" borderId="0" applyNumberFormat="0" applyBorder="0" applyAlignment="0" applyProtection="0">
      <alignment vertical="center"/>
    </xf>
    <xf numFmtId="0" fontId="66" fillId="0" borderId="13">
      <alignment horizontal="left" vertical="center"/>
    </xf>
    <xf numFmtId="0" fontId="47" fillId="9" borderId="0" applyNumberFormat="0" applyBorder="0" applyAlignment="0" applyProtection="0">
      <alignment vertical="center"/>
    </xf>
    <xf numFmtId="0" fontId="66" fillId="0" borderId="13">
      <alignment horizontal="left" vertical="center"/>
    </xf>
    <xf numFmtId="0" fontId="47" fillId="9" borderId="0" applyNumberFormat="0" applyBorder="0" applyAlignment="0" applyProtection="0">
      <alignment vertical="center"/>
    </xf>
    <xf numFmtId="0" fontId="47" fillId="11" borderId="0" applyNumberFormat="0" applyBorder="0" applyAlignment="0" applyProtection="0">
      <alignment vertical="center"/>
    </xf>
    <xf numFmtId="0" fontId="56" fillId="0" borderId="0">
      <alignment vertical="center"/>
      <protection locked="0"/>
    </xf>
    <xf numFmtId="0" fontId="47" fillId="29" borderId="0" applyNumberFormat="0" applyBorder="0" applyAlignment="0" applyProtection="0">
      <alignment vertical="center"/>
    </xf>
    <xf numFmtId="0" fontId="29" fillId="20" borderId="0" applyNumberFormat="0" applyBorder="0" applyAlignment="0" applyProtection="0">
      <alignment vertical="center"/>
    </xf>
    <xf numFmtId="0" fontId="36" fillId="12" borderId="0" applyNumberFormat="0" applyBorder="0" applyAlignment="0" applyProtection="0">
      <alignment vertical="center"/>
    </xf>
    <xf numFmtId="0" fontId="29" fillId="20" borderId="0" applyNumberFormat="0" applyBorder="0" applyAlignment="0" applyProtection="0">
      <alignment vertical="center"/>
    </xf>
    <xf numFmtId="0" fontId="29" fillId="22"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100" fillId="0" borderId="0" applyNumberFormat="0" applyFill="0" applyBorder="0" applyAlignment="0" applyProtection="0">
      <alignment vertical="center"/>
    </xf>
    <xf numFmtId="0" fontId="36" fillId="11"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82" fillId="0" borderId="32">
      <alignment horizontal="center"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59" fillId="0" borderId="23" applyNumberFormat="0" applyFill="0" applyAlignment="0" applyProtection="0">
      <alignment vertical="center"/>
    </xf>
    <xf numFmtId="0" fontId="36" fillId="18" borderId="0" applyNumberFormat="0" applyBorder="0" applyAlignment="0" applyProtection="0">
      <alignment vertical="center"/>
    </xf>
    <xf numFmtId="0" fontId="59" fillId="0" borderId="23" applyNumberFormat="0" applyFill="0" applyAlignment="0" applyProtection="0">
      <alignment vertical="center"/>
    </xf>
    <xf numFmtId="0" fontId="36" fillId="12" borderId="0" applyNumberFormat="0" applyBorder="0" applyAlignment="0" applyProtection="0">
      <alignment vertical="center"/>
    </xf>
    <xf numFmtId="15" fontId="93" fillId="0" borderId="0">
      <alignment vertical="center"/>
    </xf>
    <xf numFmtId="0" fontId="36" fillId="12" borderId="0" applyNumberFormat="0" applyBorder="0" applyAlignment="0" applyProtection="0">
      <alignment vertical="center"/>
    </xf>
    <xf numFmtId="199" fontId="10" fillId="0" borderId="0" applyFon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0" fillId="0" borderId="0">
      <alignment vertical="center"/>
    </xf>
    <xf numFmtId="0" fontId="36" fillId="12" borderId="0" applyNumberFormat="0" applyBorder="0" applyAlignment="0" applyProtection="0">
      <alignment vertical="center"/>
    </xf>
    <xf numFmtId="0" fontId="98" fillId="60" borderId="40">
      <alignment vertical="center"/>
      <protection locked="0"/>
    </xf>
    <xf numFmtId="0" fontId="10" fillId="0" borderId="0">
      <alignment vertical="center"/>
    </xf>
    <xf numFmtId="0" fontId="36" fillId="12" borderId="0" applyNumberFormat="0" applyBorder="0" applyAlignment="0" applyProtection="0">
      <alignment vertical="center"/>
    </xf>
    <xf numFmtId="0" fontId="10" fillId="0" borderId="0">
      <alignment vertical="center"/>
    </xf>
    <xf numFmtId="0" fontId="51" fillId="42" borderId="0" applyNumberFormat="0" applyBorder="0" applyAlignment="0" applyProtection="0">
      <alignment vertical="center"/>
    </xf>
    <xf numFmtId="0" fontId="36" fillId="12" borderId="0" applyNumberFormat="0" applyBorder="0" applyAlignment="0" applyProtection="0">
      <alignment vertical="center"/>
    </xf>
    <xf numFmtId="0" fontId="51" fillId="42" borderId="0" applyNumberFormat="0" applyBorder="0" applyAlignment="0" applyProtection="0">
      <alignment vertical="center"/>
    </xf>
    <xf numFmtId="0" fontId="36" fillId="12" borderId="0" applyNumberFormat="0" applyBorder="0" applyAlignment="0" applyProtection="0">
      <alignment vertical="center"/>
    </xf>
    <xf numFmtId="0" fontId="36" fillId="45" borderId="0" applyNumberFormat="0" applyBorder="0" applyAlignment="0" applyProtection="0">
      <alignment vertical="center"/>
    </xf>
    <xf numFmtId="0" fontId="47" fillId="12" borderId="0" applyNumberFormat="0" applyBorder="0" applyAlignment="0" applyProtection="0">
      <alignment vertical="center"/>
    </xf>
    <xf numFmtId="0" fontId="66" fillId="0" borderId="28" applyNumberFormat="0" applyAlignment="0" applyProtection="0">
      <alignment horizontal="left" vertical="center"/>
    </xf>
    <xf numFmtId="0" fontId="87" fillId="27" borderId="36" applyNumberFormat="0" applyAlignment="0" applyProtection="0">
      <alignment vertical="center"/>
    </xf>
    <xf numFmtId="0" fontId="29" fillId="3"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29" fillId="20" borderId="0" applyNumberFormat="0" applyBorder="0" applyAlignment="0" applyProtection="0">
      <alignment vertical="center"/>
    </xf>
    <xf numFmtId="0" fontId="36" fillId="8"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98" fillId="60" borderId="40">
      <alignment vertical="center"/>
      <protection locked="0"/>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36" fillId="45" borderId="0" applyNumberFormat="0" applyBorder="0" applyAlignment="0" applyProtection="0">
      <alignment vertical="center"/>
    </xf>
    <xf numFmtId="15" fontId="93" fillId="0" borderId="0">
      <alignment vertical="center"/>
    </xf>
    <xf numFmtId="0" fontId="101" fillId="0" borderId="0">
      <alignment vertical="center"/>
    </xf>
    <xf numFmtId="9" fontId="10" fillId="0" borderId="0" applyFont="0" applyFill="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8" borderId="0" applyNumberFormat="0" applyBorder="0" applyAlignment="0" applyProtection="0">
      <alignment vertical="center"/>
    </xf>
    <xf numFmtId="0" fontId="29" fillId="6" borderId="0" applyNumberFormat="0" applyBorder="0" applyAlignment="0" applyProtection="0">
      <alignment vertical="center"/>
    </xf>
    <xf numFmtId="0" fontId="36" fillId="9" borderId="0" applyNumberFormat="0" applyBorder="0" applyAlignment="0" applyProtection="0">
      <alignment vertical="center"/>
    </xf>
    <xf numFmtId="0" fontId="10" fillId="0" borderId="0" applyFont="0" applyFill="0" applyBorder="0" applyAlignment="0" applyProtection="0">
      <alignment vertical="center"/>
    </xf>
    <xf numFmtId="0" fontId="29" fillId="6" borderId="0" applyNumberFormat="0" applyBorder="0" applyAlignment="0" applyProtection="0">
      <alignment vertical="center"/>
    </xf>
    <xf numFmtId="0" fontId="36" fillId="9"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59" fillId="0" borderId="23" applyNumberFormat="0" applyFill="0" applyAlignment="0" applyProtection="0">
      <alignment vertical="center"/>
    </xf>
    <xf numFmtId="0" fontId="29" fillId="6" borderId="0" applyNumberFormat="0" applyBorder="0" applyAlignment="0" applyProtection="0">
      <alignment vertical="center"/>
    </xf>
    <xf numFmtId="0" fontId="7" fillId="0" borderId="17" applyNumberFormat="0" applyFill="0" applyAlignment="0" applyProtection="0">
      <alignment vertical="center"/>
    </xf>
    <xf numFmtId="0" fontId="36" fillId="9" borderId="0" applyNumberFormat="0" applyBorder="0" applyAlignment="0" applyProtection="0">
      <alignment vertical="center"/>
    </xf>
    <xf numFmtId="0" fontId="59" fillId="0" borderId="23" applyNumberFormat="0" applyFill="0" applyAlignment="0" applyProtection="0">
      <alignment vertical="center"/>
    </xf>
    <xf numFmtId="0" fontId="29" fillId="6" borderId="0" applyNumberFormat="0" applyBorder="0" applyAlignment="0" applyProtection="0">
      <alignment vertical="center"/>
    </xf>
    <xf numFmtId="0" fontId="59" fillId="0" borderId="23" applyNumberFormat="0" applyFill="0" applyAlignment="0" applyProtection="0">
      <alignment vertical="center"/>
    </xf>
    <xf numFmtId="0" fontId="29" fillId="17" borderId="0" applyNumberFormat="0" applyBorder="0" applyAlignment="0" applyProtection="0">
      <alignment vertical="center"/>
    </xf>
    <xf numFmtId="0" fontId="36" fillId="12" borderId="0" applyNumberFormat="0" applyBorder="0" applyAlignment="0" applyProtection="0">
      <alignment vertical="center"/>
    </xf>
    <xf numFmtId="179" fontId="10" fillId="0" borderId="0" applyFon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36" fillId="3" borderId="0" applyNumberFormat="0" applyBorder="0" applyAlignment="0" applyProtection="0">
      <alignment vertical="center"/>
    </xf>
    <xf numFmtId="204" fontId="10" fillId="0" borderId="0" applyFont="0" applyFill="0" applyBorder="0" applyAlignment="0" applyProtection="0">
      <alignment vertical="center"/>
    </xf>
    <xf numFmtId="0" fontId="36" fillId="3" borderId="0" applyNumberFormat="0" applyBorder="0" applyAlignment="0" applyProtection="0">
      <alignment vertical="center"/>
    </xf>
    <xf numFmtId="0" fontId="36" fillId="12" borderId="0" applyNumberFormat="0" applyBorder="0" applyAlignment="0" applyProtection="0">
      <alignment vertical="center"/>
    </xf>
    <xf numFmtId="0" fontId="67" fillId="22"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64" fillId="0" borderId="25" applyNumberFormat="0" applyFill="0" applyProtection="0">
      <alignment horizontal="right" vertical="center"/>
    </xf>
    <xf numFmtId="0" fontId="36" fillId="3"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184" fontId="61" fillId="0" borderId="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10" fillId="0" borderId="0">
      <alignment vertical="center"/>
    </xf>
    <xf numFmtId="0" fontId="36" fillId="8" borderId="0" applyNumberFormat="0" applyBorder="0" applyAlignment="0" applyProtection="0">
      <alignment vertical="center"/>
    </xf>
    <xf numFmtId="187" fontId="10" fillId="0" borderId="0" applyFon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9" fontId="10" fillId="0" borderId="0" applyFont="0" applyFill="0" applyBorder="0" applyAlignment="0" applyProtection="0">
      <alignment vertical="center"/>
    </xf>
    <xf numFmtId="0" fontId="36" fillId="12" borderId="0" applyNumberFormat="0" applyBorder="0" applyAlignment="0" applyProtection="0">
      <alignment vertical="center"/>
    </xf>
    <xf numFmtId="0" fontId="29" fillId="20" borderId="0" applyNumberFormat="0" applyBorder="0" applyAlignment="0" applyProtection="0">
      <alignment vertical="center"/>
    </xf>
    <xf numFmtId="9" fontId="10" fillId="0" borderId="0" applyFont="0" applyFill="0" applyBorder="0" applyAlignment="0" applyProtection="0">
      <alignment vertical="center"/>
    </xf>
    <xf numFmtId="0" fontId="29" fillId="20" borderId="0" applyNumberFormat="0" applyBorder="0" applyAlignment="0" applyProtection="0">
      <alignment vertical="center"/>
    </xf>
    <xf numFmtId="9" fontId="10" fillId="0" borderId="0" applyFont="0" applyFill="0" applyBorder="0" applyAlignment="0" applyProtection="0">
      <alignment vertical="center"/>
    </xf>
    <xf numFmtId="0" fontId="29" fillId="20" borderId="0" applyNumberFormat="0" applyBorder="0" applyAlignment="0" applyProtection="0">
      <alignment vertical="center"/>
    </xf>
    <xf numFmtId="9" fontId="10" fillId="0" borderId="0" applyFont="0" applyFill="0" applyBorder="0" applyAlignment="0" applyProtection="0">
      <alignment vertical="center"/>
    </xf>
    <xf numFmtId="0" fontId="29" fillId="20" borderId="0" applyNumberFormat="0" applyBorder="0" applyAlignment="0" applyProtection="0">
      <alignment vertical="center"/>
    </xf>
    <xf numFmtId="0" fontId="31" fillId="13" borderId="0" applyNumberFormat="0" applyBorder="0" applyAlignment="0" applyProtection="0">
      <alignment vertical="center"/>
    </xf>
    <xf numFmtId="9" fontId="10" fillId="0" borderId="0" applyFont="0" applyFill="0" applyBorder="0" applyAlignment="0" applyProtection="0">
      <alignment vertical="center"/>
    </xf>
    <xf numFmtId="0" fontId="29" fillId="3" borderId="0" applyNumberFormat="0" applyBorder="0" applyAlignment="0" applyProtection="0">
      <alignment vertical="center"/>
    </xf>
    <xf numFmtId="9" fontId="10" fillId="0" borderId="0" applyFont="0" applyFill="0" applyBorder="0" applyAlignment="0" applyProtection="0">
      <alignment vertical="center"/>
    </xf>
    <xf numFmtId="0" fontId="29" fillId="3" borderId="0" applyNumberFormat="0" applyBorder="0" applyAlignment="0" applyProtection="0">
      <alignment vertical="center"/>
    </xf>
    <xf numFmtId="0" fontId="29" fillId="27" borderId="0" applyNumberFormat="0" applyBorder="0" applyAlignment="0" applyProtection="0">
      <alignment vertical="center"/>
    </xf>
    <xf numFmtId="9" fontId="10" fillId="0" borderId="0" applyFont="0" applyFill="0" applyBorder="0" applyAlignment="0" applyProtection="0">
      <alignment vertical="center"/>
    </xf>
    <xf numFmtId="0" fontId="29" fillId="3" borderId="0" applyNumberFormat="0" applyBorder="0" applyAlignment="0" applyProtection="0">
      <alignment vertical="center"/>
    </xf>
    <xf numFmtId="0" fontId="64" fillId="0" borderId="25" applyNumberFormat="0" applyFill="0" applyProtection="0">
      <alignment horizontal="left" vertical="center"/>
    </xf>
    <xf numFmtId="0" fontId="29" fillId="27" borderId="0" applyNumberFormat="0" applyBorder="0" applyAlignment="0" applyProtection="0">
      <alignment vertical="center"/>
    </xf>
    <xf numFmtId="0" fontId="29"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0" fillId="61" borderId="0" applyNumberFormat="0" applyFont="0" applyBorder="0" applyAlignment="0" applyProtection="0">
      <alignment vertical="center"/>
    </xf>
    <xf numFmtId="0" fontId="36" fillId="12"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61"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82" fillId="0" borderId="32">
      <alignment horizontal="center" vertical="center"/>
    </xf>
    <xf numFmtId="0" fontId="10" fillId="0" borderId="0">
      <alignment vertical="center"/>
    </xf>
    <xf numFmtId="0" fontId="36" fillId="12" borderId="0" applyNumberFormat="0" applyBorder="0" applyAlignment="0" applyProtection="0">
      <alignment vertical="center"/>
    </xf>
    <xf numFmtId="9" fontId="10" fillId="0" borderId="0" applyFont="0" applyFill="0" applyBorder="0" applyAlignment="0" applyProtection="0">
      <alignment vertical="center"/>
    </xf>
    <xf numFmtId="0" fontId="68" fillId="0" borderId="26" applyNumberFormat="0" applyFill="0" applyAlignment="0" applyProtection="0">
      <alignment vertical="center"/>
    </xf>
    <xf numFmtId="0" fontId="36" fillId="12" borderId="0" applyNumberFormat="0" applyBorder="0" applyAlignment="0" applyProtection="0">
      <alignment vertical="center"/>
    </xf>
    <xf numFmtId="0" fontId="59" fillId="0" borderId="23" applyNumberFormat="0" applyFill="0" applyAlignment="0" applyProtection="0">
      <alignment vertical="center"/>
    </xf>
    <xf numFmtId="0" fontId="36" fillId="12" borderId="0" applyNumberFormat="0" applyBorder="0" applyAlignment="0" applyProtection="0">
      <alignment vertical="center"/>
    </xf>
    <xf numFmtId="0" fontId="59" fillId="0" borderId="23" applyNumberFormat="0" applyFill="0" applyAlignment="0" applyProtection="0">
      <alignment vertical="center"/>
    </xf>
    <xf numFmtId="0" fontId="36" fillId="9"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73" fillId="6" borderId="1" applyNumberFormat="0" applyBorder="0" applyAlignment="0" applyProtection="0">
      <alignment vertical="center"/>
    </xf>
    <xf numFmtId="0" fontId="29" fillId="20" borderId="0" applyNumberFormat="0" applyBorder="0" applyAlignment="0" applyProtection="0">
      <alignment vertical="center"/>
    </xf>
    <xf numFmtId="0" fontId="36" fillId="18" borderId="0" applyNumberFormat="0" applyBorder="0" applyAlignment="0" applyProtection="0">
      <alignment vertical="center"/>
    </xf>
    <xf numFmtId="0" fontId="70" fillId="0" borderId="27" applyNumberFormat="0" applyFill="0" applyAlignment="0" applyProtection="0">
      <alignment vertical="center"/>
    </xf>
    <xf numFmtId="0" fontId="36" fillId="18" borderId="0" applyNumberFormat="0" applyBorder="0" applyAlignment="0" applyProtection="0">
      <alignment vertical="center"/>
    </xf>
    <xf numFmtId="0" fontId="36" fillId="9" borderId="0" applyNumberFormat="0" applyBorder="0" applyAlignment="0" applyProtection="0">
      <alignment vertical="center"/>
    </xf>
    <xf numFmtId="0" fontId="102" fillId="27" borderId="39">
      <alignment horizontal="left" vertical="center"/>
      <protection locked="0" hidden="1"/>
    </xf>
    <xf numFmtId="0" fontId="36" fillId="9" borderId="0" applyNumberFormat="0" applyBorder="0" applyAlignment="0" applyProtection="0">
      <alignment vertical="center"/>
    </xf>
    <xf numFmtId="0" fontId="102" fillId="27" borderId="39">
      <alignment horizontal="left" vertical="center"/>
      <protection locked="0" hidden="1"/>
    </xf>
    <xf numFmtId="0" fontId="70" fillId="0" borderId="27" applyNumberFormat="0" applyFill="0" applyAlignment="0" applyProtection="0">
      <alignment vertical="center"/>
    </xf>
    <xf numFmtId="0" fontId="36" fillId="9" borderId="0" applyNumberFormat="0" applyBorder="0" applyAlignment="0" applyProtection="0">
      <alignment vertical="center"/>
    </xf>
    <xf numFmtId="200" fontId="10" fillId="0" borderId="0" applyFont="0" applyFill="0" applyBorder="0" applyAlignment="0" applyProtection="0">
      <alignment vertical="center"/>
    </xf>
    <xf numFmtId="0" fontId="91" fillId="0" borderId="38" applyNumberFormat="0" applyFill="0" applyAlignment="0" applyProtection="0">
      <alignment vertical="center"/>
    </xf>
    <xf numFmtId="0" fontId="7" fillId="0" borderId="35" applyNumberFormat="0" applyFill="0" applyAlignment="0" applyProtection="0">
      <alignment vertical="center"/>
    </xf>
    <xf numFmtId="0" fontId="36" fillId="9" borderId="0" applyNumberFormat="0" applyBorder="0" applyAlignment="0" applyProtection="0">
      <alignment vertical="center"/>
    </xf>
    <xf numFmtId="0" fontId="7" fillId="0" borderId="35" applyNumberFormat="0" applyFill="0" applyAlignment="0" applyProtection="0">
      <alignment vertical="center"/>
    </xf>
    <xf numFmtId="0" fontId="36" fillId="9" borderId="0" applyNumberFormat="0" applyBorder="0" applyAlignment="0" applyProtection="0">
      <alignment vertical="center"/>
    </xf>
    <xf numFmtId="0" fontId="7" fillId="0" borderId="17" applyNumberFormat="0" applyFill="0" applyAlignment="0" applyProtection="0">
      <alignment vertical="center"/>
    </xf>
    <xf numFmtId="0" fontId="36" fillId="9" borderId="0" applyNumberFormat="0" applyBorder="0" applyAlignment="0" applyProtection="0">
      <alignment vertical="center"/>
    </xf>
    <xf numFmtId="0" fontId="59" fillId="0" borderId="23" applyNumberFormat="0" applyFill="0" applyAlignment="0" applyProtection="0">
      <alignment vertical="center"/>
    </xf>
    <xf numFmtId="0" fontId="7" fillId="0" borderId="17" applyNumberFormat="0" applyFill="0" applyAlignment="0" applyProtection="0">
      <alignment vertical="center"/>
    </xf>
    <xf numFmtId="0" fontId="36" fillId="9" borderId="0" applyNumberFormat="0" applyBorder="0" applyAlignment="0" applyProtection="0">
      <alignment vertical="center"/>
    </xf>
    <xf numFmtId="9" fontId="10" fillId="0" borderId="0" applyFont="0" applyFill="0" applyBorder="0" applyAlignment="0" applyProtection="0">
      <alignment vertical="center"/>
    </xf>
    <xf numFmtId="0" fontId="59" fillId="0" borderId="23" applyNumberFormat="0" applyFill="0" applyAlignment="0" applyProtection="0">
      <alignment vertical="center"/>
    </xf>
    <xf numFmtId="0" fontId="29" fillId="6"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82" fillId="0" borderId="0" applyNumberFormat="0" applyFill="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11" borderId="0" applyNumberFormat="0" applyBorder="0" applyAlignment="0" applyProtection="0">
      <alignment vertical="center"/>
    </xf>
    <xf numFmtId="0" fontId="59" fillId="0" borderId="23" applyNumberFormat="0" applyFill="0" applyAlignment="0" applyProtection="0">
      <alignment vertical="center"/>
    </xf>
    <xf numFmtId="198" fontId="10" fillId="0" borderId="0" applyFont="0" applyFill="0" applyBorder="0" applyAlignment="0" applyProtection="0">
      <alignment vertical="center"/>
    </xf>
    <xf numFmtId="9"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92" fillId="0" borderId="0" applyNumberFormat="0" applyFill="0" applyBorder="0" applyAlignment="0" applyProtection="0">
      <alignment vertical="center"/>
    </xf>
    <xf numFmtId="0" fontId="91" fillId="0" borderId="38" applyNumberFormat="0" applyFill="0" applyAlignment="0" applyProtection="0">
      <alignment vertical="center"/>
    </xf>
    <xf numFmtId="186" fontId="61" fillId="0" borderId="0">
      <alignment vertical="center"/>
    </xf>
    <xf numFmtId="0" fontId="70" fillId="0" borderId="27" applyNumberFormat="0" applyFill="0" applyAlignment="0" applyProtection="0">
      <alignment vertical="center"/>
    </xf>
    <xf numFmtId="15" fontId="93" fillId="0" borderId="0">
      <alignment vertical="center"/>
    </xf>
    <xf numFmtId="15" fontId="93" fillId="0" borderId="0">
      <alignment vertical="center"/>
    </xf>
    <xf numFmtId="193" fontId="61" fillId="0" borderId="0">
      <alignment vertical="center"/>
    </xf>
    <xf numFmtId="0" fontId="73" fillId="3"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4" fillId="0" borderId="41" applyNumberFormat="0" applyFill="0" applyAlignment="0" applyProtection="0">
      <alignment vertical="center"/>
    </xf>
    <xf numFmtId="0" fontId="47" fillId="12" borderId="0" applyNumberFormat="0" applyBorder="0" applyAlignment="0" applyProtection="0">
      <alignment vertical="center"/>
    </xf>
    <xf numFmtId="0" fontId="66" fillId="0" borderId="28" applyNumberFormat="0" applyAlignment="0" applyProtection="0">
      <alignment horizontal="left" vertical="center"/>
    </xf>
    <xf numFmtId="0" fontId="66" fillId="0" borderId="13">
      <alignment horizontal="left" vertical="center"/>
    </xf>
    <xf numFmtId="0" fontId="66" fillId="0" borderId="13">
      <alignment horizontal="left" vertical="center"/>
    </xf>
    <xf numFmtId="43" fontId="0" fillId="0" borderId="0" applyFont="0" applyFill="0" applyBorder="0" applyAlignment="0" applyProtection="0">
      <alignment vertical="center"/>
    </xf>
    <xf numFmtId="0" fontId="73" fillId="6" borderId="1" applyNumberFormat="0" applyBorder="0" applyAlignment="0" applyProtection="0">
      <alignment vertical="center"/>
    </xf>
    <xf numFmtId="43" fontId="0" fillId="0" borderId="0" applyFont="0" applyFill="0" applyBorder="0" applyAlignment="0" applyProtection="0">
      <alignment vertical="center"/>
    </xf>
    <xf numFmtId="0" fontId="73" fillId="6" borderId="1" applyNumberFormat="0" applyBorder="0" applyAlignment="0" applyProtection="0">
      <alignment vertical="center"/>
    </xf>
    <xf numFmtId="0" fontId="73" fillId="6" borderId="1" applyNumberFormat="0" applyBorder="0" applyAlignment="0" applyProtection="0">
      <alignment vertical="center"/>
    </xf>
    <xf numFmtId="0" fontId="73" fillId="6" borderId="1" applyNumberFormat="0" applyBorder="0" applyAlignment="0" applyProtection="0">
      <alignment vertical="center"/>
    </xf>
    <xf numFmtId="0" fontId="73" fillId="6" borderId="1" applyNumberFormat="0" applyBorder="0" applyAlignment="0" applyProtection="0">
      <alignment vertical="center"/>
    </xf>
    <xf numFmtId="0" fontId="73" fillId="6" borderId="1" applyNumberFormat="0" applyBorder="0" applyAlignment="0" applyProtection="0">
      <alignment vertical="center"/>
    </xf>
    <xf numFmtId="197" fontId="106" fillId="62" borderId="0">
      <alignment vertical="center"/>
    </xf>
    <xf numFmtId="197" fontId="95" fillId="57" borderId="0">
      <alignment vertical="center"/>
    </xf>
    <xf numFmtId="38" fontId="10" fillId="0" borderId="0" applyFont="0" applyFill="0" applyBorder="0" applyAlignment="0" applyProtection="0">
      <alignment vertical="center"/>
    </xf>
    <xf numFmtId="0" fontId="10" fillId="0" borderId="0">
      <alignment vertical="center"/>
    </xf>
    <xf numFmtId="40" fontId="10" fillId="0" borderId="0" applyFont="0" applyFill="0" applyBorder="0" applyAlignment="0" applyProtection="0">
      <alignment vertical="center"/>
    </xf>
    <xf numFmtId="43" fontId="0" fillId="0" borderId="0" applyFont="0" applyFill="0" applyBorder="0" applyAlignment="0" applyProtection="0">
      <alignment vertical="center"/>
    </xf>
    <xf numFmtId="199" fontId="10" fillId="0" borderId="0" applyFont="0" applyFill="0" applyBorder="0" applyAlignment="0" applyProtection="0">
      <alignment vertical="center"/>
    </xf>
    <xf numFmtId="191" fontId="10" fillId="0" borderId="0" applyFont="0" applyFill="0" applyBorder="0" applyAlignment="0" applyProtection="0">
      <alignment vertical="center"/>
    </xf>
    <xf numFmtId="40" fontId="96" fillId="59" borderId="39">
      <alignment horizontal="centerContinuous" vertical="center"/>
    </xf>
    <xf numFmtId="1" fontId="64" fillId="0" borderId="21" applyFill="0" applyProtection="0">
      <alignment horizontal="center" vertical="center"/>
    </xf>
    <xf numFmtId="0" fontId="59" fillId="0" borderId="23" applyNumberFormat="0" applyFill="0" applyAlignment="0" applyProtection="0">
      <alignment vertical="center"/>
    </xf>
    <xf numFmtId="40" fontId="96" fillId="59" borderId="39">
      <alignment horizontal="centerContinuous" vertical="center"/>
    </xf>
    <xf numFmtId="37" fontId="97" fillId="0" borderId="0">
      <alignment vertical="center"/>
    </xf>
    <xf numFmtId="0" fontId="82" fillId="0" borderId="32">
      <alignment horizontal="center" vertical="center"/>
    </xf>
    <xf numFmtId="9" fontId="10" fillId="0" borderId="0" applyFont="0" applyFill="0" applyBorder="0" applyAlignment="0" applyProtection="0">
      <alignment vertical="center"/>
    </xf>
    <xf numFmtId="37" fontId="97" fillId="0" borderId="0">
      <alignment vertical="center"/>
    </xf>
    <xf numFmtId="0" fontId="82" fillId="0" borderId="32">
      <alignment horizontal="center" vertical="center"/>
    </xf>
    <xf numFmtId="37" fontId="97" fillId="0" borderId="0">
      <alignment vertical="center"/>
    </xf>
    <xf numFmtId="0" fontId="82" fillId="0" borderId="32">
      <alignment horizontal="center" vertical="center"/>
    </xf>
    <xf numFmtId="37" fontId="97" fillId="0" borderId="0">
      <alignment vertical="center"/>
    </xf>
    <xf numFmtId="0" fontId="82" fillId="0" borderId="32">
      <alignment horizontal="center" vertical="center"/>
    </xf>
    <xf numFmtId="9" fontId="10" fillId="0" borderId="0" applyFont="0" applyFill="0" applyBorder="0" applyAlignment="0" applyProtection="0">
      <alignment vertical="center"/>
    </xf>
    <xf numFmtId="190" fontId="64" fillId="0" borderId="0">
      <alignment vertical="center"/>
    </xf>
    <xf numFmtId="0" fontId="56" fillId="0" borderId="0">
      <alignment vertical="center"/>
    </xf>
    <xf numFmtId="9" fontId="10" fillId="0" borderId="0" applyFont="0" applyFill="0" applyBorder="0" applyAlignment="0" applyProtection="0">
      <alignment vertical="center"/>
    </xf>
    <xf numFmtId="14" fontId="63" fillId="0" borderId="0">
      <alignment horizontal="center" vertical="center" wrapText="1"/>
      <protection locked="0"/>
    </xf>
    <xf numFmtId="3" fontId="10" fillId="0" borderId="0" applyFont="0" applyFill="0" applyBorder="0" applyAlignment="0" applyProtection="0">
      <alignment vertical="center"/>
    </xf>
    <xf numFmtId="10" fontId="10" fillId="0" borderId="0" applyFont="0" applyFill="0" applyBorder="0" applyAlignment="0" applyProtection="0">
      <alignment vertical="center"/>
    </xf>
    <xf numFmtId="0" fontId="10" fillId="0" borderId="0">
      <alignment vertical="center"/>
    </xf>
    <xf numFmtId="0" fontId="98" fillId="60" borderId="40">
      <alignment vertical="center"/>
      <protection locked="0"/>
    </xf>
    <xf numFmtId="9" fontId="10" fillId="0" borderId="0" applyFont="0" applyFill="0" applyBorder="0" applyAlignment="0" applyProtection="0">
      <alignment vertical="center"/>
    </xf>
    <xf numFmtId="189" fontId="10" fillId="0" borderId="0" applyFont="0" applyFill="0" applyProtection="0">
      <alignment vertical="center"/>
    </xf>
    <xf numFmtId="9" fontId="10" fillId="0" borderId="0" applyFont="0" applyFill="0" applyBorder="0" applyAlignment="0" applyProtection="0">
      <alignment vertical="center"/>
    </xf>
    <xf numFmtId="0" fontId="10" fillId="0" borderId="0" applyNumberFormat="0" applyFont="0" applyFill="0" applyBorder="0" applyAlignment="0" applyProtection="0">
      <alignment horizontal="left" vertical="center"/>
    </xf>
    <xf numFmtId="15" fontId="10" fillId="0" borderId="0" applyFont="0" applyFill="0" applyBorder="0" applyAlignment="0" applyProtection="0">
      <alignment vertical="center"/>
    </xf>
    <xf numFmtId="0" fontId="82" fillId="0" borderId="32">
      <alignment horizontal="center" vertical="center"/>
    </xf>
    <xf numFmtId="0" fontId="64" fillId="0" borderId="25" applyNumberFormat="0" applyFill="0" applyProtection="0">
      <alignment horizontal="right" vertical="center"/>
    </xf>
    <xf numFmtId="15" fontId="10" fillId="0" borderId="0" applyFont="0" applyFill="0" applyBorder="0" applyAlignment="0" applyProtection="0">
      <alignment vertical="center"/>
    </xf>
    <xf numFmtId="0" fontId="64" fillId="0" borderId="25" applyNumberFormat="0" applyFill="0" applyProtection="0">
      <alignment horizontal="right" vertical="center"/>
    </xf>
    <xf numFmtId="4" fontId="10" fillId="0" borderId="0" applyFont="0" applyFill="0" applyBorder="0" applyAlignment="0" applyProtection="0">
      <alignment vertical="center"/>
    </xf>
    <xf numFmtId="0" fontId="10" fillId="0" borderId="0">
      <alignment vertical="center"/>
    </xf>
    <xf numFmtId="4" fontId="10" fillId="0" borderId="0" applyFont="0" applyFill="0" applyBorder="0" applyAlignment="0" applyProtection="0">
      <alignment vertical="center"/>
    </xf>
    <xf numFmtId="0" fontId="64" fillId="0" borderId="25" applyNumberFormat="0" applyFill="0" applyProtection="0">
      <alignment horizontal="right" vertical="center"/>
    </xf>
    <xf numFmtId="0" fontId="82" fillId="0" borderId="32">
      <alignment horizontal="center" vertical="center"/>
    </xf>
    <xf numFmtId="0" fontId="82" fillId="0" borderId="32">
      <alignment horizontal="center" vertical="center"/>
    </xf>
    <xf numFmtId="0" fontId="82" fillId="0" borderId="32">
      <alignment horizontal="center" vertical="center"/>
    </xf>
    <xf numFmtId="0" fontId="82" fillId="0" borderId="32">
      <alignment horizontal="center" vertical="center"/>
    </xf>
    <xf numFmtId="3" fontId="10" fillId="0" borderId="0" applyFont="0" applyFill="0" applyBorder="0" applyAlignment="0" applyProtection="0">
      <alignment vertical="center"/>
    </xf>
    <xf numFmtId="0" fontId="10" fillId="61" borderId="0" applyNumberFormat="0" applyFont="0" applyBorder="0" applyAlignment="0" applyProtection="0">
      <alignment vertical="center"/>
    </xf>
    <xf numFmtId="0" fontId="98" fillId="60" borderId="40">
      <alignment vertical="center"/>
      <protection locked="0"/>
    </xf>
    <xf numFmtId="0" fontId="107" fillId="0" borderId="0">
      <alignment vertical="center"/>
    </xf>
    <xf numFmtId="0" fontId="98" fillId="60" borderId="40">
      <alignment vertical="center"/>
      <protection locked="0"/>
    </xf>
    <xf numFmtId="0" fontId="98" fillId="60" borderId="40">
      <alignment vertical="center"/>
      <protection locked="0"/>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43" fontId="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0" fillId="0" borderId="0" applyNumberForma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pplyProtection="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4" fillId="0" borderId="41" applyNumberFormat="0" applyFill="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70" fillId="0" borderId="27" applyNumberFormat="0" applyFill="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64" fillId="0" borderId="25" applyNumberFormat="0" applyFill="0" applyProtection="0">
      <alignment horizontal="right" vertical="center"/>
    </xf>
    <xf numFmtId="9" fontId="10" fillId="0" borderId="0" applyFont="0" applyFill="0" applyBorder="0" applyAlignment="0" applyProtection="0">
      <alignment vertical="center"/>
    </xf>
    <xf numFmtId="0" fontId="68" fillId="0" borderId="26" applyNumberFormat="0" applyFill="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50" fillId="0" borderId="19" applyNumberFormat="0" applyFill="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196" fontId="10" fillId="0" borderId="0" applyFont="0" applyFill="0" applyBorder="0" applyAlignment="0" applyProtection="0">
      <alignment vertical="center"/>
    </xf>
    <xf numFmtId="0" fontId="64" fillId="0" borderId="25" applyNumberFormat="0" applyFill="0" applyProtection="0">
      <alignment horizontal="right" vertical="center"/>
    </xf>
    <xf numFmtId="0" fontId="64" fillId="0" borderId="25" applyNumberFormat="0" applyFill="0" applyProtection="0">
      <alignment horizontal="right" vertical="center"/>
    </xf>
    <xf numFmtId="0" fontId="59" fillId="0" borderId="23" applyNumberFormat="0" applyFill="0" applyAlignment="0" applyProtection="0">
      <alignment vertical="center"/>
    </xf>
    <xf numFmtId="0" fontId="59" fillId="0" borderId="23" applyNumberFormat="0" applyFill="0" applyAlignment="0" applyProtection="0">
      <alignment vertical="center"/>
    </xf>
    <xf numFmtId="0" fontId="70" fillId="0" borderId="27" applyNumberFormat="0" applyFill="0" applyAlignment="0" applyProtection="0">
      <alignment vertical="center"/>
    </xf>
    <xf numFmtId="0" fontId="59" fillId="0" borderId="23"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91" fillId="0" borderId="38" applyNumberFormat="0" applyFill="0" applyAlignment="0" applyProtection="0">
      <alignment vertical="center"/>
    </xf>
    <xf numFmtId="0" fontId="67" fillId="17"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50" fillId="0" borderId="19" applyNumberFormat="0" applyFill="0" applyAlignment="0" applyProtection="0">
      <alignment vertical="center"/>
    </xf>
    <xf numFmtId="0" fontId="67" fillId="17" borderId="0" applyNumberFormat="0" applyBorder="0" applyAlignment="0" applyProtection="0">
      <alignment vertical="center"/>
    </xf>
    <xf numFmtId="0" fontId="91" fillId="0" borderId="38" applyNumberFormat="0" applyFill="0" applyAlignment="0" applyProtection="0">
      <alignment vertical="center"/>
    </xf>
    <xf numFmtId="0" fontId="67" fillId="17" borderId="0" applyNumberFormat="0" applyBorder="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0" fontId="91" fillId="0" borderId="38" applyNumberFormat="0" applyFill="0" applyAlignment="0" applyProtection="0">
      <alignment vertical="center"/>
    </xf>
    <xf numFmtId="1" fontId="64" fillId="0" borderId="21" applyFill="0" applyProtection="0">
      <alignment horizontal="center" vertical="center"/>
    </xf>
    <xf numFmtId="0" fontId="50" fillId="0" borderId="0" applyNumberFormat="0" applyFill="0" applyBorder="0" applyAlignment="0" applyProtection="0">
      <alignment vertical="center"/>
    </xf>
    <xf numFmtId="183" fontId="0" fillId="0" borderId="0" applyFont="0" applyFill="0" applyBorder="0" applyAlignment="0" applyProtection="0">
      <alignment vertical="center"/>
    </xf>
    <xf numFmtId="0" fontId="50" fillId="0" borderId="0" applyNumberFormat="0" applyFill="0" applyBorder="0" applyAlignment="0" applyProtection="0">
      <alignment vertical="center"/>
    </xf>
    <xf numFmtId="18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0" fillId="0" borderId="0">
      <alignment vertical="center"/>
    </xf>
    <xf numFmtId="0" fontId="100" fillId="0" borderId="0" applyNumberFormat="0" applyFill="0" applyBorder="0" applyAlignment="0" applyProtection="0">
      <alignment vertical="center"/>
    </xf>
    <xf numFmtId="0" fontId="0" fillId="0" borderId="0">
      <alignment vertical="center"/>
    </xf>
    <xf numFmtId="0" fontId="87" fillId="27" borderId="36" applyNumberFormat="0" applyAlignment="0" applyProtection="0">
      <alignment vertical="center"/>
    </xf>
    <xf numFmtId="0" fontId="100" fillId="0" borderId="0" applyNumberFormat="0" applyFill="0" applyBorder="0" applyAlignment="0" applyProtection="0">
      <alignment vertical="center"/>
    </xf>
    <xf numFmtId="0" fontId="103" fillId="0" borderId="25" applyNumberFormat="0" applyFill="0" applyProtection="0">
      <alignment horizontal="center" vertical="center"/>
    </xf>
    <xf numFmtId="0" fontId="103" fillId="0" borderId="25" applyNumberFormat="0" applyFill="0" applyProtection="0">
      <alignment horizontal="center" vertical="center"/>
    </xf>
    <xf numFmtId="0" fontId="103" fillId="0" borderId="25" applyNumberFormat="0" applyFill="0" applyProtection="0">
      <alignment horizontal="center" vertical="center"/>
    </xf>
    <xf numFmtId="0" fontId="103" fillId="0" borderId="25" applyNumberFormat="0" applyFill="0" applyProtection="0">
      <alignment horizontal="center" vertical="center"/>
    </xf>
    <xf numFmtId="0" fontId="103" fillId="0" borderId="25" applyNumberFormat="0" applyFill="0" applyProtection="0">
      <alignment horizontal="center" vertical="center"/>
    </xf>
    <xf numFmtId="0" fontId="51" fillId="10" borderId="0" applyNumberFormat="0" applyBorder="0" applyAlignment="0" applyProtection="0">
      <alignment vertical="center"/>
    </xf>
    <xf numFmtId="0" fontId="103" fillId="0" borderId="25" applyNumberFormat="0" applyFill="0" applyProtection="0">
      <alignment horizontal="center" vertical="center"/>
    </xf>
    <xf numFmtId="0" fontId="103" fillId="0" borderId="25" applyNumberFormat="0" applyFill="0" applyProtection="0">
      <alignment horizontal="center" vertical="center"/>
    </xf>
    <xf numFmtId="0" fontId="103" fillId="0" borderId="25" applyNumberFormat="0" applyFill="0" applyProtection="0">
      <alignment horizontal="center"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55" fillId="0" borderId="21" applyNumberFormat="0" applyFill="0" applyProtection="0">
      <alignment horizontal="center" vertical="center"/>
    </xf>
    <xf numFmtId="0" fontId="55" fillId="0" borderId="21" applyNumberFormat="0" applyFill="0" applyProtection="0">
      <alignment horizontal="center" vertical="center"/>
    </xf>
    <xf numFmtId="0" fontId="55" fillId="0" borderId="21" applyNumberFormat="0" applyFill="0" applyProtection="0">
      <alignment horizontal="center" vertical="center"/>
    </xf>
    <xf numFmtId="0" fontId="55" fillId="0" borderId="21" applyNumberFormat="0" applyFill="0" applyProtection="0">
      <alignment horizontal="center" vertical="center"/>
    </xf>
    <xf numFmtId="0" fontId="55" fillId="0" borderId="21" applyNumberFormat="0" applyFill="0" applyProtection="0">
      <alignment horizontal="center" vertical="center"/>
    </xf>
    <xf numFmtId="0" fontId="55" fillId="0" borderId="21" applyNumberFormat="0" applyFill="0" applyProtection="0">
      <alignment horizontal="center" vertical="center"/>
    </xf>
    <xf numFmtId="0" fontId="55" fillId="0" borderId="21" applyNumberFormat="0" applyFill="0" applyProtection="0">
      <alignment horizontal="center" vertical="center"/>
    </xf>
    <xf numFmtId="0" fontId="51" fillId="10" borderId="0" applyNumberFormat="0" applyBorder="0" applyAlignment="0" applyProtection="0">
      <alignment vertical="center"/>
    </xf>
    <xf numFmtId="0" fontId="89" fillId="0" borderId="0" applyNumberFormat="0" applyFill="0" applyBorder="0" applyAlignment="0" applyProtection="0">
      <alignment vertical="center"/>
    </xf>
    <xf numFmtId="0" fontId="51" fillId="10" borderId="0" applyNumberFormat="0" applyBorder="0" applyAlignment="0" applyProtection="0">
      <alignment vertical="center"/>
    </xf>
    <xf numFmtId="0" fontId="89" fillId="0" borderId="0" applyNumberFormat="0" applyFill="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89" fillId="0" borderId="0" applyNumberFormat="0" applyFill="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89" fillId="0" borderId="0" applyNumberFormat="0" applyFill="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89" fillId="0" borderId="0" applyNumberFormat="0" applyFill="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49" fillId="42" borderId="0" applyNumberFormat="0" applyBorder="0" applyAlignment="0" applyProtection="0">
      <alignment vertical="center"/>
    </xf>
    <xf numFmtId="0" fontId="51" fillId="10"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0" fillId="0" borderId="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99" fillId="4" borderId="0" applyNumberFormat="0" applyBorder="0" applyAlignment="0" applyProtection="0">
      <alignment vertical="center"/>
    </xf>
    <xf numFmtId="0" fontId="49" fillId="10" borderId="0" applyNumberFormat="0" applyBorder="0" applyAlignment="0" applyProtection="0">
      <alignment vertical="center"/>
    </xf>
    <xf numFmtId="0" fontId="77" fillId="1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93"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17"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6" fillId="0" borderId="16" applyNumberFormat="0" applyFill="0" applyAlignment="0" applyProtection="0">
      <alignment vertical="center"/>
    </xf>
    <xf numFmtId="0" fontId="10" fillId="0" borderId="0">
      <alignment vertical="center"/>
    </xf>
    <xf numFmtId="0" fontId="67" fillId="17" borderId="0" applyNumberFormat="0" applyBorder="0" applyAlignment="0" applyProtection="0">
      <alignment vertical="center"/>
    </xf>
    <xf numFmtId="0" fontId="10" fillId="0" borderId="0">
      <alignment vertical="center"/>
    </xf>
    <xf numFmtId="0" fontId="67" fillId="17" borderId="0" applyNumberFormat="0" applyBorder="0" applyAlignment="0" applyProtection="0">
      <alignment vertical="center"/>
    </xf>
    <xf numFmtId="0" fontId="10" fillId="0" borderId="0">
      <alignment vertical="center"/>
    </xf>
    <xf numFmtId="0" fontId="67" fillId="17" borderId="0" applyNumberFormat="0" applyBorder="0" applyAlignment="0" applyProtection="0">
      <alignment vertical="center"/>
    </xf>
    <xf numFmtId="0" fontId="10" fillId="0" borderId="0">
      <alignment vertical="center"/>
    </xf>
    <xf numFmtId="0" fontId="10" fillId="0" borderId="0">
      <alignment vertical="center"/>
    </xf>
    <xf numFmtId="0" fontId="67" fillId="17"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88" fillId="8" borderId="37" applyNumberFormat="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0" fillId="6" borderId="15" applyNumberFormat="0" applyFont="0" applyAlignment="0" applyProtection="0">
      <alignment vertical="center"/>
    </xf>
    <xf numFmtId="0" fontId="10" fillId="0" borderId="0">
      <alignment vertical="center"/>
    </xf>
    <xf numFmtId="0" fontId="0" fillId="6" borderId="15"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6" borderId="15" applyNumberFormat="0" applyFon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0" fillId="0" borderId="0">
      <alignment vertical="center"/>
    </xf>
    <xf numFmtId="0" fontId="0" fillId="6" borderId="15"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7" fillId="63" borderId="0" applyNumberFormat="0" applyBorder="0" applyAlignment="0" applyProtection="0">
      <alignment vertical="center"/>
    </xf>
    <xf numFmtId="0" fontId="10" fillId="0" borderId="0">
      <alignment vertical="center"/>
    </xf>
    <xf numFmtId="0" fontId="47" fillId="6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7" fillId="5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alignment vertical="center"/>
    </xf>
    <xf numFmtId="0" fontId="32" fillId="0" borderId="0">
      <alignment vertical="center"/>
    </xf>
    <xf numFmtId="0" fontId="10" fillId="0" borderId="0">
      <alignment vertical="center"/>
    </xf>
    <xf numFmtId="0" fontId="10" fillId="0" borderId="0">
      <alignment vertical="center"/>
    </xf>
    <xf numFmtId="0" fontId="3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alignment vertical="center"/>
    </xf>
    <xf numFmtId="0" fontId="3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8" fillId="3" borderId="2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8" fillId="8" borderId="37" applyNumberFormat="0" applyAlignment="0" applyProtection="0">
      <alignment vertical="center"/>
    </xf>
    <xf numFmtId="0" fontId="10" fillId="0" borderId="0">
      <alignment vertical="center"/>
    </xf>
    <xf numFmtId="0" fontId="10" fillId="0" borderId="0">
      <alignment vertical="center"/>
    </xf>
    <xf numFmtId="0" fontId="88" fillId="8" borderId="37" applyNumberFormat="0" applyAlignment="0" applyProtection="0">
      <alignment vertical="center"/>
    </xf>
    <xf numFmtId="0" fontId="78" fillId="3" borderId="29"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87" fillId="27" borderId="36" applyNumberFormat="0" applyAlignment="0" applyProtection="0">
      <alignment vertical="center"/>
    </xf>
    <xf numFmtId="0" fontId="10" fillId="0" borderId="0">
      <alignment vertical="center"/>
    </xf>
    <xf numFmtId="0" fontId="87" fillId="27" borderId="36" applyNumberFormat="0" applyAlignment="0" applyProtection="0">
      <alignment vertical="center"/>
    </xf>
    <xf numFmtId="0" fontId="10" fillId="0" borderId="0">
      <alignment vertical="center"/>
    </xf>
    <xf numFmtId="0" fontId="87" fillId="27" borderId="36" applyNumberFormat="0" applyAlignment="0" applyProtection="0">
      <alignment vertical="center"/>
    </xf>
    <xf numFmtId="0" fontId="10" fillId="0" borderId="0">
      <alignment vertical="center"/>
    </xf>
    <xf numFmtId="0" fontId="87" fillId="27" borderId="36" applyNumberFormat="0" applyAlignment="0" applyProtection="0">
      <alignment vertical="center"/>
    </xf>
    <xf numFmtId="0" fontId="10" fillId="0" borderId="0">
      <alignment vertical="center"/>
    </xf>
    <xf numFmtId="0" fontId="87" fillId="27" borderId="36" applyNumberFormat="0" applyAlignment="0" applyProtection="0">
      <alignment vertical="center"/>
    </xf>
    <xf numFmtId="0" fontId="10" fillId="0" borderId="0">
      <alignment vertical="center"/>
    </xf>
    <xf numFmtId="0" fontId="10" fillId="0" borderId="0">
      <alignment vertical="center"/>
    </xf>
    <xf numFmtId="0" fontId="75" fillId="17" borderId="0" applyNumberFormat="0" applyBorder="0" applyAlignment="0" applyProtection="0">
      <alignment vertical="center"/>
    </xf>
    <xf numFmtId="0" fontId="87" fillId="27" borderId="3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78" fillId="3" borderId="29" applyNumberFormat="0" applyAlignment="0" applyProtection="0">
      <alignment vertical="center"/>
    </xf>
    <xf numFmtId="0" fontId="10" fillId="0" borderId="0">
      <alignment vertical="center"/>
    </xf>
    <xf numFmtId="0" fontId="78" fillId="3" borderId="29" applyNumberFormat="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4" fillId="0" borderId="0">
      <alignment vertical="center"/>
    </xf>
    <xf numFmtId="0" fontId="10" fillId="0" borderId="0">
      <alignment vertical="center"/>
    </xf>
    <xf numFmtId="0" fontId="10" fillId="0" borderId="0">
      <alignment vertical="center"/>
    </xf>
    <xf numFmtId="0" fontId="10" fillId="0" borderId="0">
      <alignment vertical="center"/>
    </xf>
    <xf numFmtId="0" fontId="78" fillId="3" borderId="29" applyNumberFormat="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4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pplyAlignment="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94" fillId="0" borderId="1">
      <alignment horizontal="left" vertical="center"/>
    </xf>
    <xf numFmtId="0" fontId="94" fillId="0" borderId="1">
      <alignment horizontal="left" vertical="center"/>
    </xf>
    <xf numFmtId="0" fontId="0" fillId="6" borderId="15" applyNumberFormat="0" applyFont="0" applyAlignment="0" applyProtection="0">
      <alignment vertical="center"/>
    </xf>
    <xf numFmtId="0" fontId="94" fillId="0" borderId="1">
      <alignment horizontal="left" vertical="center"/>
    </xf>
    <xf numFmtId="0" fontId="94" fillId="0" borderId="1">
      <alignment horizontal="left" vertical="center"/>
    </xf>
    <xf numFmtId="0" fontId="0" fillId="6" borderId="15" applyNumberFormat="0" applyFont="0" applyAlignment="0" applyProtection="0">
      <alignment vertical="center"/>
    </xf>
    <xf numFmtId="0" fontId="94" fillId="0" borderId="1">
      <alignment horizontal="left" vertical="center"/>
    </xf>
    <xf numFmtId="0" fontId="94" fillId="0" borderId="1">
      <alignment horizontal="left" vertical="center"/>
    </xf>
    <xf numFmtId="0" fontId="94"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0" fillId="3" borderId="36" applyNumberFormat="0" applyAlignment="0" applyProtection="0">
      <alignment vertical="center"/>
    </xf>
    <xf numFmtId="0" fontId="10" fillId="0" borderId="0">
      <alignment vertical="center"/>
    </xf>
    <xf numFmtId="1" fontId="64" fillId="0" borderId="21" applyFill="0" applyProtection="0">
      <alignment horizontal="center" vertical="center"/>
    </xf>
    <xf numFmtId="0" fontId="10" fillId="0" borderId="0">
      <alignment vertical="center"/>
    </xf>
    <xf numFmtId="0" fontId="110" fillId="3" borderId="36" applyNumberFormat="0" applyAlignment="0" applyProtection="0">
      <alignment vertical="center"/>
    </xf>
    <xf numFmtId="0" fontId="10" fillId="0" borderId="0">
      <alignment vertical="center"/>
    </xf>
    <xf numFmtId="0" fontId="10" fillId="0" borderId="0">
      <alignment vertical="center"/>
    </xf>
    <xf numFmtId="0" fontId="110" fillId="3" borderId="36" applyNumberFormat="0" applyAlignment="0" applyProtection="0">
      <alignment vertical="center"/>
    </xf>
    <xf numFmtId="0" fontId="32" fillId="0" borderId="0">
      <alignment vertical="center"/>
    </xf>
    <xf numFmtId="0" fontId="32" fillId="0" borderId="0">
      <alignment vertical="center"/>
    </xf>
    <xf numFmtId="0" fontId="110" fillId="3" borderId="36" applyNumberFormat="0" applyAlignment="0" applyProtection="0">
      <alignment vertical="center"/>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67" fillId="17"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89" fillId="0" borderId="0" applyNumberFormat="0" applyFill="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89" fillId="0" borderId="0" applyNumberFormat="0" applyFill="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64" fillId="0" borderId="25" applyNumberFormat="0" applyFill="0" applyProtection="0">
      <alignment horizontal="lef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67" fillId="22" borderId="0" applyNumberFormat="0" applyBorder="0" applyAlignment="0" applyProtection="0">
      <alignmen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35" applyNumberFormat="0" applyFill="0" applyAlignment="0" applyProtection="0">
      <alignment vertical="center"/>
    </xf>
    <xf numFmtId="0" fontId="115" fillId="0" borderId="0" applyNumberFormat="0" applyFill="0" applyBorder="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35"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115" fillId="0" borderId="0" applyNumberFormat="0" applyFill="0" applyBorder="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115" fillId="0" borderId="0" applyNumberFormat="0" applyFill="0" applyBorder="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4" fontId="0" fillId="0" borderId="0" applyFont="0" applyFill="0" applyBorder="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7" fillId="0" borderId="17" applyNumberFormat="0" applyFill="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110" fillId="3" borderId="36"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8" fillId="8" borderId="37" applyNumberForma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55" fillId="0" borderId="21" applyNumberFormat="0" applyFill="0" applyProtection="0">
      <alignment horizontal="lef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93" fillId="0" borderId="0">
      <alignment vertical="center"/>
    </xf>
    <xf numFmtId="182" fontId="0" fillId="0" borderId="0" applyFont="0" applyFill="0" applyBorder="0" applyAlignment="0" applyProtection="0">
      <alignment vertical="center"/>
    </xf>
    <xf numFmtId="0" fontId="87" fillId="27" borderId="36"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3" fontId="0" fillId="0" borderId="0" applyFont="0" applyFill="0" applyBorder="0" applyAlignment="0" applyProtection="0">
      <alignment vertical="center"/>
    </xf>
    <xf numFmtId="43" fontId="0" fillId="0" borderId="0" applyFont="0" applyFill="0" applyBorder="0" applyAlignment="0" applyProtection="0">
      <alignment vertical="center"/>
    </xf>
    <xf numFmtId="18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13"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7" borderId="0" applyNumberFormat="0" applyBorder="0" applyAlignment="0" applyProtection="0">
      <alignment vertical="center"/>
    </xf>
    <xf numFmtId="0" fontId="47" fillId="59" borderId="0" applyNumberFormat="0" applyBorder="0" applyAlignment="0" applyProtection="0">
      <alignment vertical="center"/>
    </xf>
    <xf numFmtId="0" fontId="47" fillId="59" borderId="0" applyNumberFormat="0" applyBorder="0" applyAlignment="0" applyProtection="0">
      <alignment vertical="center"/>
    </xf>
    <xf numFmtId="0" fontId="47" fillId="59" borderId="0" applyNumberFormat="0" applyBorder="0" applyAlignment="0" applyProtection="0">
      <alignment vertical="center"/>
    </xf>
    <xf numFmtId="0" fontId="47" fillId="59" borderId="0" applyNumberFormat="0" applyBorder="0" applyAlignment="0" applyProtection="0">
      <alignment vertical="center"/>
    </xf>
    <xf numFmtId="0" fontId="47" fillId="67" borderId="0" applyNumberFormat="0" applyBorder="0" applyAlignment="0" applyProtection="0">
      <alignment vertical="center"/>
    </xf>
    <xf numFmtId="0" fontId="47" fillId="67" borderId="0" applyNumberFormat="0" applyBorder="0" applyAlignment="0" applyProtection="0">
      <alignment vertical="center"/>
    </xf>
    <xf numFmtId="0" fontId="47" fillId="67" borderId="0" applyNumberFormat="0" applyBorder="0" applyAlignment="0" applyProtection="0">
      <alignment vertical="center"/>
    </xf>
    <xf numFmtId="0" fontId="47" fillId="67" borderId="0" applyNumberFormat="0" applyBorder="0" applyAlignment="0" applyProtection="0">
      <alignment vertical="center"/>
    </xf>
    <xf numFmtId="0" fontId="47" fillId="56" borderId="0" applyNumberFormat="0" applyBorder="0" applyAlignment="0" applyProtection="0">
      <alignment vertical="center"/>
    </xf>
    <xf numFmtId="0" fontId="47" fillId="56" borderId="0" applyNumberFormat="0" applyBorder="0" applyAlignment="0" applyProtection="0">
      <alignment vertical="center"/>
    </xf>
    <xf numFmtId="0" fontId="47" fillId="12"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68" borderId="0" applyNumberFormat="0" applyBorder="0" applyAlignment="0" applyProtection="0">
      <alignment vertical="center"/>
    </xf>
    <xf numFmtId="0" fontId="47" fillId="68" borderId="0" applyNumberFormat="0" applyBorder="0" applyAlignment="0" applyProtection="0">
      <alignment vertical="center"/>
    </xf>
    <xf numFmtId="192" fontId="64" fillId="0" borderId="21" applyFill="0" applyProtection="0">
      <alignment horizontal="right" vertical="center"/>
    </xf>
    <xf numFmtId="192" fontId="64" fillId="0" borderId="21" applyFill="0" applyProtection="0">
      <alignment horizontal="right" vertical="center"/>
    </xf>
    <xf numFmtId="192" fontId="64" fillId="0" borderId="21" applyFill="0" applyProtection="0">
      <alignment horizontal="right" vertical="center"/>
    </xf>
    <xf numFmtId="192" fontId="64" fillId="0" borderId="21" applyFill="0" applyProtection="0">
      <alignment horizontal="right" vertical="center"/>
    </xf>
    <xf numFmtId="192" fontId="64" fillId="0" borderId="21" applyFill="0" applyProtection="0">
      <alignment horizontal="right" vertical="center"/>
    </xf>
    <xf numFmtId="192" fontId="64" fillId="0" borderId="21" applyFill="0" applyProtection="0">
      <alignment horizontal="right" vertical="center"/>
    </xf>
    <xf numFmtId="192" fontId="64" fillId="0" borderId="21" applyFill="0" applyProtection="0">
      <alignment horizontal="right" vertical="center"/>
    </xf>
    <xf numFmtId="0" fontId="64" fillId="0" borderId="25" applyNumberFormat="0" applyFill="0" applyProtection="0">
      <alignment horizontal="left" vertical="center"/>
    </xf>
    <xf numFmtId="0" fontId="64" fillId="0" borderId="25" applyNumberFormat="0" applyFill="0" applyProtection="0">
      <alignment horizontal="left" vertical="center"/>
    </xf>
    <xf numFmtId="0" fontId="64" fillId="0" borderId="25" applyNumberFormat="0" applyFill="0" applyProtection="0">
      <alignment horizontal="left" vertical="center"/>
    </xf>
    <xf numFmtId="0" fontId="64" fillId="0" borderId="25" applyNumberFormat="0" applyFill="0" applyProtection="0">
      <alignment horizontal="left" vertical="center"/>
    </xf>
    <xf numFmtId="0" fontId="64" fillId="0" borderId="25" applyNumberFormat="0" applyFill="0" applyProtection="0">
      <alignment horizontal="left" vertical="center"/>
    </xf>
    <xf numFmtId="0" fontId="64" fillId="0" borderId="25" applyNumberFormat="0" applyFill="0" applyProtection="0">
      <alignment horizontal="lef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99" fillId="4" borderId="0" applyNumberFormat="0" applyBorder="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78" fillId="3" borderId="29"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0" fontId="87" fillId="27" borderId="36" applyNumberFormat="0" applyAlignment="0" applyProtection="0">
      <alignment vertical="center"/>
    </xf>
    <xf numFmtId="1" fontId="64" fillId="0" borderId="21" applyFill="0" applyProtection="0">
      <alignment horizontal="center" vertical="center"/>
    </xf>
    <xf numFmtId="1" fontId="64" fillId="0" borderId="21" applyFill="0" applyProtection="0">
      <alignment horizontal="center" vertical="center"/>
    </xf>
    <xf numFmtId="1" fontId="64" fillId="0" borderId="21" applyFill="0" applyProtection="0">
      <alignment horizontal="center" vertical="center"/>
    </xf>
    <xf numFmtId="1" fontId="64" fillId="0" borderId="21" applyFill="0" applyProtection="0">
      <alignment horizontal="center" vertical="center"/>
    </xf>
    <xf numFmtId="1" fontId="64" fillId="0" borderId="21" applyFill="0" applyProtection="0">
      <alignment horizontal="center" vertical="center"/>
    </xf>
    <xf numFmtId="0" fontId="116" fillId="0" borderId="0">
      <alignment vertical="center"/>
    </xf>
    <xf numFmtId="0" fontId="56"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0" fillId="6" borderId="15" applyNumberFormat="0" applyFont="0" applyAlignment="0" applyProtection="0">
      <alignment vertical="center"/>
    </xf>
    <xf numFmtId="0" fontId="105" fillId="0" borderId="0"/>
  </cellStyleXfs>
  <cellXfs count="535">
    <xf numFmtId="0" fontId="0" fillId="0" borderId="0" xfId="0" applyAlignment="1"/>
    <xf numFmtId="0" fontId="1" fillId="0" borderId="0" xfId="797" applyFont="1" applyFill="1">
      <alignment vertical="center"/>
    </xf>
    <xf numFmtId="0" fontId="0" fillId="0" borderId="0" xfId="797" applyFill="1" applyBorder="1">
      <alignment vertical="center"/>
    </xf>
    <xf numFmtId="0" fontId="0" fillId="0" borderId="0" xfId="797" applyFill="1">
      <alignment vertical="center"/>
    </xf>
    <xf numFmtId="0" fontId="1" fillId="0" borderId="0" xfId="797" applyFont="1" applyFill="1" applyAlignment="1">
      <alignment horizontal="center" vertical="center"/>
    </xf>
    <xf numFmtId="0" fontId="2" fillId="0" borderId="0" xfId="797" applyFont="1" applyFill="1" applyBorder="1">
      <alignment vertical="center"/>
    </xf>
    <xf numFmtId="0" fontId="2" fillId="0" borderId="0" xfId="797" applyFont="1" applyFill="1" applyBorder="1" applyAlignment="1">
      <alignment horizontal="right" vertical="center"/>
    </xf>
    <xf numFmtId="0" fontId="3" fillId="0" borderId="1" xfId="797" applyFont="1" applyFill="1" applyBorder="1" applyAlignment="1">
      <alignment horizontal="center" vertical="center"/>
    </xf>
    <xf numFmtId="0" fontId="4" fillId="0" borderId="1" xfId="797" applyFont="1" applyFill="1" applyBorder="1" applyAlignment="1">
      <alignment horizontal="center" vertical="center"/>
    </xf>
    <xf numFmtId="181" fontId="5" fillId="0" borderId="1" xfId="1012" applyNumberFormat="1" applyFont="1" applyFill="1" applyBorder="1" applyAlignment="1">
      <alignment horizontal="center" vertical="center" wrapText="1"/>
    </xf>
    <xf numFmtId="0" fontId="2" fillId="0" borderId="1" xfId="797" applyFont="1" applyFill="1" applyBorder="1">
      <alignment vertical="center"/>
    </xf>
    <xf numFmtId="188" fontId="2" fillId="0" borderId="1" xfId="621" applyNumberFormat="1" applyFont="1" applyFill="1" applyBorder="1" applyAlignment="1">
      <alignment vertical="center" wrapText="1"/>
    </xf>
    <xf numFmtId="188" fontId="2" fillId="0" borderId="1" xfId="462" applyNumberFormat="1" applyFont="1" applyFill="1" applyBorder="1" applyAlignment="1">
      <alignment vertical="center" wrapText="1"/>
    </xf>
    <xf numFmtId="203" fontId="6" fillId="0" borderId="1" xfId="745" applyNumberFormat="1" applyFont="1" applyFill="1" applyBorder="1" applyAlignment="1">
      <alignment horizontal="right" vertical="center" wrapText="1"/>
    </xf>
    <xf numFmtId="0" fontId="2" fillId="0" borderId="1" xfId="797" applyFont="1" applyFill="1" applyBorder="1" applyAlignment="1">
      <alignment vertical="center" wrapText="1"/>
    </xf>
    <xf numFmtId="0" fontId="2" fillId="0" borderId="1" xfId="797" applyFont="1" applyFill="1" applyBorder="1" applyAlignment="1">
      <alignment horizontal="left" vertical="center" indent="1"/>
    </xf>
    <xf numFmtId="177" fontId="2" fillId="0" borderId="1" xfId="797" applyNumberFormat="1" applyFont="1" applyFill="1" applyBorder="1" applyAlignment="1">
      <alignment vertical="center" wrapText="1"/>
    </xf>
    <xf numFmtId="0" fontId="2" fillId="0" borderId="0" xfId="797" applyFont="1" applyFill="1" applyBorder="1" applyAlignment="1">
      <alignment horizontal="left" vertical="center" wrapText="1"/>
    </xf>
    <xf numFmtId="195" fontId="0" fillId="0" borderId="0" xfId="797" applyNumberFormat="1" applyFill="1">
      <alignment vertical="center"/>
    </xf>
    <xf numFmtId="43" fontId="0" fillId="0" borderId="0" xfId="797" applyNumberFormat="1" applyFill="1">
      <alignment vertical="center"/>
    </xf>
    <xf numFmtId="203" fontId="0" fillId="0" borderId="0" xfId="32" applyNumberFormat="1" applyFont="1" applyFill="1">
      <alignment vertical="center"/>
    </xf>
    <xf numFmtId="0" fontId="0" fillId="0" borderId="0" xfId="771" applyFill="1" applyAlignment="1">
      <alignment horizontal="center" vertical="center"/>
    </xf>
    <xf numFmtId="0" fontId="7" fillId="0" borderId="0" xfId="771" applyFont="1" applyFill="1">
      <alignment vertical="center"/>
    </xf>
    <xf numFmtId="0" fontId="0" fillId="0" borderId="0" xfId="771" applyFont="1" applyFill="1">
      <alignment vertical="center"/>
    </xf>
    <xf numFmtId="0" fontId="7" fillId="0" borderId="0" xfId="771" applyFont="1" applyFill="1" applyAlignment="1">
      <alignment horizontal="center" vertical="center"/>
    </xf>
    <xf numFmtId="0" fontId="0" fillId="0" borderId="0" xfId="771" applyFill="1">
      <alignment vertical="center"/>
    </xf>
    <xf numFmtId="0" fontId="1" fillId="0" borderId="0" xfId="771" applyFont="1" applyFill="1" applyAlignment="1">
      <alignment horizontal="center" vertical="center"/>
    </xf>
    <xf numFmtId="0" fontId="2" fillId="0" borderId="0" xfId="771" applyFont="1" applyFill="1" applyAlignment="1">
      <alignment horizontal="left" vertical="center"/>
    </xf>
    <xf numFmtId="0" fontId="2" fillId="0" borderId="0" xfId="771" applyFont="1" applyFill="1" applyAlignment="1">
      <alignment horizontal="center" vertical="center"/>
    </xf>
    <xf numFmtId="0" fontId="2" fillId="0" borderId="0" xfId="771" applyFont="1" applyFill="1">
      <alignment vertical="center"/>
    </xf>
    <xf numFmtId="0" fontId="2" fillId="0" borderId="0" xfId="771" applyFont="1" applyFill="1" applyAlignment="1">
      <alignment horizontal="right" vertical="center"/>
    </xf>
    <xf numFmtId="0" fontId="3" fillId="0" borderId="1" xfId="771" applyFont="1" applyFill="1" applyBorder="1" applyAlignment="1">
      <alignment horizontal="center" vertical="center"/>
    </xf>
    <xf numFmtId="0" fontId="3" fillId="0" borderId="1" xfId="797" applyFont="1" applyFill="1" applyBorder="1" applyAlignment="1">
      <alignment horizontal="center" vertical="center" wrapText="1"/>
    </xf>
    <xf numFmtId="0" fontId="3" fillId="0" borderId="1" xfId="771" applyFont="1" applyFill="1" applyBorder="1" applyAlignment="1">
      <alignment horizontal="left" vertical="center"/>
    </xf>
    <xf numFmtId="195" fontId="3" fillId="0" borderId="1" xfId="628" applyNumberFormat="1" applyFont="1" applyFill="1" applyBorder="1" applyAlignment="1">
      <alignment horizontal="right" vertical="center" wrapText="1"/>
    </xf>
    <xf numFmtId="0" fontId="3" fillId="0" borderId="1" xfId="771" applyFont="1" applyFill="1" applyBorder="1" applyAlignment="1">
      <alignment horizontal="left" vertical="center" wrapText="1"/>
    </xf>
    <xf numFmtId="188" fontId="3" fillId="0" borderId="1" xfId="628" applyNumberFormat="1" applyFont="1" applyFill="1" applyBorder="1" applyAlignment="1">
      <alignment horizontal="center" vertical="center"/>
    </xf>
    <xf numFmtId="0" fontId="2" fillId="0" borderId="1" xfId="771" applyFont="1" applyFill="1" applyBorder="1" applyAlignment="1">
      <alignment horizontal="left" vertical="center"/>
    </xf>
    <xf numFmtId="195" fontId="2" fillId="0" borderId="1" xfId="628" applyNumberFormat="1" applyFont="1" applyFill="1" applyBorder="1" applyAlignment="1">
      <alignment horizontal="right" vertical="center" wrapText="1"/>
    </xf>
    <xf numFmtId="0" fontId="2" fillId="0" borderId="1" xfId="771" applyFont="1" applyFill="1" applyBorder="1" applyAlignment="1">
      <alignment horizontal="left" vertical="center" wrapText="1"/>
    </xf>
    <xf numFmtId="188" fontId="2" fillId="0" borderId="1" xfId="628" applyNumberFormat="1" applyFont="1" applyFill="1" applyBorder="1" applyAlignment="1">
      <alignment horizontal="center" vertical="center"/>
    </xf>
    <xf numFmtId="195" fontId="2" fillId="0" borderId="1" xfId="628" applyNumberFormat="1" applyFont="1" applyFill="1" applyBorder="1" applyAlignment="1">
      <alignment horizontal="right" vertical="center"/>
    </xf>
    <xf numFmtId="195" fontId="3" fillId="0" borderId="1" xfId="628" applyNumberFormat="1" applyFont="1" applyFill="1" applyBorder="1" applyAlignment="1">
      <alignment horizontal="right" vertical="center"/>
    </xf>
    <xf numFmtId="195" fontId="0" fillId="0" borderId="0" xfId="771" applyNumberFormat="1" applyFill="1">
      <alignment vertical="center"/>
    </xf>
    <xf numFmtId="0" fontId="0" fillId="0" borderId="0" xfId="771" applyFill="1" applyAlignment="1">
      <alignment horizontal="center" vertical="center" wrapText="1"/>
    </xf>
    <xf numFmtId="0" fontId="0" fillId="0" borderId="0" xfId="771" applyFill="1" applyAlignment="1">
      <alignment vertical="center" wrapText="1"/>
    </xf>
    <xf numFmtId="0" fontId="1" fillId="0" borderId="0" xfId="771" applyFont="1" applyFill="1" applyAlignment="1">
      <alignment horizontal="center" vertical="center" wrapText="1"/>
    </xf>
    <xf numFmtId="0" fontId="2" fillId="0" borderId="0" xfId="771" applyFont="1" applyFill="1" applyAlignment="1">
      <alignment horizontal="left" vertical="center" wrapText="1"/>
    </xf>
    <xf numFmtId="0" fontId="2" fillId="0" borderId="0" xfId="771" applyFont="1" applyFill="1" applyAlignment="1">
      <alignment horizontal="center" vertical="center" wrapText="1"/>
    </xf>
    <xf numFmtId="0" fontId="2" fillId="0" borderId="0" xfId="771" applyFont="1" applyFill="1" applyAlignment="1">
      <alignment vertical="center" wrapText="1"/>
    </xf>
    <xf numFmtId="0" fontId="2" fillId="0" borderId="0" xfId="771" applyFont="1" applyFill="1" applyAlignment="1">
      <alignment horizontal="right" vertical="center" wrapText="1"/>
    </xf>
    <xf numFmtId="0" fontId="3" fillId="0" borderId="1" xfId="771" applyFont="1" applyFill="1" applyBorder="1" applyAlignment="1">
      <alignment horizontal="center" vertical="center" wrapText="1"/>
    </xf>
    <xf numFmtId="188" fontId="3" fillId="0" borderId="1" xfId="628" applyNumberFormat="1" applyFont="1" applyFill="1" applyBorder="1" applyAlignment="1">
      <alignment horizontal="right" vertical="center" wrapText="1"/>
    </xf>
    <xf numFmtId="188" fontId="2" fillId="0" borderId="1" xfId="628" applyNumberFormat="1" applyFont="1" applyFill="1" applyBorder="1" applyAlignment="1">
      <alignment horizontal="right" vertical="center" wrapText="1"/>
    </xf>
    <xf numFmtId="188" fontId="8" fillId="0" borderId="1" xfId="23" applyNumberFormat="1" applyFont="1" applyFill="1" applyBorder="1" applyAlignment="1">
      <alignment horizontal="left" vertical="center"/>
    </xf>
    <xf numFmtId="188" fontId="8" fillId="0" borderId="1" xfId="23" applyNumberFormat="1" applyFont="1" applyBorder="1" applyAlignment="1">
      <alignment horizontal="left" vertical="center"/>
    </xf>
    <xf numFmtId="188" fontId="8" fillId="0" borderId="1" xfId="628" applyNumberFormat="1" applyFont="1" applyBorder="1" applyAlignment="1">
      <alignment vertical="center"/>
    </xf>
    <xf numFmtId="188" fontId="9" fillId="0" borderId="1" xfId="23" applyNumberFormat="1" applyFont="1" applyBorder="1" applyAlignment="1">
      <alignment horizontal="left" vertical="center"/>
    </xf>
    <xf numFmtId="195" fontId="0" fillId="0" borderId="0" xfId="771" applyNumberFormat="1" applyFill="1" applyAlignment="1">
      <alignment vertical="center" wrapText="1"/>
    </xf>
    <xf numFmtId="0" fontId="6" fillId="0" borderId="0" xfId="1012" applyFont="1" applyFill="1">
      <alignment vertical="center"/>
    </xf>
    <xf numFmtId="203" fontId="2" fillId="0" borderId="1" xfId="502" applyNumberFormat="1" applyFont="1" applyFill="1" applyBorder="1" applyAlignment="1">
      <alignment vertical="center" wrapText="1"/>
    </xf>
    <xf numFmtId="195" fontId="2" fillId="0" borderId="1" xfId="621" applyNumberFormat="1" applyFont="1" applyFill="1" applyBorder="1" applyAlignment="1">
      <alignment vertical="center" wrapText="1"/>
    </xf>
    <xf numFmtId="0" fontId="2" fillId="0" borderId="0" xfId="797" applyFont="1" applyFill="1" applyAlignment="1">
      <alignment horizontal="left" vertical="top" wrapText="1"/>
    </xf>
    <xf numFmtId="0" fontId="10" fillId="0" borderId="0" xfId="782" applyFill="1" applyAlignment="1"/>
    <xf numFmtId="0" fontId="10" fillId="0" borderId="0" xfId="782" applyAlignment="1"/>
    <xf numFmtId="0" fontId="11" fillId="0" borderId="0" xfId="782" applyNumberFormat="1" applyFont="1" applyFill="1" applyAlignment="1" applyProtection="1">
      <alignment horizontal="center" vertical="center" wrapText="1"/>
    </xf>
    <xf numFmtId="0" fontId="2" fillId="0" borderId="0" xfId="800" applyFont="1" applyAlignment="1" applyProtection="1">
      <alignment horizontal="left" vertical="center"/>
    </xf>
    <xf numFmtId="0" fontId="12" fillId="0" borderId="0" xfId="800" applyFont="1" applyAlignment="1"/>
    <xf numFmtId="194" fontId="6" fillId="0" borderId="0" xfId="800" applyNumberFormat="1" applyFont="1" applyAlignment="1"/>
    <xf numFmtId="176" fontId="12" fillId="0" borderId="0" xfId="800" applyNumberFormat="1" applyFont="1" applyFill="1" applyBorder="1" applyAlignment="1" applyProtection="1">
      <alignment horizontal="right" vertical="center"/>
    </xf>
    <xf numFmtId="2" fontId="5" fillId="0" borderId="1" xfId="800" applyNumberFormat="1" applyFont="1" applyFill="1" applyBorder="1" applyAlignment="1" applyProtection="1">
      <alignment horizontal="center" vertical="center" wrapText="1"/>
    </xf>
    <xf numFmtId="181" fontId="5" fillId="0" borderId="1" xfId="1012" applyNumberFormat="1" applyFont="1" applyBorder="1" applyAlignment="1">
      <alignment horizontal="center" vertical="center" wrapText="1"/>
    </xf>
    <xf numFmtId="0" fontId="10" fillId="0" borderId="0" xfId="782" applyAlignment="1">
      <alignment horizontal="center" vertical="center"/>
    </xf>
    <xf numFmtId="49" fontId="5" fillId="0" borderId="1" xfId="800" applyNumberFormat="1" applyFont="1" applyFill="1" applyBorder="1" applyAlignment="1" applyProtection="1">
      <alignment horizontal="left" vertical="center" wrapText="1"/>
    </xf>
    <xf numFmtId="180" fontId="3" fillId="0" borderId="1" xfId="23" applyNumberFormat="1" applyFont="1" applyFill="1" applyBorder="1" applyAlignment="1" applyProtection="1">
      <alignment horizontal="right" vertical="center" wrapText="1"/>
    </xf>
    <xf numFmtId="203" fontId="3" fillId="0" borderId="1" xfId="833" applyNumberFormat="1" applyFont="1" applyFill="1" applyBorder="1" applyAlignment="1">
      <alignment horizontal="right" vertical="center" wrapText="1"/>
    </xf>
    <xf numFmtId="0" fontId="13" fillId="0" borderId="0" xfId="1011" applyFont="1" applyAlignment="1">
      <alignment horizontal="center" vertical="center"/>
    </xf>
    <xf numFmtId="49" fontId="6" fillId="0" borderId="1" xfId="800" applyNumberFormat="1" applyFont="1" applyFill="1" applyBorder="1" applyAlignment="1" applyProtection="1">
      <alignment horizontal="left" vertical="center" wrapText="1"/>
    </xf>
    <xf numFmtId="180" fontId="2" fillId="0" borderId="1" xfId="23" applyNumberFormat="1" applyFont="1" applyFill="1" applyBorder="1" applyAlignment="1" applyProtection="1">
      <alignment horizontal="right" vertical="center" wrapText="1"/>
    </xf>
    <xf numFmtId="203" fontId="2" fillId="0" borderId="1" xfId="833" applyNumberFormat="1" applyFont="1" applyFill="1" applyBorder="1" applyAlignment="1">
      <alignment horizontal="right" vertical="center" wrapText="1"/>
    </xf>
    <xf numFmtId="180" fontId="5" fillId="0" borderId="1" xfId="23" applyNumberFormat="1" applyFont="1" applyFill="1" applyBorder="1" applyAlignment="1">
      <alignment horizontal="right" vertical="center" wrapText="1"/>
    </xf>
    <xf numFmtId="49" fontId="5" fillId="0" borderId="1" xfId="800" applyNumberFormat="1" applyFont="1" applyFill="1" applyBorder="1" applyAlignment="1" applyProtection="1">
      <alignment horizontal="center" vertical="center" wrapText="1"/>
    </xf>
    <xf numFmtId="180" fontId="3" fillId="0" borderId="1" xfId="23" applyNumberFormat="1" applyFont="1" applyFill="1" applyBorder="1" applyAlignment="1">
      <alignment horizontal="right" vertical="center" wrapText="1"/>
    </xf>
    <xf numFmtId="180" fontId="10" fillId="0" borderId="0" xfId="782" applyNumberFormat="1" applyAlignment="1"/>
    <xf numFmtId="0" fontId="2" fillId="0" borderId="0" xfId="560" applyFont="1" applyAlignment="1" applyProtection="1">
      <alignment horizontal="left" vertical="center"/>
    </xf>
    <xf numFmtId="0" fontId="12" fillId="0" borderId="0" xfId="560" applyFont="1" applyAlignment="1"/>
    <xf numFmtId="194" fontId="12" fillId="0" borderId="0" xfId="560" applyNumberFormat="1" applyFont="1" applyAlignment="1"/>
    <xf numFmtId="176" fontId="14" fillId="0" borderId="0" xfId="560" applyNumberFormat="1" applyFont="1" applyFill="1" applyBorder="1" applyAlignment="1" applyProtection="1">
      <alignment horizontal="right" vertical="center"/>
    </xf>
    <xf numFmtId="2" fontId="5" fillId="0" borderId="1" xfId="799" applyNumberFormat="1" applyFont="1" applyFill="1" applyBorder="1" applyAlignment="1" applyProtection="1">
      <alignment horizontal="center" vertical="center" wrapText="1"/>
    </xf>
    <xf numFmtId="49" fontId="5" fillId="0" borderId="1" xfId="801" applyNumberFormat="1" applyFont="1" applyFill="1" applyBorder="1" applyAlignment="1" applyProtection="1">
      <alignment horizontal="left" vertical="center"/>
    </xf>
    <xf numFmtId="203" fontId="5" fillId="0" borderId="1" xfId="800" applyNumberFormat="1" applyFont="1" applyFill="1" applyBorder="1" applyAlignment="1" applyProtection="1">
      <alignment horizontal="right" vertical="center" wrapText="1"/>
    </xf>
    <xf numFmtId="49" fontId="6" fillId="0" borderId="1" xfId="801" applyNumberFormat="1" applyFont="1" applyFill="1" applyBorder="1" applyAlignment="1" applyProtection="1">
      <alignment horizontal="left" vertical="center"/>
    </xf>
    <xf numFmtId="180" fontId="2" fillId="0" borderId="1" xfId="23" applyNumberFormat="1" applyFont="1" applyFill="1" applyBorder="1" applyAlignment="1">
      <alignment horizontal="right" vertical="center" wrapText="1"/>
    </xf>
    <xf numFmtId="180" fontId="15" fillId="0" borderId="1" xfId="23" applyNumberFormat="1" applyFont="1" applyFill="1" applyBorder="1" applyAlignment="1" applyProtection="1">
      <alignment vertical="center" wrapText="1"/>
    </xf>
    <xf numFmtId="203" fontId="6" fillId="0" borderId="1" xfId="800" applyNumberFormat="1" applyFont="1" applyFill="1" applyBorder="1" applyAlignment="1" applyProtection="1">
      <alignment horizontal="right" vertical="center" wrapText="1"/>
    </xf>
    <xf numFmtId="49" fontId="5" fillId="0" borderId="1" xfId="759" applyNumberFormat="1" applyFont="1" applyFill="1" applyBorder="1" applyAlignment="1" applyProtection="1">
      <alignment horizontal="distributed" vertical="center"/>
    </xf>
    <xf numFmtId="49" fontId="5" fillId="0" borderId="1" xfId="759" applyNumberFormat="1" applyFont="1" applyFill="1" applyBorder="1" applyAlignment="1" applyProtection="1">
      <alignment horizontal="left" vertical="center"/>
    </xf>
    <xf numFmtId="180" fontId="16" fillId="0" borderId="1" xfId="23" applyNumberFormat="1" applyFont="1" applyFill="1" applyBorder="1" applyAlignment="1" applyProtection="1">
      <alignment vertical="center" wrapText="1"/>
    </xf>
    <xf numFmtId="0" fontId="10" fillId="0" borderId="0" xfId="782" applyFill="1" applyAlignment="1">
      <alignment vertical="center"/>
    </xf>
    <xf numFmtId="0" fontId="6" fillId="0" borderId="0" xfId="782" applyFont="1" applyFill="1" applyAlignment="1" applyProtection="1">
      <alignment horizontal="left" vertical="center"/>
    </xf>
    <xf numFmtId="4" fontId="6" fillId="0" borderId="0" xfId="782" applyNumberFormat="1" applyFont="1" applyFill="1" applyAlignment="1" applyProtection="1">
      <alignment horizontal="right" vertical="center"/>
    </xf>
    <xf numFmtId="194" fontId="17" fillId="0" borderId="0" xfId="782" applyNumberFormat="1" applyFont="1" applyFill="1" applyAlignment="1">
      <alignment vertical="center"/>
    </xf>
    <xf numFmtId="0" fontId="6" fillId="0" borderId="0" xfId="782" applyFont="1" applyFill="1" applyAlignment="1">
      <alignment horizontal="right" vertical="center"/>
    </xf>
    <xf numFmtId="0" fontId="5" fillId="0" borderId="1" xfId="778" applyNumberFormat="1" applyFont="1" applyFill="1" applyBorder="1" applyAlignment="1" applyProtection="1">
      <alignment horizontal="center" vertical="center"/>
    </xf>
    <xf numFmtId="49" fontId="5" fillId="0" borderId="1" xfId="783" applyNumberFormat="1" applyFont="1" applyFill="1" applyBorder="1" applyAlignment="1" applyProtection="1">
      <alignment vertical="center"/>
    </xf>
    <xf numFmtId="180" fontId="3" fillId="0" borderId="1" xfId="722" applyNumberFormat="1" applyFont="1" applyFill="1" applyBorder="1" applyAlignment="1">
      <alignment horizontal="right" vertical="center" wrapText="1"/>
    </xf>
    <xf numFmtId="0" fontId="13" fillId="0" borderId="0" xfId="1011" applyFont="1" applyFill="1">
      <alignment vertical="center"/>
    </xf>
    <xf numFmtId="49" fontId="6" fillId="0" borderId="1" xfId="783" applyNumberFormat="1" applyFont="1" applyFill="1" applyBorder="1" applyAlignment="1" applyProtection="1">
      <alignment vertical="center"/>
    </xf>
    <xf numFmtId="180" fontId="2" fillId="0" borderId="1" xfId="722" applyNumberFormat="1" applyFont="1" applyFill="1" applyBorder="1" applyAlignment="1">
      <alignment horizontal="right" vertical="center" wrapText="1"/>
    </xf>
    <xf numFmtId="180" fontId="6" fillId="0" borderId="1" xfId="722" applyNumberFormat="1" applyFont="1" applyFill="1" applyBorder="1" applyAlignment="1">
      <alignment horizontal="right" vertical="center" wrapText="1"/>
    </xf>
    <xf numFmtId="203" fontId="2" fillId="0" borderId="1" xfId="0" applyNumberFormat="1" applyFont="1" applyFill="1" applyBorder="1" applyAlignment="1">
      <alignment horizontal="right" vertical="center" wrapText="1"/>
    </xf>
    <xf numFmtId="49" fontId="5" fillId="0" borderId="1" xfId="759" applyNumberFormat="1" applyFont="1" applyFill="1" applyBorder="1" applyAlignment="1" applyProtection="1">
      <alignment vertical="center"/>
    </xf>
    <xf numFmtId="180" fontId="10" fillId="0" borderId="0" xfId="782" applyNumberFormat="1" applyFill="1" applyAlignment="1"/>
    <xf numFmtId="0" fontId="6" fillId="0" borderId="0" xfId="510" applyFont="1" applyFill="1" applyAlignment="1"/>
    <xf numFmtId="0" fontId="10" fillId="0" borderId="0" xfId="510" applyFill="1" applyAlignment="1"/>
    <xf numFmtId="0" fontId="1" fillId="0" borderId="0" xfId="833" applyFont="1" applyFill="1" applyAlignment="1">
      <alignment horizontal="center" vertical="center" shrinkToFit="1"/>
    </xf>
    <xf numFmtId="0" fontId="18" fillId="0" borderId="0" xfId="833" applyFont="1" applyFill="1" applyAlignment="1">
      <alignment vertical="center" shrinkToFit="1"/>
    </xf>
    <xf numFmtId="0" fontId="2" fillId="0" borderId="0" xfId="833" applyFont="1" applyFill="1" applyAlignment="1">
      <alignment horizontal="left" vertical="center" wrapText="1"/>
    </xf>
    <xf numFmtId="0" fontId="6" fillId="0" borderId="0" xfId="510" applyFont="1" applyFill="1" applyAlignment="1">
      <alignment horizontal="right" vertical="center"/>
    </xf>
    <xf numFmtId="181" fontId="10" fillId="0" borderId="0" xfId="1013" applyNumberFormat="1" applyFont="1" applyFill="1" applyBorder="1" applyAlignment="1">
      <alignment vertical="center"/>
    </xf>
    <xf numFmtId="0" fontId="5" fillId="0" borderId="1" xfId="1013" applyFont="1" applyFill="1" applyBorder="1" applyAlignment="1">
      <alignment horizontal="distributed" vertical="center" wrapText="1" indent="3"/>
    </xf>
    <xf numFmtId="49" fontId="5" fillId="0" borderId="1" xfId="0" applyNumberFormat="1" applyFont="1" applyFill="1" applyBorder="1" applyAlignment="1" applyProtection="1">
      <alignment vertical="center" wrapText="1"/>
    </xf>
    <xf numFmtId="41" fontId="3" fillId="0" borderId="1" xfId="0" applyNumberFormat="1" applyFont="1" applyFill="1" applyBorder="1" applyAlignment="1">
      <alignment horizontal="right" vertical="center" wrapText="1"/>
    </xf>
    <xf numFmtId="203" fontId="3" fillId="0" borderId="1" xfId="0" applyNumberFormat="1" applyFont="1" applyFill="1" applyBorder="1" applyAlignment="1">
      <alignment horizontal="right" vertical="center" wrapText="1"/>
    </xf>
    <xf numFmtId="0" fontId="10" fillId="0" borderId="0" xfId="546" applyFill="1" applyAlignment="1"/>
    <xf numFmtId="0" fontId="6" fillId="0" borderId="1" xfId="510" applyNumberFormat="1" applyFont="1" applyFill="1" applyBorder="1" applyAlignment="1">
      <alignment horizontal="left" vertical="center" wrapText="1"/>
    </xf>
    <xf numFmtId="41" fontId="6" fillId="0" borderId="1" xfId="1012" applyNumberFormat="1" applyFont="1" applyFill="1" applyBorder="1" applyAlignment="1">
      <alignment horizontal="right" vertical="center" wrapText="1"/>
    </xf>
    <xf numFmtId="41" fontId="5" fillId="0" borderId="1" xfId="1012" applyNumberFormat="1" applyFont="1" applyFill="1" applyBorder="1" applyAlignment="1">
      <alignment horizontal="right" vertical="center" wrapText="1"/>
    </xf>
    <xf numFmtId="203" fontId="5" fillId="0" borderId="1" xfId="1012" applyNumberFormat="1" applyFont="1" applyFill="1" applyBorder="1" applyAlignment="1">
      <alignment horizontal="right" vertical="center" wrapText="1"/>
    </xf>
    <xf numFmtId="203" fontId="6" fillId="0" borderId="1" xfId="1012" applyNumberFormat="1" applyFont="1" applyFill="1" applyBorder="1" applyAlignment="1">
      <alignment horizontal="right" vertical="center" wrapText="1"/>
    </xf>
    <xf numFmtId="41" fontId="19" fillId="0" borderId="1" xfId="0" applyNumberFormat="1" applyFont="1" applyFill="1" applyBorder="1" applyAlignment="1"/>
    <xf numFmtId="0" fontId="6" fillId="0" borderId="1" xfId="738" applyNumberFormat="1" applyFont="1" applyFill="1" applyBorder="1" applyAlignment="1">
      <alignment horizontal="left" vertical="center" wrapText="1"/>
    </xf>
    <xf numFmtId="0" fontId="3" fillId="0" borderId="1" xfId="0" applyFont="1" applyFill="1" applyBorder="1" applyAlignment="1">
      <alignment horizontal="distributed" vertical="center" wrapText="1"/>
    </xf>
    <xf numFmtId="0" fontId="5" fillId="0" borderId="1" xfId="1013" applyFont="1" applyFill="1" applyBorder="1" applyAlignment="1">
      <alignment horizontal="left" vertical="center" wrapText="1"/>
    </xf>
    <xf numFmtId="0" fontId="6" fillId="0" borderId="1" xfId="738" applyNumberFormat="1" applyFont="1" applyFill="1" applyBorder="1" applyAlignment="1">
      <alignment horizontal="left" vertical="center" wrapText="1" indent="2"/>
    </xf>
    <xf numFmtId="0" fontId="6" fillId="0" borderId="1" xfId="738" applyNumberFormat="1" applyFont="1" applyFill="1" applyBorder="1" applyAlignment="1">
      <alignment horizontal="left" vertical="center" wrapText="1" indent="1"/>
    </xf>
    <xf numFmtId="0" fontId="5" fillId="0" borderId="1" xfId="738" applyNumberFormat="1" applyFont="1" applyFill="1" applyBorder="1" applyAlignment="1">
      <alignment horizontal="left" vertical="center" wrapText="1"/>
    </xf>
    <xf numFmtId="0" fontId="5" fillId="0" borderId="1" xfId="1012" applyFont="1" applyFill="1" applyBorder="1" applyAlignment="1">
      <alignment horizontal="distributed" vertical="center" wrapText="1"/>
    </xf>
    <xf numFmtId="41" fontId="10" fillId="0" borderId="0" xfId="510" applyNumberFormat="1" applyFill="1" applyAlignment="1"/>
    <xf numFmtId="176" fontId="6" fillId="0" borderId="0" xfId="745" applyNumberFormat="1" applyFont="1" applyFill="1" applyBorder="1" applyAlignment="1" applyProtection="1">
      <alignment horizontal="left" vertical="center"/>
    </xf>
    <xf numFmtId="0" fontId="6" fillId="0" borderId="0" xfId="510" applyFont="1" applyFill="1" applyBorder="1" applyAlignment="1">
      <alignment vertical="center"/>
    </xf>
    <xf numFmtId="0" fontId="6" fillId="0" borderId="0" xfId="510" applyFont="1" applyFill="1" applyAlignment="1">
      <alignment vertical="center"/>
    </xf>
    <xf numFmtId="176" fontId="12" fillId="0" borderId="0" xfId="745" applyNumberFormat="1" applyFont="1" applyFill="1" applyBorder="1" applyAlignment="1" applyProtection="1">
      <alignment horizontal="right" vertical="center"/>
    </xf>
    <xf numFmtId="0" fontId="5" fillId="0" borderId="1" xfId="510" applyFont="1" applyFill="1" applyBorder="1" applyAlignment="1">
      <alignment horizontal="center" vertical="center" wrapText="1"/>
    </xf>
    <xf numFmtId="181" fontId="5" fillId="0" borderId="2" xfId="1012" applyNumberFormat="1" applyFont="1" applyBorder="1" applyAlignment="1">
      <alignment horizontal="center" vertical="center" wrapText="1"/>
    </xf>
    <xf numFmtId="49" fontId="5" fillId="0" borderId="3" xfId="0" applyNumberFormat="1" applyFont="1" applyFill="1" applyBorder="1" applyAlignment="1" applyProtection="1">
      <alignment vertical="center" wrapText="1"/>
    </xf>
    <xf numFmtId="41" fontId="5" fillId="0" borderId="1" xfId="1212" applyNumberFormat="1" applyFont="1" applyFill="1" applyBorder="1" applyAlignment="1">
      <alignment horizontal="right" vertical="center" wrapText="1"/>
    </xf>
    <xf numFmtId="203" fontId="5" fillId="0" borderId="1" xfId="32" applyNumberFormat="1" applyFont="1" applyFill="1" applyBorder="1" applyAlignment="1">
      <alignment horizontal="right" vertical="center" wrapText="1"/>
    </xf>
    <xf numFmtId="0" fontId="20" fillId="2" borderId="0" xfId="1011" applyFont="1" applyFill="1">
      <alignment vertical="center"/>
    </xf>
    <xf numFmtId="41" fontId="6" fillId="0" borderId="1" xfId="1212" applyNumberFormat="1" applyFont="1" applyFill="1" applyBorder="1" applyAlignment="1">
      <alignment horizontal="right" vertical="center" wrapText="1"/>
    </xf>
    <xf numFmtId="41" fontId="15" fillId="0" borderId="1" xfId="0" applyNumberFormat="1" applyFont="1" applyFill="1" applyBorder="1" applyAlignment="1">
      <alignment horizontal="right" vertical="center" wrapText="1"/>
    </xf>
    <xf numFmtId="203" fontId="6" fillId="0" borderId="1" xfId="32" applyNumberFormat="1" applyFont="1" applyFill="1" applyBorder="1" applyAlignment="1">
      <alignment horizontal="right" vertical="center" wrapText="1"/>
    </xf>
    <xf numFmtId="41" fontId="14" fillId="0" borderId="1" xfId="0" applyNumberFormat="1" applyFont="1" applyFill="1" applyBorder="1" applyAlignment="1">
      <alignment horizontal="right" vertical="center" wrapText="1"/>
    </xf>
    <xf numFmtId="0" fontId="6" fillId="0" borderId="2" xfId="738" applyNumberFormat="1" applyFont="1" applyFill="1" applyBorder="1" applyAlignment="1">
      <alignment horizontal="left" vertical="center" wrapText="1"/>
    </xf>
    <xf numFmtId="41" fontId="6" fillId="0" borderId="1" xfId="0" applyNumberFormat="1" applyFont="1" applyFill="1" applyBorder="1" applyAlignment="1" applyProtection="1">
      <alignment horizontal="right" vertical="center" wrapText="1"/>
    </xf>
    <xf numFmtId="41" fontId="2" fillId="0" borderId="1" xfId="0" applyNumberFormat="1" applyFont="1" applyFill="1" applyBorder="1" applyAlignment="1">
      <alignment horizontal="right" vertical="center" wrapText="1"/>
    </xf>
    <xf numFmtId="49" fontId="6" fillId="0" borderId="3" xfId="0" applyNumberFormat="1" applyFont="1" applyFill="1" applyBorder="1" applyAlignment="1" applyProtection="1">
      <alignment vertical="center" wrapText="1"/>
    </xf>
    <xf numFmtId="41" fontId="6" fillId="0" borderId="1" xfId="833" applyNumberFormat="1" applyFont="1" applyFill="1" applyBorder="1" applyAlignment="1">
      <alignment horizontal="right" vertical="center" wrapText="1"/>
    </xf>
    <xf numFmtId="41" fontId="5" fillId="0" borderId="1" xfId="0" applyNumberFormat="1" applyFont="1" applyFill="1" applyBorder="1" applyAlignment="1" applyProtection="1">
      <alignment horizontal="right" vertical="center" wrapText="1"/>
    </xf>
    <xf numFmtId="41" fontId="5" fillId="0" borderId="1" xfId="833" applyNumberFormat="1" applyFont="1" applyFill="1" applyBorder="1" applyAlignment="1">
      <alignment horizontal="right" vertical="center" wrapText="1"/>
    </xf>
    <xf numFmtId="0" fontId="3" fillId="0" borderId="1" xfId="0" applyFont="1" applyBorder="1" applyAlignment="1">
      <alignment horizontal="distributed" vertical="center" wrapText="1"/>
    </xf>
    <xf numFmtId="49" fontId="6" fillId="0" borderId="3"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left" vertical="center" wrapText="1"/>
    </xf>
    <xf numFmtId="0" fontId="13" fillId="0" borderId="0" xfId="1012" applyFont="1" applyFill="1" applyProtection="1">
      <alignment vertical="center"/>
    </xf>
    <xf numFmtId="0" fontId="21" fillId="0" borderId="0" xfId="1012" applyFont="1" applyFill="1" applyAlignment="1" applyProtection="1">
      <alignment horizontal="center" vertical="center"/>
    </xf>
    <xf numFmtId="0" fontId="10" fillId="0" borderId="0" xfId="1012" applyFill="1" applyProtection="1">
      <alignment vertical="center"/>
    </xf>
    <xf numFmtId="0" fontId="21" fillId="0" borderId="0" xfId="1012" applyFont="1" applyFill="1" applyProtection="1">
      <alignment vertical="center"/>
    </xf>
    <xf numFmtId="181" fontId="10" fillId="0" borderId="0" xfId="1012" applyNumberFormat="1" applyFill="1" applyProtection="1">
      <alignment vertical="center"/>
    </xf>
    <xf numFmtId="180" fontId="10" fillId="0" borderId="0" xfId="510" applyNumberFormat="1" applyFill="1" applyAlignment="1" applyProtection="1"/>
    <xf numFmtId="0" fontId="22" fillId="0" borderId="0" xfId="1012" applyFont="1" applyFill="1" applyAlignment="1" applyProtection="1">
      <alignment horizontal="center" vertical="center"/>
    </xf>
    <xf numFmtId="0" fontId="6" fillId="0" borderId="0" xfId="1012" applyFont="1" applyFill="1" applyProtection="1">
      <alignment vertical="center"/>
    </xf>
    <xf numFmtId="181" fontId="6" fillId="0" borderId="0" xfId="1012" applyNumberFormat="1" applyFont="1" applyFill="1" applyBorder="1" applyAlignment="1" applyProtection="1">
      <alignment horizontal="right" vertical="center"/>
    </xf>
    <xf numFmtId="180" fontId="13" fillId="0" borderId="0" xfId="510" applyNumberFormat="1" applyFont="1" applyFill="1" applyAlignment="1" applyProtection="1"/>
    <xf numFmtId="181" fontId="5" fillId="0" borderId="4" xfId="1012" applyNumberFormat="1" applyFont="1" applyFill="1" applyBorder="1" applyAlignment="1" applyProtection="1">
      <alignment horizontal="center" vertical="center" wrapText="1"/>
    </xf>
    <xf numFmtId="0" fontId="5" fillId="0" borderId="1" xfId="1012" applyFont="1" applyFill="1" applyBorder="1" applyAlignment="1" applyProtection="1">
      <alignment horizontal="distributed" vertical="center" wrapText="1" indent="3"/>
    </xf>
    <xf numFmtId="181" fontId="5" fillId="0" borderId="1" xfId="1012" applyNumberFormat="1" applyFont="1" applyFill="1" applyBorder="1" applyAlignment="1" applyProtection="1">
      <alignment horizontal="center" vertical="center" wrapText="1"/>
    </xf>
    <xf numFmtId="0" fontId="21" fillId="0" borderId="0" xfId="1012" applyFont="1" applyFill="1" applyAlignment="1" applyProtection="1">
      <alignment horizontal="center" vertical="center" wrapText="1"/>
    </xf>
    <xf numFmtId="0" fontId="3" fillId="0" borderId="5" xfId="0"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right" vertical="center"/>
      <protection locked="0"/>
    </xf>
    <xf numFmtId="3" fontId="5" fillId="0" borderId="1" xfId="0" applyNumberFormat="1" applyFont="1" applyFill="1" applyBorder="1" applyAlignment="1" applyProtection="1">
      <alignment horizontal="right" vertical="center"/>
      <protection locked="0"/>
    </xf>
    <xf numFmtId="203" fontId="5" fillId="0" borderId="1" xfId="32" applyNumberFormat="1" applyFont="1" applyFill="1" applyBorder="1" applyAlignment="1" applyProtection="1">
      <alignment horizontal="right" vertical="center" wrapText="1"/>
      <protection locked="0"/>
    </xf>
    <xf numFmtId="0" fontId="13" fillId="0" borderId="0" xfId="1011" applyFont="1" applyFill="1" applyProtection="1">
      <alignment vertical="center"/>
    </xf>
    <xf numFmtId="0" fontId="2" fillId="0" borderId="5" xfId="0"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right" vertical="center"/>
      <protection locked="0"/>
    </xf>
    <xf numFmtId="3" fontId="6" fillId="0" borderId="1" xfId="0" applyNumberFormat="1" applyFont="1" applyFill="1" applyBorder="1" applyAlignment="1" applyProtection="1">
      <alignment horizontal="right" vertical="center"/>
      <protection locked="0"/>
    </xf>
    <xf numFmtId="203" fontId="6" fillId="0" borderId="1" xfId="32" applyNumberFormat="1" applyFont="1" applyFill="1" applyBorder="1" applyAlignment="1" applyProtection="1">
      <alignment horizontal="right" vertical="center" wrapText="1"/>
      <protection locked="0"/>
    </xf>
    <xf numFmtId="180" fontId="6" fillId="0" borderId="1" xfId="510" applyNumberFormat="1" applyFont="1" applyFill="1" applyBorder="1" applyAlignment="1" applyProtection="1">
      <alignment vertical="center"/>
    </xf>
    <xf numFmtId="49" fontId="2" fillId="0" borderId="5" xfId="0" applyNumberFormat="1" applyFont="1" applyFill="1" applyBorder="1" applyAlignment="1" applyProtection="1">
      <alignment horizontal="left" vertical="center" wrapText="1"/>
    </xf>
    <xf numFmtId="3" fontId="6"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right" vertical="center"/>
    </xf>
    <xf numFmtId="49" fontId="23" fillId="0" borderId="5" xfId="0" applyNumberFormat="1" applyFont="1" applyFill="1" applyBorder="1" applyAlignment="1" applyProtection="1">
      <alignment horizontal="distributed" vertical="center"/>
    </xf>
    <xf numFmtId="49" fontId="23" fillId="0" borderId="1" xfId="0" applyNumberFormat="1" applyFont="1" applyFill="1" applyBorder="1" applyAlignment="1" applyProtection="1">
      <alignment horizontal="distributed" vertical="center" wrapText="1"/>
    </xf>
    <xf numFmtId="49" fontId="3" fillId="0" borderId="4" xfId="997" applyNumberFormat="1" applyFont="1" applyFill="1" applyBorder="1" applyAlignment="1" applyProtection="1">
      <alignment horizontal="left" vertical="center"/>
    </xf>
    <xf numFmtId="0" fontId="5" fillId="0" borderId="1" xfId="1012" applyFont="1" applyFill="1" applyBorder="1" applyAlignment="1" applyProtection="1">
      <alignment horizontal="left" vertical="center" wrapText="1"/>
    </xf>
    <xf numFmtId="3" fontId="5" fillId="0" borderId="1" xfId="0" applyNumberFormat="1" applyFont="1" applyFill="1" applyBorder="1" applyAlignment="1" applyProtection="1">
      <alignment horizontal="right" vertical="center"/>
    </xf>
    <xf numFmtId="49" fontId="2" fillId="0" borderId="4" xfId="997" applyNumberFormat="1" applyFont="1" applyFill="1" applyBorder="1" applyAlignment="1" applyProtection="1">
      <alignment horizontal="left" vertical="center"/>
    </xf>
    <xf numFmtId="0" fontId="6" fillId="0" borderId="1" xfId="1012" applyFont="1" applyFill="1" applyBorder="1" applyAlignment="1" applyProtection="1">
      <alignment horizontal="left" vertical="center" wrapText="1"/>
    </xf>
    <xf numFmtId="0" fontId="5" fillId="0" borderId="1" xfId="1011" applyFont="1" applyFill="1" applyBorder="1" applyAlignment="1" applyProtection="1">
      <alignment horizontal="left" vertical="center" wrapText="1"/>
    </xf>
    <xf numFmtId="0" fontId="10" fillId="0" borderId="4" xfId="1012" applyFill="1" applyBorder="1" applyAlignment="1" applyProtection="1">
      <alignment horizontal="left" vertical="center"/>
    </xf>
    <xf numFmtId="0" fontId="5" fillId="0" borderId="1" xfId="1012" applyFont="1" applyFill="1" applyBorder="1" applyAlignment="1" applyProtection="1">
      <alignment horizontal="distributed" vertical="center" wrapText="1" indent="1"/>
    </xf>
    <xf numFmtId="3" fontId="10" fillId="0" borderId="0" xfId="1012" applyNumberFormat="1" applyFill="1" applyProtection="1">
      <alignment vertical="center"/>
    </xf>
    <xf numFmtId="203" fontId="10" fillId="0" borderId="0" xfId="1012" applyNumberFormat="1" applyFill="1" applyProtection="1">
      <alignment vertical="center"/>
    </xf>
    <xf numFmtId="0" fontId="13" fillId="0" borderId="0" xfId="1012" applyFont="1" applyFill="1">
      <alignment vertical="center"/>
    </xf>
    <xf numFmtId="0" fontId="21" fillId="0" borderId="0" xfId="1012" applyFont="1" applyFill="1" applyAlignment="1">
      <alignment horizontal="center" vertical="center"/>
    </xf>
    <xf numFmtId="0" fontId="10" fillId="0" borderId="0" xfId="1012" applyFill="1">
      <alignment vertical="center"/>
    </xf>
    <xf numFmtId="181" fontId="10" fillId="0" borderId="0" xfId="1012" applyNumberFormat="1" applyFill="1">
      <alignment vertical="center"/>
    </xf>
    <xf numFmtId="0" fontId="22" fillId="0" borderId="0" xfId="1012" applyFont="1" applyFill="1" applyAlignment="1">
      <alignment horizontal="center" vertical="center"/>
    </xf>
    <xf numFmtId="0" fontId="24" fillId="0" borderId="0" xfId="1012" applyFont="1" applyFill="1">
      <alignment vertical="center"/>
    </xf>
    <xf numFmtId="181" fontId="6" fillId="0" borderId="0" xfId="1012" applyNumberFormat="1" applyFont="1" applyFill="1" applyAlignment="1">
      <alignment horizontal="right" vertical="center"/>
    </xf>
    <xf numFmtId="181" fontId="5" fillId="0" borderId="4" xfId="1012" applyNumberFormat="1" applyFont="1" applyFill="1" applyBorder="1" applyAlignment="1">
      <alignment horizontal="center" vertical="center" wrapText="1"/>
    </xf>
    <xf numFmtId="0" fontId="5" fillId="0" borderId="1" xfId="1012" applyFont="1" applyFill="1" applyBorder="1" applyAlignment="1">
      <alignment horizontal="distributed" vertical="center" wrapText="1" indent="3"/>
    </xf>
    <xf numFmtId="0" fontId="25" fillId="0" borderId="0" xfId="1010" applyFont="1" applyFill="1" applyAlignment="1">
      <alignment vertical="center" wrapText="1"/>
    </xf>
    <xf numFmtId="0" fontId="6" fillId="0" borderId="5" xfId="0" applyFont="1" applyFill="1" applyBorder="1" applyAlignment="1" applyProtection="1">
      <alignment vertical="center"/>
    </xf>
    <xf numFmtId="49" fontId="6" fillId="0" borderId="1" xfId="0" applyNumberFormat="1" applyFont="1" applyFill="1" applyBorder="1" applyAlignment="1" applyProtection="1">
      <alignment vertical="center" wrapText="1"/>
    </xf>
    <xf numFmtId="0" fontId="5" fillId="0" borderId="4" xfId="1012" applyFont="1" applyFill="1" applyBorder="1" applyAlignment="1">
      <alignment horizontal="left" vertical="center"/>
    </xf>
    <xf numFmtId="0" fontId="5" fillId="0" borderId="1" xfId="1011" applyFont="1" applyFill="1" applyBorder="1" applyAlignment="1">
      <alignment horizontal="left" vertical="center"/>
    </xf>
    <xf numFmtId="203" fontId="5" fillId="0" borderId="1" xfId="1012" applyNumberFormat="1" applyFont="1" applyFill="1" applyBorder="1" applyAlignment="1" applyProtection="1">
      <alignment horizontal="right" vertical="center" wrapText="1"/>
      <protection locked="0"/>
    </xf>
    <xf numFmtId="0" fontId="5" fillId="0" borderId="4" xfId="1012" applyFont="1" applyFill="1" applyBorder="1" applyAlignment="1" applyProtection="1">
      <alignment horizontal="left" vertical="center"/>
    </xf>
    <xf numFmtId="0" fontId="5" fillId="0" borderId="1" xfId="1011" applyFont="1" applyFill="1" applyBorder="1" applyAlignment="1" applyProtection="1">
      <alignment horizontal="left" vertical="center"/>
    </xf>
    <xf numFmtId="203" fontId="6" fillId="0" borderId="1" xfId="1012" applyNumberFormat="1" applyFont="1" applyFill="1" applyBorder="1" applyAlignment="1" applyProtection="1">
      <alignment horizontal="right" vertical="center" wrapText="1"/>
      <protection locked="0"/>
    </xf>
    <xf numFmtId="0" fontId="6" fillId="0" borderId="4" xfId="1012" applyFont="1" applyFill="1" applyBorder="1" applyAlignment="1" applyProtection="1">
      <alignment horizontal="left" vertical="center"/>
    </xf>
    <xf numFmtId="0" fontId="6" fillId="0" borderId="1" xfId="1012" applyFont="1" applyFill="1" applyBorder="1" applyAlignment="1" applyProtection="1">
      <alignment horizontal="left" vertical="center"/>
    </xf>
    <xf numFmtId="181" fontId="6" fillId="0" borderId="1" xfId="1012" applyNumberFormat="1" applyFont="1" applyFill="1" applyBorder="1" applyAlignment="1" applyProtection="1">
      <alignment horizontal="right" vertical="center" wrapText="1"/>
      <protection locked="0"/>
    </xf>
    <xf numFmtId="0" fontId="6" fillId="0" borderId="1" xfId="1012" applyFont="1" applyFill="1" applyBorder="1">
      <alignment vertical="center"/>
    </xf>
    <xf numFmtId="0" fontId="5" fillId="0" borderId="1" xfId="1012" applyFont="1" applyFill="1" applyBorder="1" applyAlignment="1">
      <alignment horizontal="distributed" vertical="center" indent="1"/>
    </xf>
    <xf numFmtId="3" fontId="10" fillId="0" borderId="0" xfId="1012" applyNumberFormat="1" applyFill="1">
      <alignment vertical="center"/>
    </xf>
    <xf numFmtId="0" fontId="26" fillId="0" borderId="0" xfId="759" applyFont="1" applyBorder="1" applyAlignment="1">
      <alignment horizontal="center" vertical="center"/>
    </xf>
    <xf numFmtId="0" fontId="2" fillId="0" borderId="0" xfId="759" applyFont="1" applyBorder="1" applyAlignment="1">
      <alignment horizontal="left" vertical="center"/>
    </xf>
    <xf numFmtId="0" fontId="2" fillId="0" borderId="0" xfId="759" applyFont="1" applyBorder="1" applyAlignment="1">
      <alignment horizontal="right" vertical="center"/>
    </xf>
    <xf numFmtId="0" fontId="5" fillId="0" borderId="1" xfId="0" applyFont="1" applyBorder="1" applyAlignment="1">
      <alignment horizontal="center" vertical="center" wrapText="1"/>
    </xf>
    <xf numFmtId="180" fontId="10" fillId="2" borderId="0" xfId="510" applyNumberFormat="1" applyFont="1" applyFill="1" applyAlignment="1">
      <alignment horizontal="center" vertical="center" wrapText="1"/>
    </xf>
    <xf numFmtId="202" fontId="3" fillId="0" borderId="1" xfId="762" applyNumberFormat="1" applyFont="1" applyFill="1" applyBorder="1" applyAlignment="1">
      <alignment horizontal="left" vertical="center"/>
    </xf>
    <xf numFmtId="180" fontId="3" fillId="0" borderId="1" xfId="762" applyNumberFormat="1" applyFont="1" applyFill="1" applyBorder="1" applyAlignment="1">
      <alignment horizontal="right" vertical="center" wrapText="1"/>
    </xf>
    <xf numFmtId="0" fontId="13" fillId="2" borderId="0" xfId="1011" applyFont="1" applyFill="1" applyAlignment="1">
      <alignment horizontal="center" vertical="center"/>
    </xf>
    <xf numFmtId="202" fontId="2" fillId="0" borderId="1" xfId="762" applyNumberFormat="1" applyFont="1" applyFill="1" applyBorder="1" applyAlignment="1">
      <alignment horizontal="left" vertical="center"/>
    </xf>
    <xf numFmtId="180" fontId="2" fillId="0" borderId="1" xfId="762" applyNumberFormat="1" applyFont="1" applyFill="1" applyBorder="1" applyAlignment="1">
      <alignment horizontal="right" vertical="center" wrapText="1"/>
    </xf>
    <xf numFmtId="180" fontId="2" fillId="0" borderId="1" xfId="0" applyNumberFormat="1" applyFont="1" applyBorder="1" applyAlignment="1">
      <alignment horizontal="right" vertical="center" wrapText="1"/>
    </xf>
    <xf numFmtId="0" fontId="3" fillId="0" borderId="1" xfId="762" applyFont="1" applyFill="1" applyBorder="1" applyAlignment="1">
      <alignment horizontal="center" vertical="center"/>
    </xf>
    <xf numFmtId="180" fontId="0" fillId="0" borderId="0" xfId="0" applyNumberFormat="1" applyAlignment="1"/>
    <xf numFmtId="0" fontId="27" fillId="0" borderId="0" xfId="1012" applyFont="1" applyAlignment="1">
      <alignment horizontal="center" vertical="center" wrapText="1"/>
    </xf>
    <xf numFmtId="0" fontId="10" fillId="0" borderId="0" xfId="1012">
      <alignment vertical="center"/>
    </xf>
    <xf numFmtId="181" fontId="10" fillId="0" borderId="0" xfId="1012" applyNumberFormat="1">
      <alignment vertical="center"/>
    </xf>
    <xf numFmtId="0" fontId="1" fillId="0" borderId="0" xfId="834" applyFont="1" applyAlignment="1">
      <alignment horizontal="center" vertical="center" shrinkToFit="1"/>
    </xf>
    <xf numFmtId="0" fontId="2" fillId="0" borderId="0" xfId="834" applyFont="1" applyBorder="1" applyAlignment="1">
      <alignment horizontal="left" vertical="center" wrapText="1"/>
    </xf>
    <xf numFmtId="0" fontId="28" fillId="0" borderId="0" xfId="913" applyFont="1" applyAlignment="1"/>
    <xf numFmtId="0" fontId="2" fillId="0" borderId="0" xfId="0" applyFont="1" applyAlignment="1">
      <alignment horizontal="right" vertical="center"/>
    </xf>
    <xf numFmtId="0" fontId="5" fillId="0" borderId="1" xfId="1015" applyFont="1" applyBorder="1" applyAlignment="1">
      <alignment horizontal="center" vertical="center"/>
    </xf>
    <xf numFmtId="0" fontId="5" fillId="0" borderId="1" xfId="1015" applyFont="1" applyBorder="1" applyAlignment="1">
      <alignment horizontal="center" vertical="center" wrapText="1"/>
    </xf>
    <xf numFmtId="0" fontId="5" fillId="0" borderId="1" xfId="0" applyFont="1" applyBorder="1" applyAlignment="1">
      <alignment horizontal="left" vertical="center"/>
    </xf>
    <xf numFmtId="180" fontId="5" fillId="0" borderId="1" xfId="23" applyNumberFormat="1" applyFont="1" applyBorder="1" applyAlignment="1">
      <alignment horizontal="right" vertical="center" wrapText="1"/>
    </xf>
    <xf numFmtId="203" fontId="10" fillId="0" borderId="0" xfId="32" applyNumberFormat="1" applyFont="1" applyFill="1" applyBorder="1" applyAlignment="1" applyProtection="1">
      <alignment vertical="center"/>
    </xf>
    <xf numFmtId="0" fontId="2" fillId="0" borderId="1" xfId="0" applyFont="1" applyBorder="1" applyAlignment="1">
      <alignment horizontal="left" vertical="center"/>
    </xf>
    <xf numFmtId="180" fontId="6" fillId="0" borderId="1" xfId="23" applyNumberFormat="1" applyFont="1" applyBorder="1" applyAlignment="1">
      <alignment horizontal="right" vertical="center" wrapText="1"/>
    </xf>
    <xf numFmtId="180" fontId="6" fillId="0" borderId="1" xfId="23" applyNumberFormat="1" applyFont="1" applyFill="1" applyBorder="1" applyAlignment="1">
      <alignment horizontal="right" vertical="center" wrapText="1"/>
    </xf>
    <xf numFmtId="180" fontId="2" fillId="0" borderId="6" xfId="0" applyNumberFormat="1" applyFont="1" applyFill="1" applyBorder="1" applyAlignment="1">
      <alignment horizontal="right" vertical="center" wrapText="1"/>
    </xf>
    <xf numFmtId="0" fontId="10" fillId="0" borderId="0" xfId="1012" applyFont="1" applyFill="1">
      <alignment vertical="center"/>
    </xf>
    <xf numFmtId="0" fontId="10" fillId="0" borderId="0" xfId="1012" applyFont="1">
      <alignment vertical="center"/>
    </xf>
    <xf numFmtId="181" fontId="10" fillId="0" borderId="0" xfId="1012" applyNumberFormat="1" applyFont="1">
      <alignment vertical="center"/>
    </xf>
    <xf numFmtId="180" fontId="10" fillId="0" borderId="0" xfId="1012" applyNumberFormat="1">
      <alignment vertical="center"/>
    </xf>
    <xf numFmtId="0" fontId="27" fillId="0" borderId="0" xfId="1012" applyFont="1" applyFill="1" applyAlignment="1">
      <alignment horizontal="center" vertical="center" wrapText="1"/>
    </xf>
    <xf numFmtId="0" fontId="29" fillId="0" borderId="0" xfId="1012" applyFont="1" applyFill="1">
      <alignment vertical="center"/>
    </xf>
    <xf numFmtId="181" fontId="6" fillId="0" borderId="0" xfId="1012" applyNumberFormat="1" applyFont="1" applyFill="1">
      <alignment vertical="center"/>
    </xf>
    <xf numFmtId="0" fontId="30" fillId="0" borderId="0" xfId="1012" applyFont="1" applyFill="1" applyAlignment="1">
      <alignment horizontal="center" vertical="center"/>
    </xf>
    <xf numFmtId="0" fontId="30" fillId="0" borderId="0" xfId="1012" applyFont="1" applyFill="1" applyAlignment="1">
      <alignment horizontal="right" vertical="center"/>
    </xf>
    <xf numFmtId="0" fontId="2" fillId="0" borderId="0" xfId="1012" applyFont="1" applyFill="1" applyAlignment="1">
      <alignment horizontal="left" vertical="center"/>
    </xf>
    <xf numFmtId="181" fontId="6" fillId="0" borderId="0" xfId="1012" applyNumberFormat="1" applyFont="1" applyFill="1" applyBorder="1" applyAlignment="1">
      <alignment horizontal="right" vertical="center"/>
    </xf>
    <xf numFmtId="180" fontId="5" fillId="0" borderId="7" xfId="510" applyNumberFormat="1" applyFont="1" applyFill="1" applyBorder="1" applyAlignment="1">
      <alignment horizontal="center" vertical="center" wrapText="1"/>
    </xf>
    <xf numFmtId="0" fontId="5" fillId="0" borderId="1" xfId="1012" applyFont="1" applyFill="1" applyBorder="1" applyAlignment="1">
      <alignment horizontal="center" vertical="center" wrapText="1"/>
    </xf>
    <xf numFmtId="0" fontId="31" fillId="0" borderId="5" xfId="0" applyFont="1" applyFill="1" applyBorder="1" applyAlignment="1" applyProtection="1">
      <alignment horizontal="left" vertical="center"/>
    </xf>
    <xf numFmtId="49" fontId="31" fillId="0" borderId="1" xfId="0" applyNumberFormat="1" applyFont="1" applyFill="1" applyBorder="1" applyAlignment="1" applyProtection="1">
      <alignment horizontal="left" vertical="center" wrapText="1"/>
    </xf>
    <xf numFmtId="3" fontId="21" fillId="0" borderId="1" xfId="0" applyNumberFormat="1" applyFont="1" applyFill="1" applyBorder="1" applyAlignment="1" applyProtection="1">
      <alignment horizontal="right" vertical="center"/>
      <protection locked="0"/>
    </xf>
    <xf numFmtId="203" fontId="5" fillId="0" borderId="1" xfId="32" applyNumberFormat="1" applyFont="1" applyFill="1" applyBorder="1" applyAlignment="1" applyProtection="1">
      <alignment horizontal="right" vertical="center" wrapText="1" shrinkToFit="1"/>
      <protection locked="0"/>
    </xf>
    <xf numFmtId="0" fontId="29" fillId="0" borderId="5" xfId="0" applyFont="1" applyFill="1" applyBorder="1" applyAlignment="1" applyProtection="1">
      <alignment horizontal="left" vertical="center"/>
    </xf>
    <xf numFmtId="49" fontId="29"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protection locked="0"/>
    </xf>
    <xf numFmtId="203" fontId="6" fillId="0" borderId="1" xfId="32" applyNumberFormat="1" applyFont="1" applyFill="1" applyBorder="1" applyAlignment="1" applyProtection="1">
      <alignment horizontal="right" vertical="center" wrapText="1" shrinkToFit="1"/>
      <protection locked="0"/>
    </xf>
    <xf numFmtId="180" fontId="6" fillId="0" borderId="1" xfId="1332" applyNumberFormat="1" applyFont="1" applyFill="1" applyBorder="1" applyAlignment="1" applyProtection="1">
      <alignment horizontal="right" vertical="center"/>
      <protection locked="0"/>
    </xf>
    <xf numFmtId="0" fontId="10" fillId="0" borderId="5" xfId="0" applyFont="1" applyFill="1" applyBorder="1" applyAlignment="1" applyProtection="1">
      <alignment horizontal="left" vertical="center"/>
      <protection locked="0"/>
    </xf>
    <xf numFmtId="203" fontId="6" fillId="0" borderId="8" xfId="32" applyNumberFormat="1" applyFont="1" applyFill="1" applyBorder="1" applyAlignment="1" applyProtection="1">
      <alignment horizontal="right" vertical="center" wrapText="1"/>
    </xf>
    <xf numFmtId="0" fontId="27" fillId="0" borderId="1" xfId="0" applyNumberFormat="1" applyFont="1" applyFill="1" applyBorder="1" applyAlignment="1" applyProtection="1">
      <alignment horizontal="center" vertical="center"/>
    </xf>
    <xf numFmtId="0" fontId="13" fillId="0" borderId="0" xfId="1011" applyFont="1" applyFill="1" applyAlignment="1">
      <alignment horizontal="center" vertical="center"/>
    </xf>
    <xf numFmtId="0" fontId="32" fillId="0" borderId="1" xfId="0" applyNumberFormat="1" applyFont="1" applyFill="1" applyBorder="1" applyAlignment="1" applyProtection="1">
      <alignment horizontal="left" vertical="center"/>
    </xf>
    <xf numFmtId="0" fontId="0" fillId="0" borderId="1" xfId="0" applyFill="1" applyBorder="1" applyAlignment="1" applyProtection="1"/>
    <xf numFmtId="0" fontId="27" fillId="0" borderId="1" xfId="0" applyNumberFormat="1" applyFont="1" applyFill="1" applyBorder="1" applyAlignment="1" applyProtection="1">
      <alignment horizontal="left" vertical="center"/>
    </xf>
    <xf numFmtId="3" fontId="32" fillId="0" borderId="1" xfId="0" applyNumberFormat="1" applyFont="1" applyFill="1" applyBorder="1" applyAlignment="1" applyProtection="1">
      <alignment horizontal="right" vertical="center"/>
    </xf>
    <xf numFmtId="0" fontId="29" fillId="0" borderId="5" xfId="0" applyFont="1" applyFill="1" applyBorder="1" applyAlignment="1" applyProtection="1">
      <alignment horizontal="left" vertical="center"/>
      <protection locked="0"/>
    </xf>
    <xf numFmtId="0" fontId="10" fillId="0" borderId="1" xfId="1012" applyFill="1" applyBorder="1">
      <alignment vertical="center"/>
    </xf>
    <xf numFmtId="49" fontId="29" fillId="0" borderId="5" xfId="0" applyNumberFormat="1" applyFont="1" applyFill="1" applyBorder="1" applyAlignment="1" applyProtection="1">
      <alignment horizontal="left" vertical="center" wrapText="1"/>
    </xf>
    <xf numFmtId="0" fontId="33" fillId="0" borderId="5" xfId="0" applyFont="1" applyFill="1" applyBorder="1" applyAlignment="1" applyProtection="1">
      <alignment horizontal="left" vertical="center"/>
    </xf>
    <xf numFmtId="49" fontId="29" fillId="0" borderId="5" xfId="0" applyNumberFormat="1" applyFont="1" applyFill="1" applyBorder="1" applyAlignment="1" applyProtection="1">
      <alignment vertical="center" wrapText="1"/>
    </xf>
    <xf numFmtId="49" fontId="29" fillId="0" borderId="1" xfId="0" applyNumberFormat="1" applyFont="1" applyFill="1" applyBorder="1" applyAlignment="1" applyProtection="1">
      <alignment horizontal="left" vertical="center"/>
    </xf>
    <xf numFmtId="49" fontId="29" fillId="0" borderId="5" xfId="0" applyNumberFormat="1" applyFont="1" applyFill="1" applyBorder="1" applyAlignment="1" applyProtection="1">
      <alignment horizontal="left" vertical="center" wrapText="1"/>
      <protection locked="0"/>
    </xf>
    <xf numFmtId="0" fontId="32" fillId="0" borderId="4" xfId="0" applyNumberFormat="1" applyFont="1" applyFill="1" applyBorder="1" applyAlignment="1" applyProtection="1">
      <alignment horizontal="left" vertical="center"/>
    </xf>
    <xf numFmtId="0" fontId="27" fillId="0" borderId="1" xfId="0" applyNumberFormat="1" applyFont="1" applyFill="1" applyBorder="1" applyAlignment="1" applyProtection="1">
      <alignment vertical="center"/>
    </xf>
    <xf numFmtId="0" fontId="32" fillId="0" borderId="1" xfId="0" applyNumberFormat="1" applyFont="1" applyFill="1" applyBorder="1" applyAlignment="1" applyProtection="1">
      <alignment vertical="center"/>
    </xf>
    <xf numFmtId="3" fontId="34" fillId="0" borderId="1" xfId="0" applyNumberFormat="1" applyFont="1" applyFill="1" applyBorder="1" applyAlignment="1" applyProtection="1">
      <alignment horizontal="right" vertical="center"/>
      <protection locked="0"/>
    </xf>
    <xf numFmtId="49" fontId="29" fillId="0" borderId="1" xfId="0" applyNumberFormat="1" applyFont="1" applyFill="1" applyBorder="1" applyAlignment="1" applyProtection="1">
      <alignment vertical="center" wrapText="1"/>
    </xf>
    <xf numFmtId="49" fontId="29" fillId="0" borderId="1" xfId="0" applyNumberFormat="1" applyFont="1" applyFill="1" applyBorder="1" applyAlignment="1" applyProtection="1">
      <alignment horizontal="left" vertical="center"/>
      <protection locked="0"/>
    </xf>
    <xf numFmtId="49" fontId="29" fillId="0" borderId="1"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49" fontId="21" fillId="0" borderId="5" xfId="0" applyNumberFormat="1" applyFont="1" applyFill="1" applyBorder="1" applyAlignment="1" applyProtection="1">
      <alignment horizontal="distributed" vertical="center"/>
      <protection locked="0"/>
    </xf>
    <xf numFmtId="49" fontId="21" fillId="0" borderId="1" xfId="0" applyNumberFormat="1" applyFont="1" applyFill="1" applyBorder="1" applyAlignment="1" applyProtection="1">
      <alignment horizontal="distributed" vertical="center" wrapText="1" indent="1"/>
    </xf>
    <xf numFmtId="3" fontId="3" fillId="0" borderId="1" xfId="0" applyNumberFormat="1" applyFont="1" applyFill="1" applyBorder="1" applyAlignment="1" applyProtection="1">
      <alignment horizontal="right" vertical="center"/>
    </xf>
    <xf numFmtId="0" fontId="10" fillId="0" borderId="0" xfId="1012" applyFill="1" applyBorder="1">
      <alignment vertical="center"/>
    </xf>
    <xf numFmtId="0" fontId="0" fillId="0" borderId="0" xfId="0" applyFill="1" applyBorder="1" applyAlignment="1" applyProtection="1"/>
    <xf numFmtId="0" fontId="5" fillId="0" borderId="0" xfId="1012" applyFont="1" applyFill="1" applyAlignment="1">
      <alignment horizontal="center" vertical="center" wrapText="1"/>
    </xf>
    <xf numFmtId="0" fontId="10" fillId="0" borderId="0" xfId="1011" applyFont="1" applyFill="1">
      <alignment vertical="center"/>
    </xf>
    <xf numFmtId="0" fontId="13" fillId="0" borderId="0" xfId="0" applyFont="1" applyFill="1" applyAlignment="1"/>
    <xf numFmtId="0" fontId="6" fillId="0" borderId="0" xfId="1012" applyFont="1" applyFill="1" applyAlignment="1">
      <alignment horizontal="left" vertical="center"/>
    </xf>
    <xf numFmtId="181" fontId="5" fillId="0" borderId="7" xfId="1012" applyNumberFormat="1" applyFont="1" applyFill="1" applyBorder="1" applyAlignment="1">
      <alignment horizontal="center" vertical="center" wrapText="1"/>
    </xf>
    <xf numFmtId="181" fontId="5" fillId="0" borderId="0" xfId="1012" applyNumberFormat="1" applyFont="1" applyFill="1" applyAlignment="1">
      <alignment horizontal="center" vertical="center" wrapText="1"/>
    </xf>
    <xf numFmtId="0" fontId="6" fillId="0" borderId="4" xfId="1012" applyFont="1" applyFill="1" applyBorder="1" applyAlignment="1">
      <alignment horizontal="left" vertical="center"/>
    </xf>
    <xf numFmtId="180" fontId="6" fillId="0" borderId="1" xfId="1022" applyNumberFormat="1" applyFont="1" applyFill="1" applyBorder="1" applyAlignment="1" applyProtection="1">
      <alignment vertical="center" wrapText="1"/>
    </xf>
    <xf numFmtId="180" fontId="6" fillId="0" borderId="1" xfId="23" applyNumberFormat="1" applyFont="1" applyFill="1" applyBorder="1" applyAlignment="1" applyProtection="1">
      <alignment horizontal="right" vertical="center" wrapText="1"/>
      <protection locked="0"/>
    </xf>
    <xf numFmtId="203" fontId="6" fillId="0" borderId="1" xfId="32" applyNumberFormat="1" applyFont="1" applyFill="1" applyBorder="1" applyAlignment="1" applyProtection="1">
      <alignment vertical="center" wrapText="1"/>
      <protection locked="0"/>
    </xf>
    <xf numFmtId="0" fontId="32" fillId="3" borderId="1" xfId="0" applyNumberFormat="1" applyFont="1" applyFill="1" applyBorder="1" applyAlignment="1" applyProtection="1">
      <alignment horizontal="left" vertical="center"/>
    </xf>
    <xf numFmtId="0" fontId="27" fillId="3" borderId="1" xfId="0" applyNumberFormat="1" applyFont="1" applyFill="1" applyBorder="1" applyAlignment="1" applyProtection="1">
      <alignment horizontal="left" vertical="center"/>
    </xf>
    <xf numFmtId="49" fontId="6" fillId="0" borderId="1" xfId="1022" applyNumberFormat="1" applyFont="1" applyFill="1" applyBorder="1" applyAlignment="1" applyProtection="1">
      <alignment horizontal="left" vertical="center" wrapText="1"/>
    </xf>
    <xf numFmtId="0" fontId="5" fillId="0" borderId="4" xfId="1012" applyFont="1" applyFill="1" applyBorder="1" applyAlignment="1">
      <alignment horizontal="distributed" vertical="center"/>
    </xf>
    <xf numFmtId="49" fontId="5" fillId="0" borderId="1" xfId="0" applyNumberFormat="1" applyFont="1" applyFill="1" applyBorder="1" applyAlignment="1" applyProtection="1">
      <alignment horizontal="distributed" vertical="center" wrapText="1"/>
    </xf>
    <xf numFmtId="180" fontId="5" fillId="0" borderId="1" xfId="23" applyNumberFormat="1" applyFont="1" applyFill="1" applyBorder="1" applyAlignment="1" applyProtection="1">
      <alignment horizontal="right" vertical="center" wrapText="1"/>
      <protection locked="0"/>
    </xf>
    <xf numFmtId="203" fontId="5" fillId="0" borderId="1" xfId="369" applyNumberFormat="1" applyFont="1" applyFill="1" applyBorder="1" applyAlignment="1" applyProtection="1">
      <alignment vertical="center" wrapText="1"/>
      <protection locked="0"/>
    </xf>
    <xf numFmtId="0" fontId="5" fillId="0" borderId="1" xfId="1012" applyFont="1" applyFill="1" applyBorder="1" applyAlignment="1">
      <alignment vertical="center" wrapText="1"/>
    </xf>
    <xf numFmtId="0" fontId="6" fillId="0" borderId="4" xfId="1012" applyNumberFormat="1" applyFont="1" applyFill="1" applyBorder="1" applyAlignment="1">
      <alignment horizontal="left" vertical="center"/>
    </xf>
    <xf numFmtId="0" fontId="6" fillId="0" borderId="1" xfId="1012" applyNumberFormat="1" applyFont="1" applyFill="1" applyBorder="1" applyAlignment="1">
      <alignment horizontal="left" vertical="center" wrapText="1"/>
    </xf>
    <xf numFmtId="203" fontId="6" fillId="0" borderId="1" xfId="369" applyNumberFormat="1" applyFont="1" applyFill="1" applyBorder="1" applyAlignment="1" applyProtection="1">
      <alignment vertical="center" wrapText="1"/>
      <protection locked="0"/>
    </xf>
    <xf numFmtId="0" fontId="6" fillId="0" borderId="4" xfId="1011" applyFont="1" applyFill="1" applyBorder="1" applyAlignment="1">
      <alignment horizontal="left" vertical="center"/>
    </xf>
    <xf numFmtId="0" fontId="6" fillId="0" borderId="1" xfId="1012" applyNumberFormat="1" applyFont="1" applyFill="1" applyBorder="1" applyAlignment="1">
      <alignment vertical="center" wrapText="1"/>
    </xf>
    <xf numFmtId="180" fontId="13" fillId="0" borderId="0" xfId="0" applyNumberFormat="1" applyFont="1" applyFill="1" applyAlignment="1"/>
    <xf numFmtId="181" fontId="6" fillId="0" borderId="1" xfId="1011" applyNumberFormat="1" applyFont="1" applyFill="1" applyBorder="1" applyAlignment="1" applyProtection="1">
      <alignment vertical="center" wrapText="1"/>
      <protection locked="0"/>
    </xf>
    <xf numFmtId="0" fontId="5" fillId="0" borderId="1" xfId="1012" applyFont="1" applyFill="1" applyBorder="1" applyAlignment="1">
      <alignment horizontal="left" vertical="center" wrapText="1"/>
    </xf>
    <xf numFmtId="0" fontId="5" fillId="0" borderId="1" xfId="1012" applyNumberFormat="1" applyFont="1" applyFill="1" applyBorder="1" applyAlignment="1">
      <alignment horizontal="left" vertical="center" wrapText="1"/>
    </xf>
    <xf numFmtId="0" fontId="5" fillId="0" borderId="1" xfId="1012" applyFont="1" applyFill="1" applyBorder="1" applyAlignment="1">
      <alignment horizontal="distributed" vertical="center" wrapText="1" indent="2"/>
    </xf>
    <xf numFmtId="3" fontId="13" fillId="0" borderId="0" xfId="0" applyNumberFormat="1" applyFont="1" applyFill="1" applyAlignment="1"/>
    <xf numFmtId="3" fontId="10" fillId="0" borderId="0" xfId="1012" applyNumberFormat="1" applyFont="1" applyFill="1">
      <alignment vertical="center"/>
    </xf>
    <xf numFmtId="3" fontId="32" fillId="4" borderId="1" xfId="0" applyNumberFormat="1" applyFont="1" applyFill="1" applyBorder="1" applyAlignment="1" applyProtection="1">
      <alignment horizontal="right" vertical="center"/>
    </xf>
    <xf numFmtId="0" fontId="5" fillId="2" borderId="0" xfId="1012" applyFont="1" applyFill="1" applyAlignment="1" applyProtection="1">
      <alignment horizontal="center" vertical="center" wrapText="1"/>
    </xf>
    <xf numFmtId="0" fontId="6" fillId="2" borderId="0" xfId="1012" applyFont="1" applyFill="1" applyProtection="1">
      <alignment vertical="center"/>
    </xf>
    <xf numFmtId="0" fontId="10" fillId="2" borderId="0" xfId="1011" applyFill="1" applyProtection="1">
      <alignment vertical="center"/>
    </xf>
    <xf numFmtId="0" fontId="10" fillId="2" borderId="0" xfId="1012" applyFill="1" applyProtection="1">
      <alignment vertical="center"/>
    </xf>
    <xf numFmtId="181" fontId="10" fillId="2" borderId="0" xfId="1012" applyNumberFormat="1" applyFill="1" applyProtection="1">
      <alignment vertical="center"/>
    </xf>
    <xf numFmtId="0" fontId="0" fillId="0" borderId="0" xfId="0" applyAlignment="1" applyProtection="1"/>
    <xf numFmtId="0" fontId="0" fillId="0" borderId="0" xfId="0" applyFill="1" applyAlignment="1" applyProtection="1"/>
    <xf numFmtId="0" fontId="6" fillId="0" borderId="0" xfId="1012" applyFont="1" applyFill="1" applyAlignment="1" applyProtection="1">
      <alignment horizontal="left" vertical="center"/>
    </xf>
    <xf numFmtId="0" fontId="24" fillId="0" borderId="0" xfId="1012" applyFont="1" applyFill="1" applyProtection="1">
      <alignment vertical="center"/>
    </xf>
    <xf numFmtId="0" fontId="5" fillId="0" borderId="1" xfId="1012" applyFont="1" applyFill="1" applyBorder="1" applyAlignment="1" applyProtection="1">
      <alignment horizontal="center" vertical="center" wrapText="1"/>
    </xf>
    <xf numFmtId="181" fontId="5" fillId="0" borderId="0" xfId="1012" applyNumberFormat="1" applyFont="1" applyFill="1" applyAlignment="1" applyProtection="1">
      <alignment horizontal="center" vertical="center" wrapText="1"/>
    </xf>
    <xf numFmtId="0" fontId="5" fillId="0" borderId="4" xfId="1012" applyNumberFormat="1" applyFont="1" applyFill="1" applyBorder="1" applyAlignment="1" applyProtection="1">
      <alignment horizontal="left" vertical="center"/>
    </xf>
    <xf numFmtId="0" fontId="5" fillId="0" borderId="1" xfId="1012" applyNumberFormat="1" applyFont="1" applyFill="1" applyBorder="1" applyAlignment="1" applyProtection="1">
      <alignment vertical="center" wrapText="1"/>
    </xf>
    <xf numFmtId="0" fontId="13" fillId="0" borderId="0" xfId="1011" applyFont="1" applyFill="1" applyAlignment="1" applyProtection="1">
      <alignment horizontal="center" vertical="center"/>
    </xf>
    <xf numFmtId="0" fontId="6" fillId="2" borderId="4" xfId="1012" applyFont="1" applyFill="1" applyBorder="1" applyAlignment="1" applyProtection="1">
      <alignment horizontal="left" vertical="center"/>
    </xf>
    <xf numFmtId="0" fontId="6" fillId="2" borderId="1" xfId="1012" applyFont="1" applyFill="1" applyBorder="1" applyAlignment="1" applyProtection="1">
      <alignment horizontal="left" vertical="center" wrapText="1"/>
    </xf>
    <xf numFmtId="0" fontId="5" fillId="2" borderId="4" xfId="1012" applyFont="1" applyFill="1" applyBorder="1" applyAlignment="1" applyProtection="1">
      <alignment horizontal="left" vertical="center"/>
    </xf>
    <xf numFmtId="0" fontId="5" fillId="2" borderId="1" xfId="1012" applyNumberFormat="1" applyFont="1" applyFill="1" applyBorder="1" applyAlignment="1" applyProtection="1">
      <alignment vertical="center" wrapText="1"/>
    </xf>
    <xf numFmtId="0" fontId="6" fillId="0" borderId="4" xfId="1012" applyFont="1" applyFill="1" applyBorder="1" applyAlignment="1" applyProtection="1">
      <alignment horizontal="left" vertical="top" wrapText="1"/>
    </xf>
    <xf numFmtId="0" fontId="6" fillId="2" borderId="4" xfId="1012" applyFont="1" applyFill="1" applyBorder="1" applyAlignment="1" applyProtection="1">
      <alignment horizontal="left" vertical="top" wrapText="1"/>
    </xf>
    <xf numFmtId="0" fontId="6" fillId="0" borderId="1" xfId="1012" applyNumberFormat="1" applyFont="1" applyFill="1" applyBorder="1" applyAlignment="1" applyProtection="1">
      <alignment vertical="center" wrapText="1"/>
    </xf>
    <xf numFmtId="0" fontId="6" fillId="2" borderId="1" xfId="1012" applyNumberFormat="1" applyFont="1" applyFill="1" applyBorder="1" applyAlignment="1" applyProtection="1">
      <alignment vertical="center" wrapText="1"/>
    </xf>
    <xf numFmtId="0" fontId="5" fillId="0" borderId="4" xfId="1012" applyFont="1" applyFill="1" applyBorder="1" applyAlignment="1" applyProtection="1">
      <alignment horizontal="distributed" vertical="center"/>
    </xf>
    <xf numFmtId="203" fontId="5" fillId="0" borderId="1" xfId="369" applyNumberFormat="1" applyFont="1" applyFill="1" applyBorder="1" applyAlignment="1" applyProtection="1">
      <alignment horizontal="right" vertical="center" wrapText="1"/>
      <protection locked="0"/>
    </xf>
    <xf numFmtId="0" fontId="6" fillId="0" borderId="4" xfId="1011" applyFont="1" applyFill="1" applyBorder="1" applyAlignment="1" applyProtection="1">
      <alignment horizontal="left" vertical="center"/>
    </xf>
    <xf numFmtId="0" fontId="6" fillId="0" borderId="1" xfId="1011" applyFont="1" applyFill="1" applyBorder="1" applyAlignment="1" applyProtection="1">
      <alignment horizontal="left" vertical="center" wrapText="1"/>
    </xf>
    <xf numFmtId="181" fontId="6" fillId="0" borderId="1" xfId="1011" applyNumberFormat="1" applyFont="1" applyFill="1" applyBorder="1" applyAlignment="1" applyProtection="1">
      <alignment horizontal="right" vertical="center" wrapText="1"/>
      <protection locked="0"/>
    </xf>
    <xf numFmtId="0" fontId="20" fillId="0" borderId="4" xfId="1012" applyFont="1" applyFill="1" applyBorder="1" applyAlignment="1" applyProtection="1">
      <alignment horizontal="distributed" vertical="center"/>
    </xf>
    <xf numFmtId="0" fontId="5" fillId="0" borderId="1" xfId="1012" applyNumberFormat="1" applyFont="1" applyFill="1" applyBorder="1" applyAlignment="1" applyProtection="1">
      <alignment horizontal="distributed" vertical="center"/>
    </xf>
    <xf numFmtId="3" fontId="10" fillId="2" borderId="0" xfId="1012" applyNumberFormat="1" applyFill="1" applyProtection="1">
      <alignment vertical="center"/>
    </xf>
    <xf numFmtId="3" fontId="6" fillId="2" borderId="1" xfId="0" applyNumberFormat="1" applyFont="1" applyFill="1" applyBorder="1" applyAlignment="1" applyProtection="1">
      <alignment horizontal="right" vertical="center"/>
      <protection locked="0"/>
    </xf>
    <xf numFmtId="3" fontId="6" fillId="5" borderId="1" xfId="0" applyNumberFormat="1" applyFont="1" applyFill="1" applyBorder="1" applyAlignment="1" applyProtection="1">
      <alignment horizontal="right" vertical="center"/>
    </xf>
    <xf numFmtId="3" fontId="5" fillId="2" borderId="1" xfId="0" applyNumberFormat="1" applyFont="1" applyFill="1" applyBorder="1" applyAlignment="1" applyProtection="1">
      <alignment horizontal="right" vertical="center"/>
      <protection locked="0"/>
    </xf>
    <xf numFmtId="0" fontId="10" fillId="0" borderId="0" xfId="510" applyFill="1" applyAlignment="1">
      <alignment vertical="center"/>
    </xf>
    <xf numFmtId="0" fontId="2" fillId="0" borderId="0" xfId="1012" applyFont="1" applyFill="1">
      <alignment vertical="center"/>
    </xf>
    <xf numFmtId="49" fontId="3" fillId="0" borderId="6" xfId="759" applyNumberFormat="1" applyFont="1" applyFill="1" applyBorder="1" applyAlignment="1">
      <alignment horizontal="left" vertical="center" wrapText="1"/>
    </xf>
    <xf numFmtId="180" fontId="5" fillId="0" borderId="6" xfId="976" applyNumberFormat="1" applyFont="1" applyFill="1" applyBorder="1" applyAlignment="1">
      <alignment horizontal="right" vertical="center"/>
    </xf>
    <xf numFmtId="180" fontId="5" fillId="0" borderId="1" xfId="781" applyNumberFormat="1" applyFont="1" applyFill="1" applyBorder="1" applyAlignment="1">
      <alignment horizontal="right" vertical="center" wrapText="1"/>
    </xf>
    <xf numFmtId="203" fontId="3" fillId="0" borderId="1" xfId="32" applyNumberFormat="1" applyFont="1" applyFill="1" applyBorder="1" applyAlignment="1">
      <alignment vertical="center" wrapText="1"/>
    </xf>
    <xf numFmtId="49" fontId="2" fillId="0" borderId="6" xfId="759" applyNumberFormat="1" applyFont="1" applyFill="1" applyBorder="1" applyAlignment="1">
      <alignment horizontal="left" vertical="center" wrapText="1"/>
    </xf>
    <xf numFmtId="180" fontId="6" fillId="0" borderId="6" xfId="976" applyNumberFormat="1" applyFont="1" applyFill="1" applyBorder="1" applyAlignment="1">
      <alignment horizontal="right" vertical="center"/>
    </xf>
    <xf numFmtId="180" fontId="2" fillId="0" borderId="6" xfId="958" applyNumberFormat="1" applyFont="1" applyFill="1" applyBorder="1" applyAlignment="1">
      <alignment horizontal="right" vertical="center" wrapText="1"/>
    </xf>
    <xf numFmtId="203" fontId="2" fillId="0" borderId="1" xfId="32" applyNumberFormat="1" applyFont="1" applyFill="1" applyBorder="1" applyAlignment="1">
      <alignment vertical="center" wrapText="1"/>
    </xf>
    <xf numFmtId="180" fontId="3" fillId="0" borderId="6" xfId="958" applyNumberFormat="1" applyFont="1" applyFill="1" applyBorder="1" applyAlignment="1">
      <alignment horizontal="right" vertical="center" wrapText="1"/>
    </xf>
    <xf numFmtId="180" fontId="6" fillId="0" borderId="1" xfId="781" applyNumberFormat="1" applyFont="1" applyFill="1" applyBorder="1" applyAlignment="1">
      <alignment horizontal="right" vertical="center" wrapText="1"/>
    </xf>
    <xf numFmtId="0" fontId="10" fillId="0" borderId="0" xfId="510" applyFont="1" applyFill="1" applyAlignment="1"/>
    <xf numFmtId="180" fontId="5" fillId="0" borderId="1" xfId="0" applyNumberFormat="1" applyFont="1" applyFill="1" applyBorder="1" applyAlignment="1">
      <alignment horizontal="right" vertical="center" wrapText="1"/>
    </xf>
    <xf numFmtId="180" fontId="3" fillId="0" borderId="6" xfId="0" applyNumberFormat="1" applyFont="1" applyFill="1" applyBorder="1" applyAlignment="1">
      <alignment horizontal="right" vertical="center" wrapText="1"/>
    </xf>
    <xf numFmtId="180" fontId="10" fillId="0" borderId="0" xfId="510" applyNumberFormat="1" applyFill="1" applyAlignment="1"/>
    <xf numFmtId="180" fontId="10" fillId="0" borderId="0" xfId="510" applyNumberFormat="1" applyFill="1" applyAlignment="1">
      <alignment vertical="center"/>
    </xf>
    <xf numFmtId="201" fontId="5" fillId="0" borderId="1" xfId="778" applyNumberFormat="1" applyFont="1" applyFill="1" applyBorder="1" applyAlignment="1">
      <alignment vertical="center"/>
    </xf>
    <xf numFmtId="180" fontId="3" fillId="0" borderId="6" xfId="23" applyNumberFormat="1" applyFont="1" applyFill="1" applyBorder="1" applyAlignment="1">
      <alignment horizontal="right" vertical="center" wrapText="1"/>
    </xf>
    <xf numFmtId="203" fontId="3" fillId="0" borderId="1" xfId="32" applyNumberFormat="1" applyFont="1" applyFill="1" applyBorder="1" applyAlignment="1" applyProtection="1">
      <alignment horizontal="right" vertical="center" wrapText="1"/>
    </xf>
    <xf numFmtId="180" fontId="6" fillId="0" borderId="1" xfId="0" applyNumberFormat="1" applyFont="1" applyFill="1" applyBorder="1" applyAlignment="1">
      <alignment vertical="center"/>
    </xf>
    <xf numFmtId="203" fontId="2" fillId="0" borderId="1" xfId="32" applyNumberFormat="1" applyFont="1" applyFill="1" applyBorder="1" applyAlignment="1" applyProtection="1">
      <alignment horizontal="right" vertical="center" wrapText="1"/>
    </xf>
    <xf numFmtId="201" fontId="6" fillId="0" borderId="1" xfId="778" applyNumberFormat="1" applyFont="1" applyFill="1" applyBorder="1" applyAlignment="1">
      <alignment vertical="center"/>
    </xf>
    <xf numFmtId="180" fontId="2" fillId="0" borderId="6" xfId="23" applyNumberFormat="1" applyFont="1" applyFill="1" applyBorder="1" applyAlignment="1">
      <alignment horizontal="right" vertical="center" wrapText="1"/>
    </xf>
    <xf numFmtId="180" fontId="2" fillId="0" borderId="9" xfId="23"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180" fontId="5" fillId="0" borderId="1" xfId="23" applyNumberFormat="1" applyFont="1" applyFill="1" applyBorder="1" applyAlignment="1" applyProtection="1">
      <alignment horizontal="right" vertical="center"/>
    </xf>
    <xf numFmtId="180" fontId="2" fillId="0" borderId="10" xfId="0" applyNumberFormat="1" applyFont="1" applyFill="1" applyBorder="1" applyAlignment="1">
      <alignment horizontal="right" vertical="center" wrapText="1"/>
    </xf>
    <xf numFmtId="180" fontId="6" fillId="0" borderId="1" xfId="23" applyNumberFormat="1" applyFont="1" applyFill="1" applyBorder="1" applyAlignment="1" applyProtection="1">
      <alignment horizontal="right" vertical="center"/>
    </xf>
    <xf numFmtId="180" fontId="3" fillId="0" borderId="3" xfId="23" applyNumberFormat="1" applyFont="1" applyFill="1" applyBorder="1" applyAlignment="1">
      <alignment horizontal="right" vertical="center" wrapText="1"/>
    </xf>
    <xf numFmtId="201" fontId="5" fillId="0" borderId="1" xfId="560" applyNumberFormat="1" applyFont="1" applyFill="1" applyBorder="1" applyAlignment="1" applyProtection="1">
      <alignment horizontal="right" vertical="center"/>
    </xf>
    <xf numFmtId="201" fontId="6" fillId="0" borderId="1" xfId="560" applyNumberFormat="1" applyFont="1" applyFill="1" applyBorder="1" applyAlignment="1" applyProtection="1">
      <alignment horizontal="right" vertical="center"/>
    </xf>
    <xf numFmtId="49" fontId="3" fillId="0" borderId="6" xfId="759" applyNumberFormat="1" applyFont="1" applyFill="1" applyBorder="1" applyAlignment="1">
      <alignment horizontal="distributed" vertical="center" wrapText="1"/>
    </xf>
    <xf numFmtId="180" fontId="5" fillId="0" borderId="1" xfId="1020" applyNumberFormat="1" applyFont="1" applyFill="1" applyBorder="1" applyAlignment="1">
      <alignment horizontal="right" vertical="center" wrapText="1"/>
    </xf>
    <xf numFmtId="180" fontId="6" fillId="0" borderId="0" xfId="510" applyNumberFormat="1" applyFont="1" applyFill="1" applyAlignment="1"/>
    <xf numFmtId="0" fontId="0" fillId="0" borderId="0" xfId="0" applyFill="1" applyAlignment="1"/>
    <xf numFmtId="0" fontId="21" fillId="0" borderId="0" xfId="510" applyFont="1" applyFill="1" applyAlignment="1"/>
    <xf numFmtId="49" fontId="3" fillId="0" borderId="1" xfId="759" applyNumberFormat="1" applyFont="1" applyFill="1" applyBorder="1" applyAlignment="1">
      <alignment horizontal="left" vertical="center" wrapText="1"/>
    </xf>
    <xf numFmtId="180" fontId="3" fillId="0" borderId="6" xfId="951" applyNumberFormat="1" applyFont="1" applyFill="1" applyBorder="1" applyAlignment="1">
      <alignment horizontal="right" vertical="center" wrapText="1"/>
    </xf>
    <xf numFmtId="49" fontId="2" fillId="0" borderId="1" xfId="759" applyNumberFormat="1" applyFont="1" applyFill="1" applyBorder="1" applyAlignment="1">
      <alignment horizontal="left" vertical="center" wrapText="1"/>
    </xf>
    <xf numFmtId="180" fontId="2" fillId="0" borderId="6" xfId="951"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180" fontId="2" fillId="0" borderId="1" xfId="0" applyNumberFormat="1" applyFont="1" applyFill="1" applyBorder="1" applyAlignment="1">
      <alignment horizontal="right" vertical="center" wrapText="1"/>
    </xf>
    <xf numFmtId="180" fontId="2" fillId="0" borderId="6" xfId="954" applyNumberFormat="1" applyFont="1" applyFill="1" applyBorder="1" applyAlignment="1">
      <alignment horizontal="right" vertical="center" wrapText="1"/>
    </xf>
    <xf numFmtId="203" fontId="6" fillId="0" borderId="1" xfId="32" applyNumberFormat="1" applyFont="1" applyFill="1" applyBorder="1" applyAlignment="1" applyProtection="1">
      <alignment horizontal="right" vertical="center" wrapText="1"/>
    </xf>
    <xf numFmtId="201" fontId="2" fillId="0" borderId="1" xfId="0" applyNumberFormat="1" applyFont="1" applyFill="1" applyBorder="1" applyAlignment="1">
      <alignment horizontal="right" vertical="center" wrapText="1"/>
    </xf>
    <xf numFmtId="181" fontId="3" fillId="0" borderId="1" xfId="0" applyNumberFormat="1" applyFont="1" applyFill="1" applyBorder="1" applyAlignment="1">
      <alignment horizontal="right" vertical="center" wrapText="1"/>
    </xf>
    <xf numFmtId="180" fontId="3" fillId="0" borderId="6" xfId="954" applyNumberFormat="1" applyFont="1" applyFill="1" applyBorder="1" applyAlignment="1">
      <alignment horizontal="right" vertical="center" wrapText="1"/>
    </xf>
    <xf numFmtId="180" fontId="5" fillId="0" borderId="1" xfId="0" applyNumberFormat="1" applyFont="1" applyFill="1" applyBorder="1" applyAlignment="1">
      <alignment vertical="center"/>
    </xf>
    <xf numFmtId="49" fontId="3" fillId="0" borderId="1" xfId="759" applyNumberFormat="1" applyFont="1" applyFill="1" applyBorder="1" applyAlignment="1">
      <alignment horizontal="distributed" vertical="center" wrapText="1"/>
    </xf>
    <xf numFmtId="181" fontId="2" fillId="0" borderId="1" xfId="0" applyNumberFormat="1" applyFont="1" applyFill="1" applyBorder="1" applyAlignment="1">
      <alignment horizontal="right" vertical="center" wrapText="1"/>
    </xf>
    <xf numFmtId="180" fontId="3" fillId="0" borderId="1" xfId="954" applyNumberFormat="1" applyFont="1" applyFill="1" applyBorder="1" applyAlignment="1">
      <alignment horizontal="right" vertical="center" wrapText="1"/>
    </xf>
    <xf numFmtId="0" fontId="32" fillId="0" borderId="0" xfId="0" applyNumberFormat="1" applyFont="1" applyFill="1" applyAlignment="1" applyProtection="1">
      <alignment horizontal="left" vertical="top" wrapText="1"/>
    </xf>
    <xf numFmtId="0" fontId="6" fillId="0" borderId="0" xfId="0" applyNumberFormat="1" applyFont="1" applyFill="1" applyAlignment="1" applyProtection="1">
      <alignment horizontal="left" vertical="top" wrapText="1"/>
    </xf>
    <xf numFmtId="203" fontId="3" fillId="0" borderId="1" xfId="32" applyNumberFormat="1" applyFont="1" applyFill="1" applyBorder="1" applyAlignment="1">
      <alignment horizontal="right" vertical="center" wrapText="1"/>
    </xf>
    <xf numFmtId="0" fontId="20" fillId="0" borderId="0" xfId="1011" applyFont="1" applyFill="1">
      <alignment vertical="center"/>
    </xf>
    <xf numFmtId="0" fontId="6" fillId="0" borderId="6" xfId="510" applyNumberFormat="1" applyFont="1" applyFill="1" applyBorder="1" applyAlignment="1">
      <alignment horizontal="left" vertical="center" wrapText="1"/>
    </xf>
    <xf numFmtId="203" fontId="2" fillId="0" borderId="1" xfId="32" applyNumberFormat="1" applyFont="1" applyFill="1" applyBorder="1" applyAlignment="1">
      <alignment horizontal="right" vertical="center" wrapText="1"/>
    </xf>
    <xf numFmtId="41" fontId="10" fillId="0" borderId="0" xfId="510" applyNumberFormat="1" applyFill="1" applyAlignment="1">
      <alignment horizontal="center" vertical="center" wrapText="1"/>
    </xf>
    <xf numFmtId="0" fontId="6" fillId="0" borderId="10" xfId="510" applyNumberFormat="1" applyFont="1" applyFill="1" applyBorder="1" applyAlignment="1">
      <alignment horizontal="left" vertical="center" wrapText="1"/>
    </xf>
    <xf numFmtId="41" fontId="6" fillId="0" borderId="11" xfId="0" applyNumberFormat="1" applyFont="1" applyFill="1" applyBorder="1" applyAlignment="1" applyProtection="1">
      <alignment horizontal="right" vertical="center" wrapText="1"/>
      <protection locked="0"/>
    </xf>
    <xf numFmtId="41" fontId="2" fillId="0" borderId="3" xfId="0" applyNumberFormat="1" applyFont="1" applyFill="1" applyBorder="1" applyAlignment="1">
      <alignment horizontal="right" vertical="center" wrapText="1"/>
    </xf>
    <xf numFmtId="41" fontId="3" fillId="0" borderId="9" xfId="0" applyNumberFormat="1" applyFont="1" applyFill="1" applyBorder="1" applyAlignment="1">
      <alignment horizontal="right" vertical="center" wrapText="1"/>
    </xf>
    <xf numFmtId="41" fontId="2" fillId="0" borderId="1" xfId="0" applyNumberFormat="1" applyFont="1" applyFill="1" applyBorder="1" applyAlignment="1">
      <alignment horizontal="right" vertical="center" wrapText="1" shrinkToFit="1"/>
    </xf>
    <xf numFmtId="41" fontId="3" fillId="0" borderId="3" xfId="0" applyNumberFormat="1" applyFont="1" applyFill="1" applyBorder="1" applyAlignment="1">
      <alignment horizontal="right" vertical="center" wrapText="1"/>
    </xf>
    <xf numFmtId="0" fontId="10" fillId="0" borderId="0" xfId="510" applyFill="1" applyAlignment="1">
      <alignment wrapText="1"/>
    </xf>
    <xf numFmtId="203" fontId="5" fillId="0" borderId="1" xfId="32" applyNumberFormat="1" applyFont="1" applyFill="1" applyBorder="1" applyAlignment="1" applyProtection="1">
      <alignment horizontal="right" vertical="center" wrapText="1"/>
    </xf>
    <xf numFmtId="41" fontId="6" fillId="0" borderId="1" xfId="833" applyNumberFormat="1" applyFont="1" applyFill="1" applyBorder="1" applyAlignment="1">
      <alignment horizontal="center" vertical="center" wrapText="1"/>
    </xf>
    <xf numFmtId="41" fontId="5" fillId="0" borderId="1" xfId="833" applyNumberFormat="1" applyFont="1" applyFill="1" applyBorder="1" applyAlignment="1">
      <alignment horizontal="right" vertical="center"/>
    </xf>
    <xf numFmtId="41" fontId="5" fillId="0" borderId="1" xfId="23" applyNumberFormat="1" applyFont="1" applyFill="1" applyBorder="1" applyAlignment="1" applyProtection="1">
      <alignment horizontal="right" vertical="center" wrapText="1"/>
    </xf>
    <xf numFmtId="180" fontId="0" fillId="0" borderId="0" xfId="0" applyNumberFormat="1" applyFill="1" applyAlignment="1" applyProtection="1"/>
    <xf numFmtId="0" fontId="30" fillId="0" borderId="0" xfId="1012" applyFont="1" applyFill="1" applyAlignment="1" applyProtection="1">
      <alignment horizontal="center" vertical="center"/>
    </xf>
    <xf numFmtId="0" fontId="10" fillId="0" borderId="0" xfId="1012" applyFont="1" applyFill="1" applyProtection="1">
      <alignment vertical="center"/>
    </xf>
    <xf numFmtId="0" fontId="6" fillId="0" borderId="0" xfId="1012" applyFont="1" applyFill="1" applyBorder="1" applyAlignment="1" applyProtection="1">
      <alignment horizontal="left" vertical="center"/>
    </xf>
    <xf numFmtId="0" fontId="24" fillId="0" borderId="0" xfId="1012" applyFont="1" applyFill="1" applyBorder="1" applyProtection="1">
      <alignment vertical="center"/>
    </xf>
    <xf numFmtId="181" fontId="5" fillId="0" borderId="7" xfId="1012" applyNumberFormat="1" applyFont="1" applyFill="1" applyBorder="1" applyAlignment="1" applyProtection="1">
      <alignment horizontal="center" vertical="center" wrapText="1"/>
    </xf>
    <xf numFmtId="181" fontId="5" fillId="0" borderId="12" xfId="1012" applyNumberFormat="1" applyFont="1" applyFill="1" applyBorder="1" applyAlignment="1" applyProtection="1">
      <alignment horizontal="center" vertical="center" wrapText="1"/>
    </xf>
    <xf numFmtId="0" fontId="3" fillId="0" borderId="4" xfId="997" applyNumberFormat="1"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20" fillId="0" borderId="0" xfId="1011" applyFont="1" applyFill="1" applyAlignment="1" applyProtection="1">
      <alignment horizontal="center" vertical="center"/>
    </xf>
    <xf numFmtId="0" fontId="2" fillId="0" borderId="4" xfId="997" applyNumberFormat="1" applyFont="1" applyFill="1" applyBorder="1" applyAlignment="1" applyProtection="1">
      <alignment horizontal="left" vertical="center"/>
    </xf>
    <xf numFmtId="0" fontId="6"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49" fontId="2" fillId="0" borderId="1" xfId="997" applyNumberFormat="1" applyFont="1" applyFill="1" applyBorder="1" applyAlignment="1" applyProtection="1">
      <alignment vertical="center" wrapText="1"/>
    </xf>
    <xf numFmtId="49" fontId="3" fillId="0" borderId="1" xfId="997" applyNumberFormat="1" applyFont="1" applyFill="1" applyBorder="1" applyAlignment="1" applyProtection="1">
      <alignment vertical="center" wrapText="1"/>
    </xf>
    <xf numFmtId="181" fontId="6" fillId="0" borderId="1" xfId="1012" applyNumberFormat="1" applyFont="1" applyFill="1" applyBorder="1">
      <alignment vertical="center"/>
    </xf>
    <xf numFmtId="181" fontId="6" fillId="0" borderId="0" xfId="1012" applyNumberFormat="1" applyFont="1" applyFill="1" applyAlignment="1" applyProtection="1">
      <alignment horizontal="right" vertical="center"/>
    </xf>
    <xf numFmtId="0" fontId="25" fillId="0" borderId="0" xfId="1010" applyFont="1" applyFill="1" applyAlignment="1" applyProtection="1">
      <alignment vertical="center" wrapText="1"/>
    </xf>
    <xf numFmtId="0" fontId="5" fillId="0" borderId="1" xfId="1012" applyFont="1" applyFill="1" applyBorder="1" applyAlignment="1" applyProtection="1">
      <alignment vertical="center" wrapText="1"/>
    </xf>
    <xf numFmtId="0" fontId="5" fillId="0" borderId="1" xfId="1012" applyFont="1" applyFill="1" applyBorder="1" applyAlignment="1" applyProtection="1">
      <alignment horizontal="distributed" vertical="center" indent="1"/>
    </xf>
    <xf numFmtId="0" fontId="6" fillId="0" borderId="4" xfId="1012" applyFont="1" applyFill="1" applyBorder="1" applyProtection="1">
      <alignment vertical="center"/>
    </xf>
    <xf numFmtId="0" fontId="2" fillId="0" borderId="0" xfId="0" applyFont="1" applyFill="1" applyAlignment="1" applyProtection="1"/>
    <xf numFmtId="0" fontId="35" fillId="0" borderId="0" xfId="1012" applyFont="1" applyFill="1" applyAlignment="1" applyProtection="1">
      <alignment horizontal="center" vertical="center"/>
    </xf>
    <xf numFmtId="0" fontId="0" fillId="0" borderId="0" xfId="1012" applyFont="1" applyFill="1" applyProtection="1">
      <alignment vertical="center"/>
    </xf>
    <xf numFmtId="0" fontId="6" fillId="0" borderId="0" xfId="1012" applyFont="1" applyFill="1" applyAlignment="1" applyProtection="1">
      <alignment horizontal="right" vertical="center"/>
    </xf>
    <xf numFmtId="9" fontId="10" fillId="0" borderId="0" xfId="369" applyFont="1" applyFill="1" applyAlignment="1" applyProtection="1">
      <alignment vertical="center"/>
    </xf>
    <xf numFmtId="0" fontId="21" fillId="0" borderId="0" xfId="1012" applyFont="1" applyFill="1" applyBorder="1" applyAlignment="1" applyProtection="1">
      <alignment vertical="center" wrapText="1"/>
    </xf>
    <xf numFmtId="0" fontId="5" fillId="0" borderId="13" xfId="0" applyNumberFormat="1" applyFont="1" applyFill="1" applyBorder="1" applyAlignment="1" applyProtection="1">
      <alignment horizontal="left" vertical="center"/>
    </xf>
    <xf numFmtId="0" fontId="20" fillId="0" borderId="0" xfId="1012" applyFont="1" applyFill="1" applyAlignment="1" applyProtection="1">
      <alignment horizontal="center" vertical="center"/>
    </xf>
    <xf numFmtId="0" fontId="6" fillId="0" borderId="13" xfId="0" applyNumberFormat="1" applyFont="1" applyFill="1" applyBorder="1" applyAlignment="1" applyProtection="1">
      <alignment horizontal="left" vertical="center"/>
    </xf>
    <xf numFmtId="0" fontId="0" fillId="0" borderId="1" xfId="0" applyFill="1" applyBorder="1" applyAlignment="1" applyProtection="1">
      <alignment horizontal="center" vertical="center"/>
    </xf>
    <xf numFmtId="0" fontId="7" fillId="0" borderId="0" xfId="0" applyFont="1" applyFill="1" applyAlignment="1" applyProtection="1">
      <alignment horizontal="center" vertical="center"/>
    </xf>
    <xf numFmtId="0" fontId="0" fillId="0" borderId="0" xfId="0" applyFill="1" applyAlignment="1" applyProtection="1">
      <alignment horizontal="center" vertical="center"/>
    </xf>
    <xf numFmtId="0" fontId="6" fillId="0" borderId="13" xfId="0" applyFont="1" applyFill="1" applyBorder="1" applyAlignment="1" applyProtection="1">
      <alignment horizontal="left" vertical="center"/>
    </xf>
    <xf numFmtId="0" fontId="2" fillId="0" borderId="13"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left"/>
    </xf>
    <xf numFmtId="0" fontId="6" fillId="0" borderId="4"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wrapText="1"/>
    </xf>
    <xf numFmtId="188" fontId="6" fillId="0" borderId="1" xfId="23" applyNumberFormat="1" applyFont="1" applyFill="1" applyBorder="1" applyAlignment="1" applyProtection="1">
      <alignment horizontal="right" vertical="center" wrapText="1"/>
    </xf>
    <xf numFmtId="188" fontId="6" fillId="0" borderId="1" xfId="23" applyNumberFormat="1" applyFont="1" applyFill="1" applyBorder="1" applyAlignment="1" applyProtection="1">
      <alignment horizontal="right" vertical="center" wrapText="1"/>
      <protection locked="0"/>
    </xf>
    <xf numFmtId="49" fontId="5" fillId="0" borderId="4" xfId="1023" applyNumberFormat="1" applyFont="1" applyFill="1" applyBorder="1" applyAlignment="1" applyProtection="1">
      <alignment horizontal="left" vertical="center"/>
    </xf>
    <xf numFmtId="202" fontId="0" fillId="0" borderId="14" xfId="0" applyNumberFormat="1" applyFont="1" applyFill="1" applyBorder="1" applyAlignment="1" applyProtection="1">
      <alignment horizontal="left" vertical="center" wrapText="1"/>
    </xf>
    <xf numFmtId="202" fontId="2" fillId="0" borderId="14" xfId="0" applyNumberFormat="1" applyFont="1" applyFill="1" applyBorder="1" applyAlignment="1" applyProtection="1">
      <alignment horizontal="left" vertical="center" wrapText="1"/>
    </xf>
    <xf numFmtId="0" fontId="0" fillId="0" borderId="0" xfId="1012" applyFont="1" applyFill="1">
      <alignment vertical="center"/>
    </xf>
    <xf numFmtId="0" fontId="36" fillId="0" borderId="0" xfId="1012" applyFont="1" applyFill="1">
      <alignment vertical="center"/>
    </xf>
    <xf numFmtId="181" fontId="10" fillId="0" borderId="0" xfId="1012" applyNumberFormat="1" applyFill="1" applyBorder="1" applyAlignment="1">
      <alignment horizontal="right" vertical="center"/>
    </xf>
    <xf numFmtId="0" fontId="21" fillId="0" borderId="0" xfId="1012" applyFont="1" applyFill="1" applyAlignment="1">
      <alignment horizontal="left" vertical="center" wrapText="1"/>
    </xf>
    <xf numFmtId="180" fontId="6" fillId="0" borderId="1" xfId="23" applyNumberFormat="1" applyFont="1" applyFill="1" applyBorder="1" applyAlignment="1" applyProtection="1">
      <alignment horizontal="right" vertical="center" wrapText="1"/>
    </xf>
    <xf numFmtId="0" fontId="20" fillId="0" borderId="0" xfId="1012" applyFont="1" applyFill="1">
      <alignment vertical="center"/>
    </xf>
    <xf numFmtId="180" fontId="5" fillId="0" borderId="1" xfId="0" applyNumberFormat="1" applyFont="1" applyFill="1" applyBorder="1" applyAlignment="1" applyProtection="1">
      <alignment horizontal="right" vertical="center" wrapText="1"/>
      <protection locked="0"/>
    </xf>
    <xf numFmtId="9" fontId="5" fillId="0" borderId="1" xfId="32" applyFont="1" applyFill="1" applyBorder="1" applyAlignment="1" applyProtection="1">
      <alignment vertical="center" wrapText="1"/>
      <protection locked="0"/>
    </xf>
    <xf numFmtId="180" fontId="6" fillId="0" borderId="1" xfId="0" applyNumberFormat="1" applyFont="1" applyFill="1" applyBorder="1" applyAlignment="1">
      <alignment horizontal="right" vertical="center" wrapText="1"/>
    </xf>
    <xf numFmtId="9" fontId="6" fillId="0" borderId="1" xfId="32" applyFont="1" applyFill="1" applyBorder="1" applyAlignment="1" applyProtection="1">
      <alignment vertical="center" wrapText="1"/>
      <protection locked="0"/>
    </xf>
    <xf numFmtId="0" fontId="5" fillId="0" borderId="2" xfId="1012" applyFont="1" applyFill="1" applyBorder="1" applyAlignment="1">
      <alignment horizontal="left" vertical="center" wrapText="1"/>
    </xf>
    <xf numFmtId="180" fontId="5" fillId="0" borderId="8" xfId="23" applyNumberFormat="1" applyFont="1" applyFill="1" applyBorder="1" applyAlignment="1">
      <alignment horizontal="right" vertical="center" wrapText="1"/>
    </xf>
    <xf numFmtId="0" fontId="10" fillId="0" borderId="0" xfId="1012" applyNumberFormat="1" applyFont="1" applyFill="1" applyAlignment="1">
      <alignment horizontal="left" vertical="center" wrapText="1"/>
    </xf>
    <xf numFmtId="180" fontId="10" fillId="0" borderId="0" xfId="1012" applyNumberFormat="1" applyFill="1">
      <alignment vertical="center"/>
    </xf>
    <xf numFmtId="0" fontId="5" fillId="0" borderId="0" xfId="1012" applyFont="1" applyFill="1" applyAlignment="1" applyProtection="1">
      <alignment horizontal="center" vertical="center" wrapText="1"/>
    </xf>
    <xf numFmtId="0" fontId="10" fillId="0" borderId="0" xfId="1011" applyFill="1" applyProtection="1">
      <alignment vertical="center"/>
    </xf>
    <xf numFmtId="0" fontId="22" fillId="0" borderId="0" xfId="1012" applyFont="1" applyFill="1" applyAlignment="1" applyProtection="1">
      <alignment horizontal="left" vertical="center"/>
    </xf>
    <xf numFmtId="0" fontId="36" fillId="0" borderId="0" xfId="1012" applyFont="1" applyFill="1" applyProtection="1">
      <alignment vertical="center"/>
    </xf>
    <xf numFmtId="181" fontId="13" fillId="0" borderId="0" xfId="1012" applyNumberFormat="1" applyFont="1" applyFill="1" applyBorder="1" applyAlignment="1" applyProtection="1">
      <alignment horizontal="right" vertical="center"/>
    </xf>
    <xf numFmtId="0" fontId="21" fillId="0" borderId="0" xfId="1012" applyFont="1" applyFill="1" applyAlignment="1" applyProtection="1">
      <alignment horizontal="left" vertical="center" wrapText="1"/>
    </xf>
    <xf numFmtId="0" fontId="20" fillId="0" borderId="0" xfId="1012" applyFont="1" applyFill="1" applyProtection="1">
      <alignment vertical="center"/>
    </xf>
    <xf numFmtId="180" fontId="6" fillId="0" borderId="1" xfId="1012" applyNumberFormat="1" applyFont="1" applyFill="1" applyBorder="1">
      <alignment vertical="center"/>
    </xf>
    <xf numFmtId="180" fontId="6" fillId="0" borderId="1" xfId="977" applyNumberFormat="1" applyFont="1" applyFill="1" applyBorder="1" applyAlignment="1" applyProtection="1">
      <alignment vertical="center"/>
      <protection locked="0"/>
    </xf>
    <xf numFmtId="9" fontId="5" fillId="0" borderId="1" xfId="32" applyFont="1" applyFill="1" applyBorder="1" applyAlignment="1" applyProtection="1">
      <alignment horizontal="right" vertical="center" wrapText="1"/>
      <protection locked="0"/>
    </xf>
    <xf numFmtId="9" fontId="6" fillId="0" borderId="1" xfId="32" applyFont="1" applyFill="1" applyBorder="1" applyAlignment="1" applyProtection="1">
      <alignment horizontal="right" vertical="center" wrapText="1"/>
      <protection locked="0"/>
    </xf>
    <xf numFmtId="0" fontId="10" fillId="0" borderId="14" xfId="1012" applyFont="1" applyFill="1" applyBorder="1" applyAlignment="1" applyProtection="1">
      <alignment vertical="center" wrapText="1"/>
    </xf>
    <xf numFmtId="0" fontId="10" fillId="0" borderId="14" xfId="1012" applyFill="1" applyBorder="1" applyAlignment="1" applyProtection="1">
      <alignment vertical="center" wrapText="1"/>
    </xf>
    <xf numFmtId="0" fontId="37" fillId="0" borderId="0" xfId="734" applyFont="1" applyAlignment="1">
      <alignment vertical="center"/>
    </xf>
    <xf numFmtId="0" fontId="10" fillId="0" borderId="0" xfId="734" applyFont="1" applyAlignment="1">
      <alignment vertical="center"/>
    </xf>
    <xf numFmtId="0" fontId="38" fillId="0" borderId="0" xfId="734" applyFont="1" applyAlignment="1">
      <alignment horizontal="center" vertical="center" wrapText="1"/>
    </xf>
    <xf numFmtId="0" fontId="39" fillId="3" borderId="0" xfId="734" applyFont="1" applyFill="1" applyAlignment="1">
      <alignment horizontal="center" vertical="center"/>
    </xf>
    <xf numFmtId="0" fontId="10" fillId="3" borderId="0" xfId="734" applyFont="1" applyFill="1" applyAlignment="1">
      <alignment vertical="center"/>
    </xf>
    <xf numFmtId="0" fontId="40" fillId="0" borderId="0" xfId="734" applyFont="1" applyAlignment="1">
      <alignment vertical="center"/>
    </xf>
    <xf numFmtId="0" fontId="37" fillId="3" borderId="0" xfId="734" applyFont="1" applyFill="1" applyAlignment="1">
      <alignment vertical="center"/>
    </xf>
    <xf numFmtId="0" fontId="13" fillId="0" borderId="0" xfId="0" applyFont="1" applyFill="1">
      <alignment vertical="center"/>
    </xf>
    <xf numFmtId="0" fontId="10" fillId="0" borderId="0" xfId="734" applyAlignment="1">
      <alignment vertical="center"/>
    </xf>
    <xf numFmtId="0" fontId="41" fillId="0" borderId="0" xfId="734" applyFont="1" applyAlignment="1"/>
    <xf numFmtId="0" fontId="10" fillId="0" borderId="0" xfId="734" applyAlignment="1"/>
    <xf numFmtId="0" fontId="42" fillId="0" borderId="0" xfId="734" applyFont="1" applyAlignment="1">
      <alignment horizontal="left" vertical="center" wrapText="1"/>
    </xf>
    <xf numFmtId="0" fontId="42" fillId="0" borderId="0" xfId="734" applyFont="1" applyAlignment="1">
      <alignment vertical="center" wrapText="1"/>
    </xf>
    <xf numFmtId="0" fontId="42" fillId="0" borderId="0" xfId="734" applyFont="1" applyAlignment="1">
      <alignment wrapText="1"/>
    </xf>
    <xf numFmtId="0" fontId="43" fillId="0" borderId="0" xfId="734" applyFont="1" applyAlignment="1">
      <alignment horizontal="center" vertical="center"/>
    </xf>
    <xf numFmtId="0" fontId="43" fillId="0" borderId="0" xfId="734" applyFont="1" applyAlignment="1">
      <alignment horizontal="center" vertical="center" wrapText="1"/>
    </xf>
    <xf numFmtId="0" fontId="44" fillId="0" borderId="0" xfId="734" applyFont="1" applyAlignment="1">
      <alignment horizontal="center"/>
    </xf>
    <xf numFmtId="185" fontId="44" fillId="0" borderId="0" xfId="734" applyNumberFormat="1" applyFont="1" applyAlignment="1">
      <alignment horizontal="center"/>
    </xf>
    <xf numFmtId="22" fontId="41" fillId="0" borderId="0" xfId="734" applyNumberFormat="1" applyFont="1" applyAlignment="1"/>
    <xf numFmtId="0" fontId="10" fillId="0" borderId="0" xfId="734" applyFont="1" applyAlignment="1"/>
    <xf numFmtId="0" fontId="6" fillId="0" borderId="4" xfId="1012" applyFont="1" applyFill="1" applyBorder="1" applyAlignment="1" applyProtection="1" quotePrefix="1">
      <alignment horizontal="left" vertical="center"/>
    </xf>
    <xf numFmtId="0" fontId="6" fillId="2" borderId="4" xfId="1012" applyFont="1" applyFill="1" applyBorder="1" applyAlignment="1" applyProtection="1" quotePrefix="1">
      <alignment horizontal="left" vertical="center"/>
    </xf>
  </cellXfs>
  <cellStyles count="1333">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0,0_x000d__x000a_NA_x000d__x000a_" xfId="57"/>
    <cellStyle name="60% - 强调文字颜色 2 2 2 2" xfId="58"/>
    <cellStyle name="百分比 5" xfId="59"/>
    <cellStyle name="标题 2" xfId="60" builtinId="17"/>
    <cellStyle name="60% - 强调文字颜色 1" xfId="61" builtinId="32"/>
    <cellStyle name="Accent4 2 2" xfId="62"/>
    <cellStyle name="Accent6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好_2008年地州对账表(国库资金）" xfId="93"/>
    <cellStyle name="Accent2 - 40% 3" xfId="94"/>
    <cellStyle name="PSChar"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Accent6 6" xfId="102"/>
    <cellStyle name="标题 1 4 2" xfId="103"/>
    <cellStyle name="60% - 强调文字颜色 5" xfId="104" builtinId="48"/>
    <cellStyle name="强调文字颜色 6" xfId="105" builtinId="49"/>
    <cellStyle name="_弱电系统设备配置报价清单" xfId="106"/>
    <cellStyle name="40% - 强调文字颜色 6" xfId="107" builtinId="51"/>
    <cellStyle name="Accent6 7" xfId="108"/>
    <cellStyle name="标题 1 4 3" xfId="109"/>
    <cellStyle name="60% - 强调文字颜色 6" xfId="110" builtinId="52"/>
    <cellStyle name="_Book1_2 3" xfId="111"/>
    <cellStyle name="常规 2 12 2" xfId="112"/>
    <cellStyle name="Accent2 - 20% 3" xfId="113"/>
    <cellStyle name="_ET_STYLE_NoName_00__Book1" xfId="114"/>
    <cellStyle name="_ET_STYLE_NoName_00_" xfId="115"/>
    <cellStyle name="_Book1_1" xfId="116"/>
    <cellStyle name="_20100326高清市院遂宁检察院1080P配置清单26日改" xfId="117"/>
    <cellStyle name="_Book1_2 2 2" xfId="118"/>
    <cellStyle name="Accent2 - 20% 2 2" xfId="119"/>
    <cellStyle name="百分比 2 2 4" xfId="120"/>
    <cellStyle name="_Book1_2 2 3" xfId="121"/>
    <cellStyle name="百分比 2 10 2" xfId="122"/>
    <cellStyle name="百分比 2 2 5" xfId="123"/>
    <cellStyle name="_Book1_2 2 2 2" xfId="124"/>
    <cellStyle name="百分比 2 2 4 2" xfId="125"/>
    <cellStyle name="_Book1_3 2" xfId="126"/>
    <cellStyle name="常规 2 7 2" xfId="127"/>
    <cellStyle name="_Book1" xfId="128"/>
    <cellStyle name="_Book1_2" xfId="129"/>
    <cellStyle name="常规 3 2 3" xfId="130"/>
    <cellStyle name="Accent2 - 20%" xfId="131"/>
    <cellStyle name="_Book1_2 3 2" xfId="132"/>
    <cellStyle name="百分比 2 3 4" xfId="133"/>
    <cellStyle name="_Book1_2 4" xfId="134"/>
    <cellStyle name="_Book1_3" xfId="135"/>
    <cellStyle name="超级链接 2" xfId="136"/>
    <cellStyle name="Accent1 4 2" xfId="137"/>
    <cellStyle name="_ET_STYLE_NoName_00__Book1_1" xfId="138"/>
    <cellStyle name="Accent5 - 60% 3" xfId="139"/>
    <cellStyle name="_ET_STYLE_NoName_00__Book1_1 2" xfId="140"/>
    <cellStyle name="_ET_STYLE_NoName_00__Book1_1 2 2" xfId="141"/>
    <cellStyle name="Percent [2]" xfId="142"/>
    <cellStyle name="百分比 2 7 2" xfId="143"/>
    <cellStyle name="_ET_STYLE_NoName_00__Book1_1 2 3" xfId="144"/>
    <cellStyle name="标题 2 2 2 2" xfId="145"/>
    <cellStyle name="_ET_STYLE_NoName_00__Book1_1 3" xfId="146"/>
    <cellStyle name="_ET_STYLE_NoName_00__Book1_1 3 2" xfId="147"/>
    <cellStyle name="超级链接" xfId="148"/>
    <cellStyle name="Accent1 4" xfId="149"/>
    <cellStyle name="_ET_STYLE_NoName_00__Book1_1 4" xfId="150"/>
    <cellStyle name="_关闭破产企业已移交地方管理中小学校退休教师情况明细表(1)" xfId="151"/>
    <cellStyle name="Accent5 4"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20% - 强调文字颜色 2 3" xfId="161"/>
    <cellStyle name="60% - 强调文字颜色 3 2 2 2" xfId="162"/>
    <cellStyle name="常规 3 2 5" xfId="163"/>
    <cellStyle name="20% - 强调文字颜色 3 2" xfId="164"/>
    <cellStyle name="20% - 强调文字颜色 3 2 2" xfId="165"/>
    <cellStyle name="常规 3 3 5" xfId="166"/>
    <cellStyle name="20% - 强调文字颜色 4 2" xfId="167"/>
    <cellStyle name="Mon閠aire_!!!GO" xfId="168"/>
    <cellStyle name="常规 3 3 5 2" xfId="169"/>
    <cellStyle name="20% - 强调文字颜色 4 2 2" xfId="170"/>
    <cellStyle name="常规 3 3 6" xfId="171"/>
    <cellStyle name="20% - 强调文字颜色 4 3" xfId="172"/>
    <cellStyle name="Accent6 - 60% 2 2"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常规 9 2" xfId="183"/>
    <cellStyle name="40% - 强调文字颜色 1 3" xfId="184"/>
    <cellStyle name="Accent1"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40% - 强调文字颜色 4 3" xfId="193"/>
    <cellStyle name="Accent6 - 20% 2" xfId="194"/>
    <cellStyle name="好 2 3" xfId="195"/>
    <cellStyle name="40% - 强调文字颜色 5 2" xfId="196"/>
    <cellStyle name="40% - 强调文字颜色 5 2 2" xfId="197"/>
    <cellStyle name="60% - 强调文字颜色 4 3" xfId="198"/>
    <cellStyle name="好 2 4" xfId="199"/>
    <cellStyle name="40% - 强调文字颜色 5 3" xfId="200"/>
    <cellStyle name="好 3 3" xfId="201"/>
    <cellStyle name="40% - 强调文字颜色 6 2" xfId="202"/>
    <cellStyle name="适中 2 2" xfId="203"/>
    <cellStyle name="百分比 2 9" xfId="204"/>
    <cellStyle name="标题 2 2 4" xfId="205"/>
    <cellStyle name="40% - 强调文字颜色 6 2 2" xfId="206"/>
    <cellStyle name="Accent2 5" xfId="207"/>
    <cellStyle name="适中 2 2 2" xfId="208"/>
    <cellStyle name="百分比 2 9 2" xfId="209"/>
    <cellStyle name="好 3 4" xfId="210"/>
    <cellStyle name="40% - 强调文字颜色 6 3" xfId="211"/>
    <cellStyle name="60% - 强调文字颜色 1 2" xfId="212"/>
    <cellStyle name="输出 3 4" xfId="213"/>
    <cellStyle name="Accent6 2 2" xfId="214"/>
    <cellStyle name="60% - 强调文字颜色 1 2 2" xfId="215"/>
    <cellStyle name="60% - 强调文字颜色 1 2 2 2" xfId="216"/>
    <cellStyle name="好 7" xfId="217"/>
    <cellStyle name="标题 3 2 4" xfId="218"/>
    <cellStyle name="60% - 强调文字颜色 1 2 3" xfId="219"/>
    <cellStyle name="百分比 2 3 4 2" xfId="220"/>
    <cellStyle name="60% - 强调文字颜色 1 3" xfId="221"/>
    <cellStyle name="60% - 强调文字颜色 1 3 2" xfId="222"/>
    <cellStyle name="60% - 强调文字颜色 2 2" xfId="223"/>
    <cellStyle name="输出 4 4" xfId="224"/>
    <cellStyle name="常规 5" xfId="225"/>
    <cellStyle name="Accent6 3 2" xfId="226"/>
    <cellStyle name="60% - 强调文字颜色 2 2 3" xfId="227"/>
    <cellStyle name="Accent6 - 60%" xfId="228"/>
    <cellStyle name="注释 2" xfId="229"/>
    <cellStyle name="60% - 强调文字颜色 2 3 2" xfId="230"/>
    <cellStyle name="60% - 强调文字颜色 3 2" xfId="231"/>
    <cellStyle name="Accent6 4 2" xfId="232"/>
    <cellStyle name="60% - 强调文字颜色 3 2 2" xfId="233"/>
    <cellStyle name="60% - 强调文字颜色 3 2 3" xfId="234"/>
    <cellStyle name="60% - 强调文字颜色 3 3" xfId="235"/>
    <cellStyle name="Accent5 - 40% 2" xfId="236"/>
    <cellStyle name="60% - 强调文字颜色 3 3 2" xfId="237"/>
    <cellStyle name="Accent5 - 40% 2 2" xfId="238"/>
    <cellStyle name="60% - 强调文字颜色 4 2" xfId="239"/>
    <cellStyle name="Accent6 5 2" xfId="240"/>
    <cellStyle name="60% - 强调文字颜色 4 2 2" xfId="241"/>
    <cellStyle name="常规 20" xfId="242"/>
    <cellStyle name="常规 15" xfId="243"/>
    <cellStyle name="60% - 强调文字颜色 4 3 2" xfId="244"/>
    <cellStyle name="60% - 强调文字颜色 5 2" xfId="245"/>
    <cellStyle name="标题 1 4 2 2" xfId="246"/>
    <cellStyle name="60% - 强调文字颜色 5 2 2" xfId="247"/>
    <cellStyle name="60% - 强调文字颜色 5 2 3" xfId="248"/>
    <cellStyle name="百分比 2 10" xfId="249"/>
    <cellStyle name="60% - 强调文字颜色 5 3" xfId="250"/>
    <cellStyle name="60% - 强调文字颜色 5 3 2" xfId="251"/>
    <cellStyle name="RowLevel_0" xfId="252"/>
    <cellStyle name="60% - 强调文字颜色 6 2" xfId="253"/>
    <cellStyle name="60% - 强调文字颜色 6 2 2" xfId="254"/>
    <cellStyle name="强调文字颜色 5 2 3" xfId="255"/>
    <cellStyle name="Header2" xfId="256"/>
    <cellStyle name="60% - 强调文字颜色 6 2 2 2" xfId="257"/>
    <cellStyle name="Header2 2" xfId="258"/>
    <cellStyle name="60% - 强调文字颜色 6 2 3" xfId="259"/>
    <cellStyle name="60% - 强调文字颜色 6 3" xfId="260"/>
    <cellStyle name="6mal" xfId="261"/>
    <cellStyle name="强调文字颜色 2 2 2" xfId="262"/>
    <cellStyle name="Accent1 - 20%" xfId="263"/>
    <cellStyle name="Accent4 9"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常规_Sheet3"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2 3" xfId="1017"/>
    <cellStyle name="计算 2 4" xfId="1018"/>
    <cellStyle name="常规_2007年云南省向人大报送政府收支预算表格式编制过程表 2 4 2" xfId="1019"/>
    <cellStyle name="常规_2007年云南省向人大报送政府收支预算表格式编制过程表 3 2" xfId="1020"/>
    <cellStyle name="计算 3 3" xfId="1021"/>
    <cellStyle name="常规_exceltmp1" xfId="1022"/>
    <cellStyle name="常规_exceltmp1 2" xfId="1023"/>
    <cellStyle name="计算 4"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好_1110洱源 2" xfId="1055"/>
    <cellStyle name="解释性文本 4 3" xfId="1056"/>
    <cellStyle name="好_1110洱源 2 2" xfId="1057"/>
    <cellStyle name="好_1110洱源 3" xfId="1058"/>
    <cellStyle name="解释性文本 4 4"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好_2008年地州对账表(国库资金） 2 2" xfId="1068"/>
    <cellStyle name="商品名称 2 3"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2 2 2 2" xfId="1081"/>
    <cellStyle name="汇总 8" xfId="1082"/>
    <cellStyle name="汇总 2 2 3" xfId="1083"/>
    <cellStyle name="警告文本 2 2 2"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汇总 3 2 3" xfId="1093"/>
    <cellStyle name="警告文本 3 2 2"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汇总 4 2 3" xfId="1103"/>
    <cellStyle name="警告文本 4 2 2"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汇总 5 4" xfId="1114"/>
    <cellStyle name="千分位_97-917"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千分位[0]_laroux" xfId="1206"/>
    <cellStyle name="输入 8" xfId="1207"/>
    <cellStyle name="千位[0]_ 方正PC" xfId="1208"/>
    <cellStyle name="千位_ 方正PC" xfId="1209"/>
    <cellStyle name="千位分隔 11" xfId="1210"/>
    <cellStyle name="千位分隔 11 2" xfId="1211"/>
    <cellStyle name="千位分隔 2" xfId="1212"/>
    <cellStyle name="千位分隔 2 2 2" xfId="1213"/>
    <cellStyle name="千位分隔 2 3" xfId="1214"/>
    <cellStyle name="千位分隔 4 6" xfId="1215"/>
    <cellStyle name="千位分隔 4 6 2" xfId="1216"/>
    <cellStyle name="千位分隔 7 2" xfId="1217"/>
    <cellStyle name="千位分隔 8 2" xfId="1218"/>
    <cellStyle name="千位分隔 9" xfId="1219"/>
    <cellStyle name="强调 1" xfId="1220"/>
    <cellStyle name="强调 1 2" xfId="1221"/>
    <cellStyle name="强调 2" xfId="1222"/>
    <cellStyle name="强调 3" xfId="1223"/>
    <cellStyle name="强调 3 2" xfId="1224"/>
    <cellStyle name="强调文字颜色 1 2 2" xfId="1225"/>
    <cellStyle name="强调文字颜色 1 2 2 2" xfId="1226"/>
    <cellStyle name="强调文字颜色 1 2 3" xfId="1227"/>
    <cellStyle name="强调文字颜色 1 3" xfId="1228"/>
    <cellStyle name="强调文字颜色 1 3 2" xfId="1229"/>
    <cellStyle name="强调文字颜色 2 2" xfId="1230"/>
    <cellStyle name="强调文字颜色 2 2 3" xfId="1231"/>
    <cellStyle name="强调文字颜色 2 3" xfId="1232"/>
    <cellStyle name="强调文字颜色 3 2" xfId="1233"/>
    <cellStyle name="强调文字颜色 3 2 2" xfId="1234"/>
    <cellStyle name="强调文字颜色 3 2 2 2" xfId="1235"/>
    <cellStyle name="强调文字颜色 3 2 3" xfId="1236"/>
    <cellStyle name="强调文字颜色 4 2" xfId="1237"/>
    <cellStyle name="强调文字颜色 4 2 2" xfId="1238"/>
    <cellStyle name="强调文字颜色 4 2 2 2" xfId="1239"/>
    <cellStyle name="强调文字颜色 4 2 3" xfId="1240"/>
    <cellStyle name="强调文字颜色 4 3" xfId="1241"/>
    <cellStyle name="强调文字颜色 4 3 2" xfId="1242"/>
    <cellStyle name="强调文字颜色 5 2" xfId="1243"/>
    <cellStyle name="强调文字颜色 5 3" xfId="1244"/>
    <cellStyle name="强调文字颜色 5 3 2" xfId="1245"/>
    <cellStyle name="强调文字颜色 6 2" xfId="1246"/>
    <cellStyle name="强调文字颜色 6 2 2" xfId="1247"/>
    <cellStyle name="强调文字颜色 6 2 2 2" xfId="1248"/>
    <cellStyle name="强调文字颜色 6 2 3" xfId="1249"/>
    <cellStyle name="强调文字颜色 6 3" xfId="1250"/>
    <cellStyle name="强调文字颜色 6 3 2" xfId="1251"/>
    <cellStyle name="日期 2" xfId="1252"/>
    <cellStyle name="日期 2 2" xfId="1253"/>
    <cellStyle name="日期 2 2 2" xfId="1254"/>
    <cellStyle name="日期 2 3" xfId="1255"/>
    <cellStyle name="日期 3" xfId="1256"/>
    <cellStyle name="日期 3 2" xfId="1257"/>
    <cellStyle name="日期 4" xfId="1258"/>
    <cellStyle name="商品名称" xfId="1259"/>
    <cellStyle name="商品名称 2" xfId="1260"/>
    <cellStyle name="商品名称 2 2" xfId="1261"/>
    <cellStyle name="商品名称 2 2 2" xfId="1262"/>
    <cellStyle name="商品名称 3" xfId="1263"/>
    <cellStyle name="商品名称 3 2" xfId="1264"/>
    <cellStyle name="适中 2" xfId="1265"/>
    <cellStyle name="适中 2 3" xfId="1266"/>
    <cellStyle name="适中 2 4" xfId="1267"/>
    <cellStyle name="适中 3 2" xfId="1268"/>
    <cellStyle name="适中 3 2 2" xfId="1269"/>
    <cellStyle name="适中 3 3" xfId="1270"/>
    <cellStyle name="适中 3 4" xfId="1271"/>
    <cellStyle name="适中 4" xfId="1272"/>
    <cellStyle name="适中 4 2" xfId="1273"/>
    <cellStyle name="适中 4 2 2" xfId="1274"/>
    <cellStyle name="适中 4 3" xfId="1275"/>
    <cellStyle name="适中 4 4" xfId="1276"/>
    <cellStyle name="适中 5" xfId="1277"/>
    <cellStyle name="适中 5 2" xfId="1278"/>
    <cellStyle name="适中 5 3" xfId="1279"/>
    <cellStyle name="适中 6" xfId="1280"/>
    <cellStyle name="适中 7" xfId="1281"/>
    <cellStyle name="适中 8" xfId="1282"/>
    <cellStyle name="输出 2" xfId="1283"/>
    <cellStyle name="输出 2 2" xfId="1284"/>
    <cellStyle name="输出 2 3" xfId="1285"/>
    <cellStyle name="输出 2 4" xfId="1286"/>
    <cellStyle name="输出 3" xfId="1287"/>
    <cellStyle name="输出 3 2" xfId="1288"/>
    <cellStyle name="输出 3 3" xfId="1289"/>
    <cellStyle name="输出 4" xfId="1290"/>
    <cellStyle name="输出 5" xfId="1291"/>
    <cellStyle name="输出 5 2" xfId="1292"/>
    <cellStyle name="输出 5 3" xfId="1293"/>
    <cellStyle name="输出 6" xfId="1294"/>
    <cellStyle name="输出 7" xfId="1295"/>
    <cellStyle name="输出 8" xfId="1296"/>
    <cellStyle name="输入 2 2 2" xfId="1297"/>
    <cellStyle name="输入 2 3" xfId="1298"/>
    <cellStyle name="输入 4" xfId="1299"/>
    <cellStyle name="输入 4 2" xfId="1300"/>
    <cellStyle name="输入 4 2 2" xfId="1301"/>
    <cellStyle name="输入 4 3" xfId="1302"/>
    <cellStyle name="输入 4 4" xfId="1303"/>
    <cellStyle name="输入 5" xfId="1304"/>
    <cellStyle name="输入 5 2" xfId="1305"/>
    <cellStyle name="输入 5 3" xfId="1306"/>
    <cellStyle name="输入 6" xfId="1307"/>
    <cellStyle name="输入 7" xfId="1308"/>
    <cellStyle name="数量" xfId="1309"/>
    <cellStyle name="数量 2" xfId="1310"/>
    <cellStyle name="数量 2 2" xfId="1311"/>
    <cellStyle name="数量 2 3" xfId="1312"/>
    <cellStyle name="数量 3 2" xfId="1313"/>
    <cellStyle name="未定义" xfId="1314"/>
    <cellStyle name="样式 1" xfId="1315"/>
    <cellStyle name="寘嬫愗傝 [0.00]_Region Orders (2)" xfId="1316"/>
    <cellStyle name="寘嬫愗傝_Region Orders (2)" xfId="1317"/>
    <cellStyle name="注释 2 2" xfId="1318"/>
    <cellStyle name="注释 2 2 2" xfId="1319"/>
    <cellStyle name="注释 2 3" xfId="1320"/>
    <cellStyle name="注释 2 4" xfId="1321"/>
    <cellStyle name="注释 3" xfId="1322"/>
    <cellStyle name="注释 3 2" xfId="1323"/>
    <cellStyle name="注释 3 2 2" xfId="1324"/>
    <cellStyle name="注释 3 3" xfId="1325"/>
    <cellStyle name="注释 3 4" xfId="1326"/>
    <cellStyle name="注释 4" xfId="1327"/>
    <cellStyle name="注释 5" xfId="1328"/>
    <cellStyle name="注释 5 2" xfId="1329"/>
    <cellStyle name="注释 5 3" xfId="1330"/>
    <cellStyle name="注释 6" xfId="1331"/>
    <cellStyle name="Normal" xfId="1332"/>
  </cellStyles>
  <dxfs count="6">
    <dxf>
      <font>
        <color indexed="9"/>
      </font>
    </dxf>
    <dxf>
      <font>
        <b val="1"/>
        <i val="0"/>
      </font>
    </dxf>
    <dxf>
      <font>
        <color indexed="10"/>
      </font>
    </dxf>
    <dxf>
      <font>
        <b val="0"/>
        <i val="0"/>
        <color indexed="9"/>
      </font>
    </dxf>
    <dxf>
      <font>
        <b val="0"/>
        <color indexed="9"/>
      </font>
    </dxf>
    <dxf>
      <font>
        <b val="0"/>
        <i val="0"/>
        <color indexed="10"/>
      </font>
    </dxf>
  </dxf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2.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2</xdr:row>
      <xdr:rowOff>0</xdr:rowOff>
    </xdr:from>
    <xdr:to>
      <xdr:col>7</xdr:col>
      <xdr:colOff>0</xdr:colOff>
      <xdr:row>2</xdr:row>
      <xdr:rowOff>15240</xdr:rowOff>
    </xdr:to>
    <xdr:cxnSp>
      <xdr:nvCxnSpPr>
        <xdr:cNvPr id="2" name="直接连接符 1"/>
        <xdr:cNvCxnSpPr/>
      </xdr:nvCxnSpPr>
      <xdr:spPr>
        <a:xfrm>
          <a:off x="10534650"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xdr:row>
      <xdr:rowOff>0</xdr:rowOff>
    </xdr:from>
    <xdr:to>
      <xdr:col>0</xdr:col>
      <xdr:colOff>0</xdr:colOff>
      <xdr:row>2</xdr:row>
      <xdr:rowOff>15240</xdr:rowOff>
    </xdr:to>
    <xdr:cxnSp>
      <xdr:nvCxnSpPr>
        <xdr:cNvPr id="2" name="直接连接符 1"/>
        <xdr:cNvCxnSpPr/>
      </xdr:nvCxnSpPr>
      <xdr:spPr>
        <a:xfrm>
          <a:off x="0"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xdr:row>
      <xdr:rowOff>0</xdr:rowOff>
    </xdr:from>
    <xdr:to>
      <xdr:col>7</xdr:col>
      <xdr:colOff>0</xdr:colOff>
      <xdr:row>2</xdr:row>
      <xdr:rowOff>15240</xdr:rowOff>
    </xdr:to>
    <xdr:cxnSp>
      <xdr:nvCxnSpPr>
        <xdr:cNvPr id="4" name="直接连接符 3"/>
        <xdr:cNvCxnSpPr/>
      </xdr:nvCxnSpPr>
      <xdr:spPr>
        <a:xfrm>
          <a:off x="10537190"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theme="0" tint="-0.149571214941862"/>
  </sheetPr>
  <dimension ref="A1:N8"/>
  <sheetViews>
    <sheetView view="pageBreakPreview" zoomScale="85" zoomScaleNormal="85" topLeftCell="A4" workbookViewId="0">
      <selection activeCell="D5" sqref="D5"/>
    </sheetView>
  </sheetViews>
  <sheetFormatPr defaultColWidth="9" defaultRowHeight="14.25" outlineLevelRow="7"/>
  <cols>
    <col min="1" max="1" width="3.88333333333333" style="525" customWidth="1"/>
    <col min="2" max="2" width="72.5" style="525" customWidth="1"/>
    <col min="3" max="3" width="9.5" style="525" customWidth="1"/>
    <col min="4" max="4" width="74" style="525" customWidth="1"/>
    <col min="5" max="16384" width="9" style="525"/>
  </cols>
  <sheetData>
    <row r="1" ht="42" customHeight="1" spans="1:3">
      <c r="A1" s="526" t="s">
        <v>0</v>
      </c>
      <c r="B1" s="526"/>
      <c r="C1" s="527" t="s">
        <v>1</v>
      </c>
    </row>
    <row r="2" ht="117" customHeight="1" spans="1:2">
      <c r="A2" s="525" t="s">
        <v>2</v>
      </c>
      <c r="B2" s="528"/>
    </row>
    <row r="3" ht="49.5" customHeight="1" spans="2:3">
      <c r="B3" s="529" t="s">
        <v>3</v>
      </c>
      <c r="C3" s="529"/>
    </row>
    <row r="4" s="523" customFormat="1" ht="117" customHeight="1" spans="2:3">
      <c r="B4" s="530" t="str">
        <f>YEAR(B7)-1&amp;"年地方财政预算执行情况和"&amp;YEAR(B7)&amp;"年地方财政预算（草案）"</f>
        <v>2020年地方财政预算执行情况和2021年地方财政预算（草案）</v>
      </c>
      <c r="C4" s="530"/>
    </row>
    <row r="5" ht="318.75" customHeight="1" spans="3:14">
      <c r="C5" s="525" t="s">
        <v>4</v>
      </c>
      <c r="N5" s="525" t="s">
        <v>2</v>
      </c>
    </row>
    <row r="6" s="524" customFormat="1" ht="30" customHeight="1" spans="2:3">
      <c r="B6" s="531" t="s">
        <v>5</v>
      </c>
      <c r="C6" s="531"/>
    </row>
    <row r="7" s="524" customFormat="1" ht="32.25" customHeight="1" spans="2:4">
      <c r="B7" s="532">
        <v>44287</v>
      </c>
      <c r="C7" s="532"/>
      <c r="D7" s="533"/>
    </row>
    <row r="8" spans="5:5">
      <c r="E8" s="534"/>
    </row>
  </sheetData>
  <mergeCells count="5">
    <mergeCell ref="A1:B1"/>
    <mergeCell ref="B3:C3"/>
    <mergeCell ref="B4:C4"/>
    <mergeCell ref="B6:C6"/>
    <mergeCell ref="B7:C7"/>
  </mergeCells>
  <printOptions horizontalCentered="1"/>
  <pageMargins left="0.707638888888889" right="0.707638888888889" top="0.747916666666667" bottom="0.747916666666667" header="0.313888888888889" footer="0.313888888888889"/>
  <pageSetup paperSize="9" firstPageNumber="0"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G48"/>
  <sheetViews>
    <sheetView showZeros="0" tabSelected="1" view="pageBreakPreview" zoomScale="90" zoomScaleNormal="100" workbookViewId="0">
      <pane ySplit="4" topLeftCell="A5" activePane="bottomLeft" state="frozen"/>
      <selection/>
      <selection pane="bottomLeft" activeCell="L6" sqref="L6"/>
    </sheetView>
  </sheetViews>
  <sheetFormatPr defaultColWidth="9" defaultRowHeight="18.75" outlineLevelCol="6"/>
  <cols>
    <col min="1" max="1" width="43.75" style="114" customWidth="1"/>
    <col min="2" max="3" width="16.75" style="113" customWidth="1"/>
    <col min="4" max="4" width="16.75" style="114" customWidth="1"/>
    <col min="5" max="6" width="15.5" style="114" customWidth="1"/>
    <col min="7" max="16384" width="9" style="114"/>
  </cols>
  <sheetData>
    <row r="1" s="114" customFormat="1" ht="45" customHeight="1" spans="1:6">
      <c r="A1" s="209" t="str">
        <f>YEAR(封面!$B$7)-1&amp;"年勐海县社会保险基金收入执行情况表"</f>
        <v>2020年勐海县社会保险基金收入执行情况表</v>
      </c>
      <c r="B1" s="265"/>
      <c r="C1" s="265"/>
      <c r="D1" s="209"/>
      <c r="E1" s="209"/>
      <c r="F1" s="209"/>
    </row>
    <row r="2" s="114" customFormat="1" ht="20.1" customHeight="1" spans="1:6">
      <c r="A2" s="311" t="s">
        <v>2517</v>
      </c>
      <c r="B2" s="373"/>
      <c r="C2" s="210"/>
      <c r="D2" s="113"/>
      <c r="F2" s="268" t="s">
        <v>9</v>
      </c>
    </row>
    <row r="3" ht="36" customHeight="1" spans="1:7">
      <c r="A3" s="270" t="s">
        <v>11</v>
      </c>
      <c r="B3" s="9" t="str">
        <f>YEAR(封面!$B$7)-2&amp;"年决算数"</f>
        <v>2019年决算数</v>
      </c>
      <c r="C3" s="9" t="str">
        <f>YEAR(封面!$B$7)-1&amp;"年"</f>
        <v>2020年</v>
      </c>
      <c r="D3" s="9"/>
      <c r="E3" s="270" t="s">
        <v>12</v>
      </c>
      <c r="F3" s="270"/>
      <c r="G3" s="313" t="s">
        <v>13</v>
      </c>
    </row>
    <row r="4" s="407" customFormat="1" ht="36" customHeight="1" spans="1:7">
      <c r="A4" s="270"/>
      <c r="B4" s="9"/>
      <c r="C4" s="9" t="s">
        <v>14</v>
      </c>
      <c r="D4" s="9" t="s">
        <v>15</v>
      </c>
      <c r="E4" s="9" t="str">
        <f>"比"&amp;YEAR(封面!$B$7)-2&amp;"年决算数增长%"</f>
        <v>比2019年决算数增长%</v>
      </c>
      <c r="F4" s="9" t="str">
        <f>"完成"&amp;YEAR(封面!$B$7)-1&amp;"年预算数的%"</f>
        <v>完成2020年预算数的%</v>
      </c>
      <c r="G4" s="313"/>
    </row>
    <row r="5" s="408" customFormat="1" ht="36" customHeight="1" spans="1:7">
      <c r="A5" s="409" t="s">
        <v>2518</v>
      </c>
      <c r="B5" s="197">
        <v>23686</v>
      </c>
      <c r="C5" s="389">
        <v>16451</v>
      </c>
      <c r="D5" s="410">
        <v>12444</v>
      </c>
      <c r="E5" s="377">
        <f>IF(B5&lt;&gt;0,D5/B5-1,"")</f>
        <v>-0.474626361563793</v>
      </c>
      <c r="F5" s="391">
        <f>IF(C5&lt;&gt;0,D5/C5,"")</f>
        <v>0.756428180657711</v>
      </c>
      <c r="G5" s="408" t="str">
        <f t="shared" ref="G5:G43" si="0">IF(A5&lt;&gt;"",IF(SUM(B5:D5)&lt;&gt;0,"是","否"),"是")</f>
        <v>是</v>
      </c>
    </row>
    <row r="6" ht="36" customHeight="1" spans="1:7">
      <c r="A6" s="411" t="s">
        <v>2519</v>
      </c>
      <c r="B6" s="190">
        <v>16744</v>
      </c>
      <c r="C6" s="394">
        <v>16148</v>
      </c>
      <c r="D6" s="412">
        <v>12110</v>
      </c>
      <c r="E6" s="381">
        <f t="shared" ref="E6:E37" si="1">IF(B6&lt;&gt;0,D6/B6-1,"")</f>
        <v>-0.276755852842809</v>
      </c>
      <c r="F6" s="393">
        <f t="shared" ref="F6:F37" si="2">IF(C6&lt;&gt;0,D6/C6,"")</f>
        <v>0.749938072826356</v>
      </c>
      <c r="G6" s="114" t="str">
        <f t="shared" si="0"/>
        <v>是</v>
      </c>
    </row>
    <row r="7" ht="36" customHeight="1" spans="1:7">
      <c r="A7" s="411" t="s">
        <v>2520</v>
      </c>
      <c r="B7" s="190">
        <v>42</v>
      </c>
      <c r="C7" s="394">
        <v>40</v>
      </c>
      <c r="D7" s="412">
        <v>25</v>
      </c>
      <c r="E7" s="381">
        <f t="shared" si="1"/>
        <v>-0.404761904761905</v>
      </c>
      <c r="F7" s="393">
        <f t="shared" si="2"/>
        <v>0.625</v>
      </c>
      <c r="G7" s="114" t="str">
        <f t="shared" si="0"/>
        <v>是</v>
      </c>
    </row>
    <row r="8" ht="36" customHeight="1" spans="1:7">
      <c r="A8" s="411" t="s">
        <v>2521</v>
      </c>
      <c r="B8" s="190">
        <v>6600</v>
      </c>
      <c r="C8" s="412"/>
      <c r="D8" s="412"/>
      <c r="E8" s="381">
        <f t="shared" si="1"/>
        <v>-1</v>
      </c>
      <c r="F8" s="393" t="str">
        <f t="shared" si="2"/>
        <v/>
      </c>
      <c r="G8" s="114" t="str">
        <f t="shared" si="0"/>
        <v>是</v>
      </c>
    </row>
    <row r="9" ht="36" customHeight="1" spans="1:7">
      <c r="A9" s="409" t="s">
        <v>2522</v>
      </c>
      <c r="B9" s="197">
        <v>16078</v>
      </c>
      <c r="C9" s="389">
        <v>17746</v>
      </c>
      <c r="D9" s="410">
        <v>18819</v>
      </c>
      <c r="E9" s="377">
        <f t="shared" si="1"/>
        <v>0.170481403159597</v>
      </c>
      <c r="F9" s="391">
        <f t="shared" si="2"/>
        <v>1.06046432998986</v>
      </c>
      <c r="G9" s="114" t="str">
        <f t="shared" si="0"/>
        <v>是</v>
      </c>
    </row>
    <row r="10" ht="36" customHeight="1" spans="1:7">
      <c r="A10" s="411" t="s">
        <v>2519</v>
      </c>
      <c r="B10" s="190">
        <v>13130</v>
      </c>
      <c r="C10" s="394">
        <v>12047</v>
      </c>
      <c r="D10" s="412">
        <v>12828</v>
      </c>
      <c r="E10" s="381">
        <f t="shared" si="1"/>
        <v>-0.0230007616146231</v>
      </c>
      <c r="F10" s="393">
        <f t="shared" si="2"/>
        <v>1.06482941811239</v>
      </c>
      <c r="G10" s="114" t="str">
        <f t="shared" si="0"/>
        <v>是</v>
      </c>
    </row>
    <row r="11" ht="36" customHeight="1" spans="1:7">
      <c r="A11" s="411" t="s">
        <v>2520</v>
      </c>
      <c r="B11" s="190">
        <v>18</v>
      </c>
      <c r="C11" s="394">
        <v>19</v>
      </c>
      <c r="D11" s="412">
        <v>19</v>
      </c>
      <c r="E11" s="381">
        <f t="shared" si="1"/>
        <v>0.0555555555555556</v>
      </c>
      <c r="F11" s="393">
        <f t="shared" si="2"/>
        <v>1</v>
      </c>
      <c r="G11" s="114" t="str">
        <f t="shared" si="0"/>
        <v>是</v>
      </c>
    </row>
    <row r="12" ht="36" customHeight="1" spans="1:7">
      <c r="A12" s="411" t="s">
        <v>2521</v>
      </c>
      <c r="B12" s="190">
        <v>2742</v>
      </c>
      <c r="C12" s="394">
        <v>5650</v>
      </c>
      <c r="D12" s="412">
        <v>5936</v>
      </c>
      <c r="E12" s="381">
        <f t="shared" si="1"/>
        <v>1.16484318016047</v>
      </c>
      <c r="F12" s="393">
        <f t="shared" si="2"/>
        <v>1.05061946902655</v>
      </c>
      <c r="G12" s="114" t="str">
        <f t="shared" si="0"/>
        <v>是</v>
      </c>
    </row>
    <row r="13" s="114" customFormat="1" ht="36" customHeight="1" spans="1:7">
      <c r="A13" s="409" t="s">
        <v>2523</v>
      </c>
      <c r="B13" s="197">
        <v>477</v>
      </c>
      <c r="C13" s="389">
        <v>482</v>
      </c>
      <c r="D13" s="410">
        <v>356</v>
      </c>
      <c r="E13" s="377">
        <f t="shared" si="1"/>
        <v>-0.253668763102725</v>
      </c>
      <c r="F13" s="391">
        <f t="shared" si="2"/>
        <v>0.738589211618257</v>
      </c>
      <c r="G13" s="114" t="str">
        <f t="shared" si="0"/>
        <v>是</v>
      </c>
    </row>
    <row r="14" s="114" customFormat="1" ht="36" customHeight="1" spans="1:7">
      <c r="A14" s="411" t="s">
        <v>2519</v>
      </c>
      <c r="B14" s="190">
        <v>477</v>
      </c>
      <c r="C14" s="394">
        <v>482</v>
      </c>
      <c r="D14" s="412">
        <v>353</v>
      </c>
      <c r="E14" s="381">
        <f t="shared" si="1"/>
        <v>-0.259958071278826</v>
      </c>
      <c r="F14" s="393">
        <f t="shared" si="2"/>
        <v>0.732365145228216</v>
      </c>
      <c r="G14" s="114" t="str">
        <f t="shared" si="0"/>
        <v>是</v>
      </c>
    </row>
    <row r="15" s="114" customFormat="1" ht="36" customHeight="1" spans="1:7">
      <c r="A15" s="411" t="s">
        <v>2520</v>
      </c>
      <c r="B15" s="190">
        <v>1</v>
      </c>
      <c r="C15" s="412"/>
      <c r="D15" s="412">
        <v>3</v>
      </c>
      <c r="E15" s="381">
        <f t="shared" si="1"/>
        <v>2</v>
      </c>
      <c r="F15" s="393" t="str">
        <f t="shared" si="2"/>
        <v/>
      </c>
      <c r="G15" s="114" t="str">
        <f t="shared" si="0"/>
        <v>是</v>
      </c>
    </row>
    <row r="16" s="114" customFormat="1" ht="36" customHeight="1" spans="1:7">
      <c r="A16" s="411" t="s">
        <v>2521</v>
      </c>
      <c r="B16" s="413"/>
      <c r="C16" s="412"/>
      <c r="D16" s="412"/>
      <c r="E16" s="381" t="str">
        <f t="shared" si="1"/>
        <v/>
      </c>
      <c r="F16" s="393" t="str">
        <f t="shared" si="2"/>
        <v/>
      </c>
      <c r="G16" s="114" t="str">
        <f t="shared" si="0"/>
        <v>否</v>
      </c>
    </row>
    <row r="17" s="114" customFormat="1" ht="36" customHeight="1" spans="1:7">
      <c r="A17" s="409" t="s">
        <v>2524</v>
      </c>
      <c r="B17" s="197">
        <v>14468</v>
      </c>
      <c r="C17" s="389">
        <v>14887</v>
      </c>
      <c r="D17" s="410">
        <v>14003</v>
      </c>
      <c r="E17" s="377">
        <f t="shared" si="1"/>
        <v>-0.0321398949405585</v>
      </c>
      <c r="F17" s="391">
        <f t="shared" si="2"/>
        <v>0.940619332303352</v>
      </c>
      <c r="G17" s="114" t="str">
        <f t="shared" si="0"/>
        <v>是</v>
      </c>
    </row>
    <row r="18" s="114" customFormat="1" ht="36" customHeight="1" spans="1:7">
      <c r="A18" s="411" t="s">
        <v>2519</v>
      </c>
      <c r="B18" s="190">
        <v>14451</v>
      </c>
      <c r="C18" s="394">
        <v>14869</v>
      </c>
      <c r="D18" s="412">
        <v>13977</v>
      </c>
      <c r="E18" s="381">
        <f t="shared" si="1"/>
        <v>-0.0328004982354162</v>
      </c>
      <c r="F18" s="393">
        <f t="shared" si="2"/>
        <v>0.94000941556258</v>
      </c>
      <c r="G18" s="114" t="str">
        <f t="shared" si="0"/>
        <v>是</v>
      </c>
    </row>
    <row r="19" s="114" customFormat="1" ht="36" customHeight="1" spans="1:7">
      <c r="A19" s="411" t="s">
        <v>2520</v>
      </c>
      <c r="B19" s="190">
        <v>8</v>
      </c>
      <c r="C19" s="394">
        <v>9</v>
      </c>
      <c r="D19" s="412">
        <v>16</v>
      </c>
      <c r="E19" s="381">
        <f t="shared" si="1"/>
        <v>1</v>
      </c>
      <c r="F19" s="393">
        <f t="shared" si="2"/>
        <v>1.77777777777778</v>
      </c>
      <c r="G19" s="114" t="str">
        <f t="shared" si="0"/>
        <v>是</v>
      </c>
    </row>
    <row r="20" s="114" customFormat="1" ht="36" customHeight="1" spans="1:7">
      <c r="A20" s="411" t="s">
        <v>2521</v>
      </c>
      <c r="B20" s="414"/>
      <c r="C20" s="415"/>
      <c r="D20" s="412">
        <v>3</v>
      </c>
      <c r="E20" s="381" t="str">
        <f t="shared" si="1"/>
        <v/>
      </c>
      <c r="F20" s="416" t="str">
        <f t="shared" si="2"/>
        <v/>
      </c>
      <c r="G20" s="114" t="str">
        <f t="shared" si="0"/>
        <v>是</v>
      </c>
    </row>
    <row r="21" s="114" customFormat="1" ht="36" customHeight="1" spans="1:7">
      <c r="A21" s="409" t="s">
        <v>2525</v>
      </c>
      <c r="B21" s="197">
        <v>331</v>
      </c>
      <c r="C21" s="389">
        <v>348</v>
      </c>
      <c r="D21" s="410">
        <v>367</v>
      </c>
      <c r="E21" s="377">
        <f t="shared" si="1"/>
        <v>0.108761329305136</v>
      </c>
      <c r="F21" s="391">
        <f t="shared" si="2"/>
        <v>1.05459770114943</v>
      </c>
      <c r="G21" s="114" t="str">
        <f t="shared" si="0"/>
        <v>是</v>
      </c>
    </row>
    <row r="22" ht="36" customHeight="1" spans="1:7">
      <c r="A22" s="411" t="s">
        <v>2519</v>
      </c>
      <c r="B22" s="190">
        <v>330</v>
      </c>
      <c r="C22" s="394">
        <v>347</v>
      </c>
      <c r="D22" s="412">
        <v>365</v>
      </c>
      <c r="E22" s="381">
        <f t="shared" si="1"/>
        <v>0.106060606060606</v>
      </c>
      <c r="F22" s="393">
        <f t="shared" si="2"/>
        <v>1.05187319884726</v>
      </c>
      <c r="G22" s="114" t="str">
        <f t="shared" si="0"/>
        <v>是</v>
      </c>
    </row>
    <row r="23" ht="36" customHeight="1" spans="1:7">
      <c r="A23" s="411" t="s">
        <v>2520</v>
      </c>
      <c r="B23" s="190">
        <v>1</v>
      </c>
      <c r="C23" s="394">
        <v>1</v>
      </c>
      <c r="D23" s="412">
        <v>2</v>
      </c>
      <c r="E23" s="381">
        <f t="shared" si="1"/>
        <v>1</v>
      </c>
      <c r="F23" s="393">
        <f t="shared" si="2"/>
        <v>2</v>
      </c>
      <c r="G23" s="114" t="str">
        <f t="shared" si="0"/>
        <v>是</v>
      </c>
    </row>
    <row r="24" ht="36" customHeight="1" spans="1:7">
      <c r="A24" s="411" t="s">
        <v>2521</v>
      </c>
      <c r="B24" s="417"/>
      <c r="C24" s="415"/>
      <c r="D24" s="412"/>
      <c r="E24" s="381" t="str">
        <f t="shared" si="1"/>
        <v/>
      </c>
      <c r="F24" s="393" t="str">
        <f t="shared" si="2"/>
        <v/>
      </c>
      <c r="G24" s="114" t="str">
        <f t="shared" si="0"/>
        <v>否</v>
      </c>
    </row>
    <row r="25" ht="36" customHeight="1" spans="1:7">
      <c r="A25" s="409" t="s">
        <v>2526</v>
      </c>
      <c r="B25" s="418"/>
      <c r="C25" s="419"/>
      <c r="D25" s="410"/>
      <c r="E25" s="381" t="str">
        <f t="shared" si="1"/>
        <v/>
      </c>
      <c r="F25" s="393" t="str">
        <f t="shared" si="2"/>
        <v/>
      </c>
      <c r="G25" s="114" t="str">
        <f t="shared" si="0"/>
        <v>否</v>
      </c>
    </row>
    <row r="26" ht="36" customHeight="1" spans="1:7">
      <c r="A26" s="411" t="s">
        <v>2519</v>
      </c>
      <c r="B26" s="414"/>
      <c r="C26" s="415"/>
      <c r="D26" s="410"/>
      <c r="E26" s="381" t="str">
        <f t="shared" si="1"/>
        <v/>
      </c>
      <c r="F26" s="393" t="str">
        <f t="shared" si="2"/>
        <v/>
      </c>
      <c r="G26" s="114" t="str">
        <f t="shared" si="0"/>
        <v>否</v>
      </c>
    </row>
    <row r="27" ht="36" customHeight="1" spans="1:7">
      <c r="A27" s="411" t="s">
        <v>2520</v>
      </c>
      <c r="B27" s="414"/>
      <c r="C27" s="415"/>
      <c r="D27" s="410"/>
      <c r="E27" s="381" t="str">
        <f t="shared" si="1"/>
        <v/>
      </c>
      <c r="F27" s="393" t="str">
        <f t="shared" si="2"/>
        <v/>
      </c>
      <c r="G27" s="114" t="str">
        <f t="shared" si="0"/>
        <v>否</v>
      </c>
    </row>
    <row r="28" ht="36" customHeight="1" spans="1:7">
      <c r="A28" s="411" t="s">
        <v>2521</v>
      </c>
      <c r="B28" s="413"/>
      <c r="C28" s="415"/>
      <c r="D28" s="410"/>
      <c r="E28" s="381" t="str">
        <f t="shared" si="1"/>
        <v/>
      </c>
      <c r="F28" s="393" t="str">
        <f t="shared" si="2"/>
        <v/>
      </c>
      <c r="G28" s="114" t="str">
        <f t="shared" si="0"/>
        <v>否</v>
      </c>
    </row>
    <row r="29" ht="36" customHeight="1" spans="1:7">
      <c r="A29" s="409" t="s">
        <v>2527</v>
      </c>
      <c r="B29" s="197">
        <v>7045</v>
      </c>
      <c r="C29" s="420">
        <v>11208</v>
      </c>
      <c r="D29" s="410">
        <v>10287</v>
      </c>
      <c r="E29" s="377">
        <f t="shared" si="1"/>
        <v>0.460184528034067</v>
      </c>
      <c r="F29" s="391">
        <f t="shared" si="2"/>
        <v>0.917826552462527</v>
      </c>
      <c r="G29" s="114" t="str">
        <f t="shared" si="0"/>
        <v>是</v>
      </c>
    </row>
    <row r="30" ht="36" customHeight="1" spans="1:7">
      <c r="A30" s="411" t="s">
        <v>2519</v>
      </c>
      <c r="B30" s="190">
        <v>2281</v>
      </c>
      <c r="C30" s="394">
        <v>2230</v>
      </c>
      <c r="D30" s="412">
        <v>2376</v>
      </c>
      <c r="E30" s="381">
        <f t="shared" si="1"/>
        <v>0.0416483998246384</v>
      </c>
      <c r="F30" s="393">
        <f t="shared" si="2"/>
        <v>1.06547085201794</v>
      </c>
      <c r="G30" s="114" t="str">
        <f t="shared" si="0"/>
        <v>是</v>
      </c>
    </row>
    <row r="31" ht="36" customHeight="1" spans="1:7">
      <c r="A31" s="411" t="s">
        <v>2520</v>
      </c>
      <c r="B31" s="190">
        <v>43</v>
      </c>
      <c r="C31" s="394">
        <v>3077</v>
      </c>
      <c r="D31" s="412">
        <v>3101</v>
      </c>
      <c r="E31" s="381">
        <f t="shared" si="1"/>
        <v>71.1162790697674</v>
      </c>
      <c r="F31" s="393">
        <f t="shared" si="2"/>
        <v>1.00779980500487</v>
      </c>
      <c r="G31" s="114" t="str">
        <f t="shared" si="0"/>
        <v>是</v>
      </c>
    </row>
    <row r="32" ht="36" customHeight="1" spans="1:7">
      <c r="A32" s="411" t="s">
        <v>2521</v>
      </c>
      <c r="B32" s="190">
        <v>4332</v>
      </c>
      <c r="C32" s="394">
        <v>5613</v>
      </c>
      <c r="D32" s="412">
        <v>4786</v>
      </c>
      <c r="E32" s="381">
        <f t="shared" si="1"/>
        <v>0.104801477377655</v>
      </c>
      <c r="F32" s="393">
        <f t="shared" si="2"/>
        <v>0.852663459825405</v>
      </c>
      <c r="G32" s="114" t="str">
        <f t="shared" si="0"/>
        <v>是</v>
      </c>
    </row>
    <row r="33" ht="36" customHeight="1" spans="1:7">
      <c r="A33" s="409" t="s">
        <v>2528</v>
      </c>
      <c r="B33" s="197">
        <v>28504</v>
      </c>
      <c r="C33" s="389">
        <v>24798</v>
      </c>
      <c r="D33" s="410">
        <v>25151</v>
      </c>
      <c r="E33" s="377">
        <f t="shared" si="1"/>
        <v>-0.117632612966601</v>
      </c>
      <c r="F33" s="391">
        <f t="shared" si="2"/>
        <v>1.01423501895314</v>
      </c>
      <c r="G33" s="114" t="str">
        <f t="shared" si="0"/>
        <v>是</v>
      </c>
    </row>
    <row r="34" ht="36" customHeight="1" spans="1:7">
      <c r="A34" s="411" t="s">
        <v>2519</v>
      </c>
      <c r="B34" s="190">
        <v>12729</v>
      </c>
      <c r="C34" s="394">
        <v>8359</v>
      </c>
      <c r="D34" s="412">
        <v>6878</v>
      </c>
      <c r="E34" s="381">
        <f t="shared" si="1"/>
        <v>-0.459659046272292</v>
      </c>
      <c r="F34" s="393">
        <f t="shared" si="2"/>
        <v>0.822825696853691</v>
      </c>
      <c r="G34" s="114" t="str">
        <f t="shared" si="0"/>
        <v>是</v>
      </c>
    </row>
    <row r="35" ht="36" customHeight="1" spans="1:7">
      <c r="A35" s="411" t="s">
        <v>2520</v>
      </c>
      <c r="B35" s="190">
        <v>21</v>
      </c>
      <c r="C35" s="394">
        <v>20</v>
      </c>
      <c r="D35" s="412">
        <v>30</v>
      </c>
      <c r="E35" s="381">
        <f t="shared" si="1"/>
        <v>0.428571428571429</v>
      </c>
      <c r="F35" s="393">
        <f t="shared" si="2"/>
        <v>1.5</v>
      </c>
      <c r="G35" s="114" t="str">
        <f t="shared" si="0"/>
        <v>是</v>
      </c>
    </row>
    <row r="36" ht="36" customHeight="1" spans="1:7">
      <c r="A36" s="411" t="s">
        <v>2521</v>
      </c>
      <c r="B36" s="190">
        <v>15754</v>
      </c>
      <c r="C36" s="394">
        <v>16419</v>
      </c>
      <c r="D36" s="412">
        <v>16439</v>
      </c>
      <c r="E36" s="381">
        <f t="shared" si="1"/>
        <v>0.0434810206931573</v>
      </c>
      <c r="F36" s="393">
        <f t="shared" si="2"/>
        <v>1.00121810098057</v>
      </c>
      <c r="G36" s="114" t="str">
        <f t="shared" si="0"/>
        <v>是</v>
      </c>
    </row>
    <row r="37" ht="36" customHeight="1" spans="1:7">
      <c r="A37" s="421" t="s">
        <v>2529</v>
      </c>
      <c r="B37" s="418">
        <f>B5+B9+B13+B17+B21+B25+B29+B33</f>
        <v>90589</v>
      </c>
      <c r="C37" s="418">
        <f>C5+C9+C13+C17+C21+C25+C29+C33</f>
        <v>85920</v>
      </c>
      <c r="D37" s="418">
        <f>D5+D9+D13+D17+D21+D25+D29+D33</f>
        <v>81427</v>
      </c>
      <c r="E37" s="377">
        <f t="shared" si="1"/>
        <v>-0.101138107275718</v>
      </c>
      <c r="F37" s="391">
        <f t="shared" si="2"/>
        <v>0.947707169459963</v>
      </c>
      <c r="G37" s="114" t="str">
        <f t="shared" si="0"/>
        <v>是</v>
      </c>
    </row>
    <row r="38" ht="36" customHeight="1" spans="1:7">
      <c r="A38" s="411" t="s">
        <v>2530</v>
      </c>
      <c r="B38" s="422">
        <v>60142</v>
      </c>
      <c r="C38" s="422">
        <v>54482</v>
      </c>
      <c r="D38" s="412">
        <v>36777</v>
      </c>
      <c r="E38" s="381">
        <f t="shared" ref="E38:E43" si="3">IF(B38&lt;&gt;0,D38/B38-1,"")</f>
        <v>-0.388497223238336</v>
      </c>
      <c r="F38" s="393">
        <f t="shared" ref="F38:F43" si="4">IF(C38&lt;&gt;0,D38/C38,"")</f>
        <v>0.67503028523182</v>
      </c>
      <c r="G38" s="114" t="str">
        <f t="shared" si="0"/>
        <v>是</v>
      </c>
    </row>
    <row r="39" ht="36" customHeight="1" spans="1:7">
      <c r="A39" s="411" t="s">
        <v>2531</v>
      </c>
      <c r="B39" s="422">
        <v>134</v>
      </c>
      <c r="C39" s="422">
        <v>3157</v>
      </c>
      <c r="D39" s="412">
        <v>3171</v>
      </c>
      <c r="E39" s="381">
        <f t="shared" si="3"/>
        <v>22.6641791044776</v>
      </c>
      <c r="F39" s="393">
        <f t="shared" si="4"/>
        <v>1.00443458980044</v>
      </c>
      <c r="G39" s="114" t="str">
        <f t="shared" si="0"/>
        <v>是</v>
      </c>
    </row>
    <row r="40" ht="36" customHeight="1" spans="1:7">
      <c r="A40" s="411" t="s">
        <v>2532</v>
      </c>
      <c r="B40" s="422">
        <v>29428</v>
      </c>
      <c r="C40" s="422">
        <v>27682</v>
      </c>
      <c r="D40" s="412">
        <v>27164</v>
      </c>
      <c r="E40" s="381">
        <f t="shared" si="3"/>
        <v>-0.0769335326899552</v>
      </c>
      <c r="F40" s="393">
        <f t="shared" si="4"/>
        <v>0.981287479228379</v>
      </c>
      <c r="G40" s="114" t="str">
        <f t="shared" si="0"/>
        <v>是</v>
      </c>
    </row>
    <row r="41" ht="36" customHeight="1" spans="1:7">
      <c r="A41" s="409" t="s">
        <v>2533</v>
      </c>
      <c r="B41" s="418">
        <v>58089</v>
      </c>
      <c r="C41" s="423">
        <v>66424</v>
      </c>
      <c r="D41" s="410">
        <v>65299</v>
      </c>
      <c r="E41" s="377">
        <f t="shared" si="3"/>
        <v>0.124119885004045</v>
      </c>
      <c r="F41" s="391">
        <f t="shared" si="4"/>
        <v>0.98306335059617</v>
      </c>
      <c r="G41" s="114" t="str">
        <f t="shared" si="0"/>
        <v>是</v>
      </c>
    </row>
    <row r="42" ht="36" customHeight="1" spans="1:7">
      <c r="A42" s="409" t="s">
        <v>2534</v>
      </c>
      <c r="B42" s="418"/>
      <c r="C42" s="423"/>
      <c r="D42" s="410"/>
      <c r="E42" s="377" t="str">
        <f t="shared" si="3"/>
        <v/>
      </c>
      <c r="F42" s="391" t="str">
        <f t="shared" si="4"/>
        <v/>
      </c>
      <c r="G42" s="114" t="str">
        <f t="shared" si="0"/>
        <v>否</v>
      </c>
    </row>
    <row r="43" ht="36" customHeight="1" spans="1:7">
      <c r="A43" s="421" t="s">
        <v>2535</v>
      </c>
      <c r="B43" s="418">
        <f>B37+B41+B42</f>
        <v>148678</v>
      </c>
      <c r="C43" s="418">
        <f>C37+C41+C42</f>
        <v>152344</v>
      </c>
      <c r="D43" s="418">
        <f>D37+D41+D42</f>
        <v>146726</v>
      </c>
      <c r="E43" s="377">
        <f t="shared" si="3"/>
        <v>-0.0131290439742262</v>
      </c>
      <c r="F43" s="391">
        <f t="shared" si="4"/>
        <v>0.963122932311085</v>
      </c>
      <c r="G43" s="114" t="str">
        <f t="shared" si="0"/>
        <v>是</v>
      </c>
    </row>
    <row r="44" ht="208.5" customHeight="1" spans="1:6">
      <c r="A44" s="424"/>
      <c r="B44" s="425"/>
      <c r="C44" s="425"/>
      <c r="D44" s="424"/>
      <c r="E44" s="424"/>
      <c r="F44" s="424"/>
    </row>
    <row r="45" spans="2:4">
      <c r="B45" s="406"/>
      <c r="C45" s="406"/>
      <c r="D45" s="387"/>
    </row>
    <row r="46" spans="2:4">
      <c r="B46" s="406"/>
      <c r="C46" s="406"/>
      <c r="D46" s="387"/>
    </row>
    <row r="47" spans="2:4">
      <c r="B47" s="406"/>
      <c r="C47" s="406"/>
      <c r="D47" s="387"/>
    </row>
    <row r="48" spans="2:4">
      <c r="B48" s="406"/>
      <c r="C48" s="406"/>
      <c r="D48" s="387"/>
    </row>
  </sheetData>
  <mergeCells count="6">
    <mergeCell ref="A1:F1"/>
    <mergeCell ref="C3:D3"/>
    <mergeCell ref="E3:F3"/>
    <mergeCell ref="A44:F44"/>
    <mergeCell ref="A3:A4"/>
    <mergeCell ref="B3:B4"/>
  </mergeCells>
  <conditionalFormatting sqref="C26">
    <cfRule type="cellIs" dxfId="5" priority="4" stopIfTrue="1" operator="lessThan">
      <formula>0</formula>
    </cfRule>
  </conditionalFormatting>
  <conditionalFormatting sqref="C41">
    <cfRule type="cellIs" dxfId="5" priority="7" stopIfTrue="1" operator="lessThan">
      <formula>0</formula>
    </cfRule>
    <cfRule type="cellIs" dxfId="5" priority="8" stopIfTrue="1" operator="lessThan">
      <formula>0</formula>
    </cfRule>
  </conditionalFormatting>
  <conditionalFormatting sqref="C42">
    <cfRule type="cellIs" dxfId="5" priority="10" stopIfTrue="1" operator="lessThan">
      <formula>0</formula>
    </cfRule>
  </conditionalFormatting>
  <conditionalFormatting sqref="C41:C42">
    <cfRule type="cellIs" dxfId="5" priority="9" stopIfTrue="1" operator="lessThan">
      <formula>0</formula>
    </cfRule>
  </conditionalFormatting>
  <conditionalFormatting sqref="F5:F43">
    <cfRule type="cellIs" dxfId="3" priority="2" stopIfTrue="1" operator="greaterThan">
      <formula>10</formula>
    </cfRule>
    <cfRule type="cellIs" dxfId="3" priority="3" stopIfTrue="1" operator="lessThanOrEqual">
      <formula>-1</formula>
    </cfRule>
  </conditionalFormatting>
  <conditionalFormatting sqref="F7:F9">
    <cfRule type="cellIs" dxfId="5" priority="1" stopIfTrue="1" operator="lessThan">
      <formula>0</formula>
    </cfRule>
  </conditionalFormatting>
  <conditionalFormatting sqref="F10:F14">
    <cfRule type="cellIs" dxfId="5" priority="13" stopIfTrue="1" operator="lessThan">
      <formula>0</formula>
    </cfRule>
  </conditionalFormatting>
  <conditionalFormatting sqref="F29:F32">
    <cfRule type="cellIs" dxfId="5" priority="15" stopIfTrue="1" operator="lessThan">
      <formula>0</formula>
    </cfRule>
  </conditionalFormatting>
  <conditionalFormatting sqref="F33:F37">
    <cfRule type="cellIs" dxfId="5" priority="16" stopIfTrue="1" operator="lessThan">
      <formula>0</formula>
    </cfRule>
  </conditionalFormatting>
  <conditionalFormatting sqref="F37:F43">
    <cfRule type="cellIs" dxfId="5" priority="5" stopIfTrue="1" operator="lessThan">
      <formula>0</formula>
    </cfRule>
  </conditionalFormatting>
  <conditionalFormatting sqref="C8 F6">
    <cfRule type="cellIs" dxfId="5" priority="12" stopIfTrue="1" operator="lessThan">
      <formula>0</formula>
    </cfRule>
  </conditionalFormatting>
  <conditionalFormatting sqref="C20 C24 F17:F28">
    <cfRule type="cellIs" dxfId="5" priority="14" stopIfTrue="1" operator="lessThan">
      <formula>0</formula>
    </cfRule>
  </conditionalFormatting>
  <conditionalFormatting sqref="C25:C28 F29:F32">
    <cfRule type="cellIs" dxfId="5" priority="17" stopIfTrue="1" operator="lessThan">
      <formula>0</formula>
    </cfRule>
  </conditionalFormatting>
  <conditionalFormatting sqref="C44:D61">
    <cfRule type="cellIs" dxfId="5" priority="65" stopIfTrue="1" operator="lessThan">
      <formula>0</formula>
    </cfRule>
  </conditionalFormatting>
  <conditionalFormatting sqref="E44:F61">
    <cfRule type="cellIs" dxfId="5" priority="59"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G29"/>
  <sheetViews>
    <sheetView showZeros="0" tabSelected="1" view="pageBreakPreview" zoomScale="90" zoomScaleNormal="100" workbookViewId="0">
      <pane ySplit="4" topLeftCell="A5" activePane="bottomLeft" state="frozen"/>
      <selection/>
      <selection pane="bottomLeft" activeCell="L6" sqref="L6"/>
    </sheetView>
  </sheetViews>
  <sheetFormatPr defaultColWidth="9" defaultRowHeight="18.75" outlineLevelCol="6"/>
  <cols>
    <col min="1" max="1" width="43.75" style="114" customWidth="1"/>
    <col min="2" max="3" width="16.75" style="113" customWidth="1"/>
    <col min="4" max="4" width="16.75" style="114" customWidth="1"/>
    <col min="5" max="6" width="15.5" style="114" customWidth="1"/>
    <col min="7" max="16384" width="9" style="114"/>
  </cols>
  <sheetData>
    <row r="1" s="114" customFormat="1" ht="45" customHeight="1" spans="1:6">
      <c r="A1" s="209" t="str">
        <f>YEAR(封面!$B$7)-1&amp;"年勐海县社会保险基金支出执行情况表"</f>
        <v>2020年勐海县社会保险基金支出执行情况表</v>
      </c>
      <c r="B1" s="265"/>
      <c r="C1" s="265"/>
      <c r="D1" s="209"/>
      <c r="E1" s="209"/>
      <c r="F1" s="209"/>
    </row>
    <row r="2" s="114" customFormat="1" ht="20.1" customHeight="1" spans="1:6">
      <c r="A2" s="311" t="s">
        <v>2536</v>
      </c>
      <c r="B2" s="373"/>
      <c r="C2" s="210"/>
      <c r="D2" s="113"/>
      <c r="F2" s="268" t="s">
        <v>2537</v>
      </c>
    </row>
    <row r="3" ht="36" customHeight="1" spans="1:7">
      <c r="A3" s="270" t="s">
        <v>11</v>
      </c>
      <c r="B3" s="9" t="str">
        <f>YEAR(封面!$B$7)-2&amp;"年决算数"</f>
        <v>2019年决算数</v>
      </c>
      <c r="C3" s="9" t="str">
        <f>YEAR(封面!$B$7)-1&amp;"年"</f>
        <v>2020年</v>
      </c>
      <c r="D3" s="9"/>
      <c r="E3" s="270" t="s">
        <v>12</v>
      </c>
      <c r="F3" s="270"/>
      <c r="G3" s="313"/>
    </row>
    <row r="4" ht="36" customHeight="1" spans="1:7">
      <c r="A4" s="270"/>
      <c r="B4" s="9"/>
      <c r="C4" s="9" t="s">
        <v>14</v>
      </c>
      <c r="D4" s="9" t="s">
        <v>15</v>
      </c>
      <c r="E4" s="9" t="str">
        <f>"比"&amp;YEAR(封面!$B$7)-2&amp;"年决算数增长%"</f>
        <v>比2019年决算数增长%</v>
      </c>
      <c r="F4" s="9" t="str">
        <f>"完成"&amp;YEAR(封面!$B$7)-1&amp;"年预算数的%"</f>
        <v>完成2020年预算数的%</v>
      </c>
      <c r="G4" s="313" t="s">
        <v>13</v>
      </c>
    </row>
    <row r="5" ht="36" customHeight="1" spans="1:7">
      <c r="A5" s="374" t="s">
        <v>2538</v>
      </c>
      <c r="B5" s="197">
        <v>26137</v>
      </c>
      <c r="C5" s="389">
        <v>28225</v>
      </c>
      <c r="D5" s="390">
        <v>28316</v>
      </c>
      <c r="E5" s="377">
        <f>IF(B5&lt;&gt;0,D5/B5-1,"")</f>
        <v>0.083368404943184</v>
      </c>
      <c r="F5" s="391">
        <f>IF(C5&lt;&gt;0,D5/C5,"")</f>
        <v>1.00322409211692</v>
      </c>
      <c r="G5" s="114" t="str">
        <f t="shared" ref="G5:G25" si="0">IF(A5&lt;&gt;"",IF(SUM(B5:D5)&lt;&gt;0,"是","否"),"是")</f>
        <v>是</v>
      </c>
    </row>
    <row r="6" ht="36" customHeight="1" spans="1:7">
      <c r="A6" s="378" t="s">
        <v>2539</v>
      </c>
      <c r="B6" s="190">
        <v>26060</v>
      </c>
      <c r="C6" s="392">
        <v>28142</v>
      </c>
      <c r="D6" s="390">
        <v>27402</v>
      </c>
      <c r="E6" s="381">
        <f t="shared" ref="E6:E25" si="1">IF(B6&lt;&gt;0,D6/B6-1,"")</f>
        <v>0.0514965464313124</v>
      </c>
      <c r="F6" s="393">
        <f t="shared" ref="F6:F25" si="2">IF(C6&lt;&gt;0,D6/C6,"")</f>
        <v>0.973704782886788</v>
      </c>
      <c r="G6" s="114" t="str">
        <f t="shared" si="0"/>
        <v>是</v>
      </c>
    </row>
    <row r="7" ht="36" customHeight="1" spans="1:7">
      <c r="A7" s="374" t="s">
        <v>2540</v>
      </c>
      <c r="B7" s="197">
        <v>17506</v>
      </c>
      <c r="C7" s="389">
        <v>18307</v>
      </c>
      <c r="D7" s="390">
        <v>18054</v>
      </c>
      <c r="E7" s="377">
        <f t="shared" si="1"/>
        <v>0.0313035530675196</v>
      </c>
      <c r="F7" s="391">
        <f t="shared" si="2"/>
        <v>0.986180149669525</v>
      </c>
      <c r="G7" s="114" t="str">
        <f t="shared" si="0"/>
        <v>是</v>
      </c>
    </row>
    <row r="8" ht="36" customHeight="1" spans="1:7">
      <c r="A8" s="378" t="s">
        <v>2539</v>
      </c>
      <c r="B8" s="190">
        <v>17172</v>
      </c>
      <c r="C8" s="394">
        <v>18247</v>
      </c>
      <c r="D8" s="395">
        <v>18014</v>
      </c>
      <c r="E8" s="381">
        <f t="shared" si="1"/>
        <v>0.0490333100395994</v>
      </c>
      <c r="F8" s="393">
        <f t="shared" si="2"/>
        <v>0.987230777662081</v>
      </c>
      <c r="G8" s="114" t="str">
        <f t="shared" si="0"/>
        <v>是</v>
      </c>
    </row>
    <row r="9" s="114" customFormat="1" ht="36" customHeight="1" spans="1:7">
      <c r="A9" s="374" t="s">
        <v>2541</v>
      </c>
      <c r="B9" s="190">
        <v>496</v>
      </c>
      <c r="C9" s="389">
        <v>518</v>
      </c>
      <c r="D9" s="390">
        <v>1626</v>
      </c>
      <c r="E9" s="377">
        <f t="shared" si="1"/>
        <v>2.27822580645161</v>
      </c>
      <c r="F9" s="391">
        <f t="shared" si="2"/>
        <v>3.13899613899614</v>
      </c>
      <c r="G9" s="114" t="str">
        <f t="shared" si="0"/>
        <v>是</v>
      </c>
    </row>
    <row r="10" s="114" customFormat="1" ht="36" customHeight="1" spans="1:7">
      <c r="A10" s="378" t="s">
        <v>2539</v>
      </c>
      <c r="B10" s="190">
        <v>361</v>
      </c>
      <c r="C10" s="392">
        <v>433</v>
      </c>
      <c r="D10" s="395">
        <v>510</v>
      </c>
      <c r="E10" s="381">
        <f t="shared" si="1"/>
        <v>0.412742382271468</v>
      </c>
      <c r="F10" s="393">
        <f t="shared" si="2"/>
        <v>1.17782909930716</v>
      </c>
      <c r="G10" s="114" t="str">
        <f t="shared" si="0"/>
        <v>是</v>
      </c>
    </row>
    <row r="11" s="114" customFormat="1" ht="36" customHeight="1" spans="1:7">
      <c r="A11" s="374" t="s">
        <v>2542</v>
      </c>
      <c r="B11" s="197">
        <v>9128</v>
      </c>
      <c r="C11" s="389">
        <v>15187</v>
      </c>
      <c r="D11" s="390">
        <v>13625</v>
      </c>
      <c r="E11" s="377">
        <f t="shared" si="1"/>
        <v>0.492659947414549</v>
      </c>
      <c r="F11" s="391">
        <f t="shared" si="2"/>
        <v>0.897148877329295</v>
      </c>
      <c r="G11" s="114" t="str">
        <f t="shared" si="0"/>
        <v>是</v>
      </c>
    </row>
    <row r="12" s="114" customFormat="1" ht="36" customHeight="1" spans="1:7">
      <c r="A12" s="378" t="s">
        <v>2539</v>
      </c>
      <c r="B12" s="190">
        <v>9104</v>
      </c>
      <c r="C12" s="394">
        <v>15183</v>
      </c>
      <c r="D12" s="395">
        <v>13622</v>
      </c>
      <c r="E12" s="381">
        <f t="shared" si="1"/>
        <v>0.496265377855887</v>
      </c>
      <c r="F12" s="393">
        <f t="shared" si="2"/>
        <v>0.897187644075611</v>
      </c>
      <c r="G12" s="114" t="str">
        <f t="shared" si="0"/>
        <v>是</v>
      </c>
    </row>
    <row r="13" s="114" customFormat="1" ht="36" customHeight="1" spans="1:7">
      <c r="A13" s="374" t="s">
        <v>2543</v>
      </c>
      <c r="B13" s="197">
        <v>158</v>
      </c>
      <c r="C13" s="389">
        <v>366</v>
      </c>
      <c r="D13" s="390">
        <v>717</v>
      </c>
      <c r="E13" s="377">
        <f t="shared" si="1"/>
        <v>3.5379746835443</v>
      </c>
      <c r="F13" s="391">
        <f t="shared" si="2"/>
        <v>1.95901639344262</v>
      </c>
      <c r="G13" s="114" t="str">
        <f t="shared" si="0"/>
        <v>是</v>
      </c>
    </row>
    <row r="14" ht="36" customHeight="1" spans="1:7">
      <c r="A14" s="378" t="s">
        <v>2539</v>
      </c>
      <c r="B14" s="190">
        <v>157</v>
      </c>
      <c r="C14" s="394">
        <v>366</v>
      </c>
      <c r="D14" s="396">
        <v>716</v>
      </c>
      <c r="E14" s="381">
        <f t="shared" si="1"/>
        <v>3.56050955414013</v>
      </c>
      <c r="F14" s="393">
        <f t="shared" si="2"/>
        <v>1.95628415300546</v>
      </c>
      <c r="G14" s="114" t="str">
        <f t="shared" si="0"/>
        <v>是</v>
      </c>
    </row>
    <row r="15" ht="36" customHeight="1" spans="1:7">
      <c r="A15" s="374" t="s">
        <v>2544</v>
      </c>
      <c r="B15" s="397"/>
      <c r="C15" s="389"/>
      <c r="D15" s="398"/>
      <c r="E15" s="377" t="str">
        <f t="shared" si="1"/>
        <v/>
      </c>
      <c r="F15" s="391" t="str">
        <f t="shared" si="2"/>
        <v/>
      </c>
      <c r="G15" s="114" t="str">
        <f t="shared" si="0"/>
        <v>否</v>
      </c>
    </row>
    <row r="16" ht="36" customHeight="1" spans="1:7">
      <c r="A16" s="378" t="s">
        <v>2539</v>
      </c>
      <c r="B16" s="399"/>
      <c r="C16" s="394"/>
      <c r="D16" s="400"/>
      <c r="E16" s="381" t="str">
        <f t="shared" si="1"/>
        <v/>
      </c>
      <c r="F16" s="393" t="str">
        <f t="shared" si="2"/>
        <v/>
      </c>
      <c r="G16" s="114" t="str">
        <f t="shared" si="0"/>
        <v>否</v>
      </c>
    </row>
    <row r="17" ht="36" customHeight="1" spans="1:7">
      <c r="A17" s="374" t="s">
        <v>2545</v>
      </c>
      <c r="B17" s="197">
        <v>5065</v>
      </c>
      <c r="C17" s="389">
        <v>5541</v>
      </c>
      <c r="D17" s="401">
        <v>5692</v>
      </c>
      <c r="E17" s="377">
        <f t="shared" si="1"/>
        <v>0.123790720631787</v>
      </c>
      <c r="F17" s="391">
        <f t="shared" si="2"/>
        <v>1.0272513986645</v>
      </c>
      <c r="G17" s="114" t="str">
        <f t="shared" si="0"/>
        <v>是</v>
      </c>
    </row>
    <row r="18" ht="36" customHeight="1" spans="1:7">
      <c r="A18" s="378" t="s">
        <v>2539</v>
      </c>
      <c r="B18" s="190">
        <v>5061</v>
      </c>
      <c r="C18" s="392">
        <v>5536</v>
      </c>
      <c r="D18" s="395">
        <v>5685</v>
      </c>
      <c r="E18" s="381">
        <f t="shared" si="1"/>
        <v>0.123295791345584</v>
      </c>
      <c r="F18" s="393">
        <f t="shared" si="2"/>
        <v>1.02691473988439</v>
      </c>
      <c r="G18" s="114" t="str">
        <f t="shared" si="0"/>
        <v>是</v>
      </c>
    </row>
    <row r="19" ht="36" customHeight="1" spans="1:7">
      <c r="A19" s="374" t="s">
        <v>2546</v>
      </c>
      <c r="B19" s="197">
        <v>22170</v>
      </c>
      <c r="C19" s="402">
        <v>22128</v>
      </c>
      <c r="D19" s="390">
        <v>21015</v>
      </c>
      <c r="E19" s="377">
        <f t="shared" si="1"/>
        <v>-0.0520974289580515</v>
      </c>
      <c r="F19" s="391">
        <f t="shared" si="2"/>
        <v>0.949701735357918</v>
      </c>
      <c r="G19" s="114" t="str">
        <f t="shared" si="0"/>
        <v>是</v>
      </c>
    </row>
    <row r="20" ht="36" customHeight="1" spans="1:7">
      <c r="A20" s="378" t="s">
        <v>2539</v>
      </c>
      <c r="B20" s="190">
        <v>19813</v>
      </c>
      <c r="C20" s="403">
        <v>19740</v>
      </c>
      <c r="D20" s="395">
        <v>18309</v>
      </c>
      <c r="E20" s="381">
        <f t="shared" si="1"/>
        <v>-0.0759097562206632</v>
      </c>
      <c r="F20" s="393">
        <f t="shared" si="2"/>
        <v>0.927507598784195</v>
      </c>
      <c r="G20" s="114" t="str">
        <f t="shared" si="0"/>
        <v>是</v>
      </c>
    </row>
    <row r="21" ht="36" customHeight="1" spans="1:7">
      <c r="A21" s="404" t="s">
        <v>2547</v>
      </c>
      <c r="B21" s="397">
        <f>B5+B7+B9+B11+B13+B15+B17+B19</f>
        <v>80660</v>
      </c>
      <c r="C21" s="397">
        <f>C5+C7+C9+C11+C13+C15+C17+C19</f>
        <v>90272</v>
      </c>
      <c r="D21" s="397">
        <f>D5+D7+D9+D11+D13+D15+D17+D19</f>
        <v>89045</v>
      </c>
      <c r="E21" s="377">
        <f t="shared" si="1"/>
        <v>0.103954872303496</v>
      </c>
      <c r="F21" s="391">
        <f t="shared" si="2"/>
        <v>0.986407745480326</v>
      </c>
      <c r="G21" s="114" t="str">
        <f t="shared" si="0"/>
        <v>是</v>
      </c>
    </row>
    <row r="22" ht="36" customHeight="1" spans="1:7">
      <c r="A22" s="378" t="s">
        <v>2548</v>
      </c>
      <c r="B22" s="399">
        <v>77728</v>
      </c>
      <c r="C22" s="399">
        <v>87647</v>
      </c>
      <c r="D22" s="395">
        <v>84258</v>
      </c>
      <c r="E22" s="381">
        <f t="shared" si="1"/>
        <v>0.0840109098394402</v>
      </c>
      <c r="F22" s="393">
        <f t="shared" si="2"/>
        <v>0.96133353109633</v>
      </c>
      <c r="G22" s="114" t="str">
        <f t="shared" si="0"/>
        <v>是</v>
      </c>
    </row>
    <row r="23" ht="36" customHeight="1" spans="1:7">
      <c r="A23" s="374" t="s">
        <v>2549</v>
      </c>
      <c r="B23" s="397"/>
      <c r="C23" s="376"/>
      <c r="D23" s="390"/>
      <c r="E23" s="377" t="str">
        <f t="shared" si="1"/>
        <v/>
      </c>
      <c r="F23" s="391" t="str">
        <f t="shared" si="2"/>
        <v/>
      </c>
      <c r="G23" s="114" t="str">
        <f t="shared" si="0"/>
        <v>否</v>
      </c>
    </row>
    <row r="24" ht="36" customHeight="1" spans="1:7">
      <c r="A24" s="374" t="s">
        <v>2550</v>
      </c>
      <c r="B24" s="397">
        <v>67466</v>
      </c>
      <c r="C24" s="402">
        <v>56966</v>
      </c>
      <c r="D24" s="390">
        <v>52321</v>
      </c>
      <c r="E24" s="377">
        <f t="shared" si="1"/>
        <v>-0.224483443512288</v>
      </c>
      <c r="F24" s="391">
        <f t="shared" si="2"/>
        <v>0.918460134115086</v>
      </c>
      <c r="G24" s="114" t="str">
        <f t="shared" si="0"/>
        <v>是</v>
      </c>
    </row>
    <row r="25" ht="36" customHeight="1" spans="1:7">
      <c r="A25" s="404" t="s">
        <v>2551</v>
      </c>
      <c r="B25" s="405">
        <f>B21+B24</f>
        <v>148126</v>
      </c>
      <c r="C25" s="405">
        <f>C21+C24</f>
        <v>147238</v>
      </c>
      <c r="D25" s="405">
        <f>D21+D24</f>
        <v>141366</v>
      </c>
      <c r="E25" s="377">
        <f t="shared" si="1"/>
        <v>-0.0456368227049944</v>
      </c>
      <c r="F25" s="391">
        <f t="shared" si="2"/>
        <v>0.96011899102134</v>
      </c>
      <c r="G25" s="114" t="str">
        <f t="shared" si="0"/>
        <v>是</v>
      </c>
    </row>
    <row r="26" spans="2:4">
      <c r="B26" s="406"/>
      <c r="C26" s="406"/>
      <c r="D26" s="387"/>
    </row>
    <row r="27" spans="2:4">
      <c r="B27" s="406"/>
      <c r="C27" s="406"/>
      <c r="D27" s="387"/>
    </row>
    <row r="28" spans="2:4">
      <c r="B28" s="406"/>
      <c r="C28" s="406"/>
      <c r="D28" s="387"/>
    </row>
    <row r="29" spans="2:4">
      <c r="B29" s="406"/>
      <c r="C29" s="406"/>
      <c r="D29" s="387"/>
    </row>
  </sheetData>
  <mergeCells count="5">
    <mergeCell ref="A1:F1"/>
    <mergeCell ref="C3:D3"/>
    <mergeCell ref="E3:F3"/>
    <mergeCell ref="A3:A4"/>
    <mergeCell ref="B3:B4"/>
  </mergeCells>
  <conditionalFormatting sqref="F5:F25">
    <cfRule type="cellIs" dxfId="3" priority="1" stopIfTrue="1" operator="greaterThan">
      <formula>10</formula>
    </cfRule>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6"/>
  <sheetViews>
    <sheetView showZeros="0" tabSelected="1" workbookViewId="0">
      <pane ySplit="4" topLeftCell="A5" activePane="bottomLeft" state="frozen"/>
      <selection/>
      <selection pane="bottomLeft" activeCell="L6" sqref="L6"/>
    </sheetView>
  </sheetViews>
  <sheetFormatPr defaultColWidth="9" defaultRowHeight="14.25" outlineLevelCol="6"/>
  <cols>
    <col min="1" max="1" width="43.75" style="114" customWidth="1"/>
    <col min="2" max="3" width="16.75" style="114" customWidth="1"/>
    <col min="4" max="4" width="16.75" style="372" customWidth="1"/>
    <col min="5" max="6" width="15.3833333333333" style="114" customWidth="1"/>
    <col min="7" max="7" width="9" style="114" customWidth="1"/>
    <col min="8" max="16384" width="9" style="114"/>
  </cols>
  <sheetData>
    <row r="1" s="114" customFormat="1" ht="45" customHeight="1" spans="1:6">
      <c r="A1" s="209" t="str">
        <f>YEAR(封面!$B$7)-1&amp;"年勐海县社会保险基金结余执行情况表"</f>
        <v>2020年勐海县社会保险基金结余执行情况表</v>
      </c>
      <c r="B1" s="209"/>
      <c r="C1" s="209"/>
      <c r="D1" s="209"/>
      <c r="E1" s="209"/>
      <c r="F1" s="209"/>
    </row>
    <row r="2" s="114" customFormat="1" ht="20.1" customHeight="1" spans="1:6">
      <c r="A2" s="311" t="s">
        <v>2552</v>
      </c>
      <c r="B2" s="373"/>
      <c r="C2" s="210"/>
      <c r="D2" s="113"/>
      <c r="F2" s="268" t="s">
        <v>2553</v>
      </c>
    </row>
    <row r="3" ht="36" customHeight="1" spans="1:6">
      <c r="A3" s="270" t="s">
        <v>11</v>
      </c>
      <c r="B3" s="9" t="str">
        <f>YEAR(封面!$B$7)-2&amp;"年决算数"</f>
        <v>2019年决算数</v>
      </c>
      <c r="C3" s="9" t="str">
        <f>YEAR(封面!$B$7)-1&amp;"年"</f>
        <v>2020年</v>
      </c>
      <c r="D3" s="9"/>
      <c r="E3" s="270" t="s">
        <v>12</v>
      </c>
      <c r="F3" s="270"/>
    </row>
    <row r="4" ht="36" customHeight="1" spans="1:7">
      <c r="A4" s="270"/>
      <c r="B4" s="9"/>
      <c r="C4" s="9" t="s">
        <v>14</v>
      </c>
      <c r="D4" s="9" t="s">
        <v>15</v>
      </c>
      <c r="E4" s="9" t="str">
        <f>"比"&amp;YEAR(封面!$B$7)-2&amp;"年决算数增长%"</f>
        <v>比2019年决算数增长%</v>
      </c>
      <c r="F4" s="9" t="str">
        <f>"完成"&amp;YEAR(封面!$B$7)-1&amp;"年预算数的%"</f>
        <v>完成2020年预算数的%</v>
      </c>
      <c r="G4" s="313" t="s">
        <v>13</v>
      </c>
    </row>
    <row r="5" ht="36" customHeight="1" spans="1:7">
      <c r="A5" s="374" t="s">
        <v>2554</v>
      </c>
      <c r="B5" s="375"/>
      <c r="C5" s="376"/>
      <c r="D5" s="376"/>
      <c r="E5" s="377" t="str">
        <f>IF(B5&lt;&gt;0,D5/B5-1,"")</f>
        <v/>
      </c>
      <c r="F5" s="377" t="str">
        <f>IF(C5&lt;&gt;0,D5/C5,"")</f>
        <v/>
      </c>
      <c r="G5" s="114" t="str">
        <f t="shared" ref="G5:G22" si="0">IF(A5&lt;&gt;"",IF(SUM(B5:D5)&lt;&gt;0,"是","否"),"是")</f>
        <v>否</v>
      </c>
    </row>
    <row r="6" ht="36" customHeight="1" spans="1:7">
      <c r="A6" s="378" t="s">
        <v>2555</v>
      </c>
      <c r="B6" s="379"/>
      <c r="C6" s="380"/>
      <c r="D6" s="380"/>
      <c r="E6" s="381" t="str">
        <f t="shared" ref="E6:E22" si="1">IF(B6&lt;&gt;0,D6/B6-1,"")</f>
        <v/>
      </c>
      <c r="F6" s="381" t="str">
        <f t="shared" ref="F6:F22" si="2">IF(C6&lt;&gt;0,D6/C6,"")</f>
        <v/>
      </c>
      <c r="G6" s="114" t="str">
        <f t="shared" si="0"/>
        <v>否</v>
      </c>
    </row>
    <row r="7" ht="36" customHeight="1" spans="1:7">
      <c r="A7" s="374" t="s">
        <v>2556</v>
      </c>
      <c r="B7" s="375">
        <v>-1428</v>
      </c>
      <c r="C7" s="376">
        <v>-561</v>
      </c>
      <c r="D7" s="382">
        <v>765</v>
      </c>
      <c r="E7" s="377">
        <f t="shared" si="1"/>
        <v>-1.53571428571429</v>
      </c>
      <c r="F7" s="377">
        <f t="shared" si="2"/>
        <v>-1.36363636363636</v>
      </c>
      <c r="G7" s="114" t="str">
        <f t="shared" si="0"/>
        <v>是</v>
      </c>
    </row>
    <row r="8" ht="36" customHeight="1" spans="1:7">
      <c r="A8" s="378" t="s">
        <v>2557</v>
      </c>
      <c r="B8" s="379"/>
      <c r="C8" s="383"/>
      <c r="D8" s="383"/>
      <c r="E8" s="381" t="str">
        <f t="shared" si="1"/>
        <v/>
      </c>
      <c r="F8" s="381" t="str">
        <f t="shared" si="2"/>
        <v/>
      </c>
      <c r="G8" s="114" t="str">
        <f t="shared" si="0"/>
        <v>否</v>
      </c>
    </row>
    <row r="9" s="114" customFormat="1" ht="36" customHeight="1" spans="1:7">
      <c r="A9" s="374" t="s">
        <v>2558</v>
      </c>
      <c r="B9" s="375"/>
      <c r="C9" s="376"/>
      <c r="D9" s="376"/>
      <c r="E9" s="377" t="str">
        <f t="shared" si="1"/>
        <v/>
      </c>
      <c r="F9" s="377" t="str">
        <f t="shared" si="2"/>
        <v/>
      </c>
      <c r="G9" s="384" t="str">
        <f t="shared" si="0"/>
        <v>否</v>
      </c>
    </row>
    <row r="10" ht="36" customHeight="1" spans="1:7">
      <c r="A10" s="378" t="s">
        <v>2559</v>
      </c>
      <c r="B10" s="379"/>
      <c r="C10" s="383"/>
      <c r="D10" s="383"/>
      <c r="E10" s="381" t="str">
        <f t="shared" si="1"/>
        <v/>
      </c>
      <c r="F10" s="381" t="str">
        <f t="shared" si="2"/>
        <v/>
      </c>
      <c r="G10" s="384" t="str">
        <f t="shared" si="0"/>
        <v>否</v>
      </c>
    </row>
    <row r="11" ht="36" customHeight="1" spans="1:7">
      <c r="A11" s="374" t="s">
        <v>2560</v>
      </c>
      <c r="B11" s="375"/>
      <c r="C11" s="376"/>
      <c r="D11" s="376"/>
      <c r="E11" s="377" t="str">
        <f t="shared" si="1"/>
        <v/>
      </c>
      <c r="F11" s="377" t="str">
        <f t="shared" si="2"/>
        <v/>
      </c>
      <c r="G11" s="384" t="str">
        <f t="shared" si="0"/>
        <v>否</v>
      </c>
    </row>
    <row r="12" ht="36" customHeight="1" spans="1:7">
      <c r="A12" s="378" t="s">
        <v>2561</v>
      </c>
      <c r="B12" s="379"/>
      <c r="C12" s="383"/>
      <c r="D12" s="383"/>
      <c r="E12" s="381" t="str">
        <f t="shared" si="1"/>
        <v/>
      </c>
      <c r="F12" s="381" t="str">
        <f t="shared" si="2"/>
        <v/>
      </c>
      <c r="G12" s="384" t="str">
        <f t="shared" si="0"/>
        <v>否</v>
      </c>
    </row>
    <row r="13" s="114" customFormat="1" ht="36" customHeight="1" spans="1:7">
      <c r="A13" s="374" t="s">
        <v>2562</v>
      </c>
      <c r="B13" s="375"/>
      <c r="C13" s="376"/>
      <c r="D13" s="385"/>
      <c r="E13" s="377" t="str">
        <f t="shared" si="1"/>
        <v/>
      </c>
      <c r="F13" s="377" t="str">
        <f t="shared" si="2"/>
        <v/>
      </c>
      <c r="G13" s="384" t="str">
        <f t="shared" si="0"/>
        <v>否</v>
      </c>
    </row>
    <row r="14" s="114" customFormat="1" ht="36" customHeight="1" spans="1:7">
      <c r="A14" s="378" t="s">
        <v>2563</v>
      </c>
      <c r="B14" s="379"/>
      <c r="C14" s="383"/>
      <c r="D14" s="383"/>
      <c r="E14" s="381" t="str">
        <f t="shared" si="1"/>
        <v/>
      </c>
      <c r="F14" s="381" t="str">
        <f t="shared" si="2"/>
        <v/>
      </c>
      <c r="G14" s="384" t="str">
        <f t="shared" si="0"/>
        <v>否</v>
      </c>
    </row>
    <row r="15" s="114" customFormat="1" ht="36" customHeight="1" spans="1:7">
      <c r="A15" s="374" t="s">
        <v>2564</v>
      </c>
      <c r="B15" s="375"/>
      <c r="C15" s="376"/>
      <c r="D15" s="376"/>
      <c r="E15" s="377" t="str">
        <f>IF(B15&lt;&gt;0,-(D15/B15-1),"")</f>
        <v/>
      </c>
      <c r="F15" s="377" t="str">
        <f t="shared" si="2"/>
        <v/>
      </c>
      <c r="G15" s="114" t="str">
        <f t="shared" si="0"/>
        <v>否</v>
      </c>
    </row>
    <row r="16" s="114" customFormat="1" ht="36" customHeight="1" spans="1:7">
      <c r="A16" s="378" t="s">
        <v>2565</v>
      </c>
      <c r="B16" s="379"/>
      <c r="C16" s="383"/>
      <c r="D16" s="376"/>
      <c r="E16" s="381" t="str">
        <f t="shared" si="1"/>
        <v/>
      </c>
      <c r="F16" s="381" t="str">
        <f t="shared" si="2"/>
        <v/>
      </c>
      <c r="G16" s="384" t="str">
        <f t="shared" si="0"/>
        <v>否</v>
      </c>
    </row>
    <row r="17" s="114" customFormat="1" ht="36" customHeight="1" spans="1:7">
      <c r="A17" s="374" t="s">
        <v>2566</v>
      </c>
      <c r="B17" s="375">
        <v>1980</v>
      </c>
      <c r="C17" s="376">
        <v>5667</v>
      </c>
      <c r="D17" s="376">
        <v>4595</v>
      </c>
      <c r="E17" s="377">
        <f t="shared" si="1"/>
        <v>1.32070707070707</v>
      </c>
      <c r="F17" s="377">
        <f t="shared" si="2"/>
        <v>0.810834656784895</v>
      </c>
      <c r="G17" s="384" t="str">
        <f t="shared" si="0"/>
        <v>是</v>
      </c>
    </row>
    <row r="18" s="114" customFormat="1" ht="36" customHeight="1" spans="1:7">
      <c r="A18" s="378" t="s">
        <v>2567</v>
      </c>
      <c r="B18" s="379"/>
      <c r="C18" s="383"/>
      <c r="D18" s="383"/>
      <c r="E18" s="381" t="str">
        <f t="shared" si="1"/>
        <v/>
      </c>
      <c r="F18" s="381" t="str">
        <f t="shared" si="2"/>
        <v/>
      </c>
      <c r="G18" s="384" t="str">
        <f t="shared" si="0"/>
        <v>否</v>
      </c>
    </row>
    <row r="19" s="114" customFormat="1" ht="36" customHeight="1" spans="1:7">
      <c r="A19" s="374" t="s">
        <v>2568</v>
      </c>
      <c r="B19" s="375"/>
      <c r="C19" s="376"/>
      <c r="D19" s="385"/>
      <c r="E19" s="377" t="str">
        <f t="shared" si="1"/>
        <v/>
      </c>
      <c r="F19" s="377" t="str">
        <f t="shared" si="2"/>
        <v/>
      </c>
      <c r="G19" s="384" t="str">
        <f t="shared" si="0"/>
        <v>否</v>
      </c>
    </row>
    <row r="20" ht="36" customHeight="1" spans="1:7">
      <c r="A20" s="378" t="s">
        <v>2569</v>
      </c>
      <c r="B20" s="379"/>
      <c r="C20" s="383"/>
      <c r="D20" s="383"/>
      <c r="E20" s="381" t="str">
        <f t="shared" si="1"/>
        <v/>
      </c>
      <c r="F20" s="381" t="str">
        <f t="shared" si="2"/>
        <v/>
      </c>
      <c r="G20" s="384" t="str">
        <f t="shared" si="0"/>
        <v>否</v>
      </c>
    </row>
    <row r="21" ht="36" customHeight="1" spans="1:7">
      <c r="A21" s="374" t="s">
        <v>2570</v>
      </c>
      <c r="B21" s="386">
        <v>552</v>
      </c>
      <c r="C21" s="386">
        <v>5106</v>
      </c>
      <c r="D21" s="376">
        <v>5360</v>
      </c>
      <c r="E21" s="377">
        <f t="shared" si="1"/>
        <v>8.71014492753623</v>
      </c>
      <c r="F21" s="377">
        <f t="shared" si="2"/>
        <v>1.04974539757148</v>
      </c>
      <c r="G21" s="384" t="str">
        <f t="shared" si="0"/>
        <v>是</v>
      </c>
    </row>
    <row r="22" ht="36" customHeight="1" spans="1:7">
      <c r="A22" s="374" t="s">
        <v>2571</v>
      </c>
      <c r="B22" s="386">
        <v>24485</v>
      </c>
      <c r="C22" s="386">
        <v>29098</v>
      </c>
      <c r="D22" s="376">
        <v>29845</v>
      </c>
      <c r="E22" s="377">
        <f t="shared" si="1"/>
        <v>0.218909536450888</v>
      </c>
      <c r="F22" s="377">
        <f t="shared" si="2"/>
        <v>1.0256718674823</v>
      </c>
      <c r="G22" s="384" t="str">
        <f t="shared" si="0"/>
        <v>是</v>
      </c>
    </row>
    <row r="23" spans="2:4">
      <c r="B23" s="387"/>
      <c r="C23" s="387"/>
      <c r="D23" s="388"/>
    </row>
    <row r="24" spans="2:4">
      <c r="B24" s="387"/>
      <c r="C24" s="387"/>
      <c r="D24" s="388"/>
    </row>
    <row r="25" spans="2:4">
      <c r="B25" s="387"/>
      <c r="C25" s="387"/>
      <c r="D25" s="388"/>
    </row>
    <row r="26" spans="2:4">
      <c r="B26" s="387"/>
      <c r="C26" s="387"/>
      <c r="D26" s="388"/>
    </row>
  </sheetData>
  <mergeCells count="5">
    <mergeCell ref="A1:F1"/>
    <mergeCell ref="C3:D3"/>
    <mergeCell ref="E3:F3"/>
    <mergeCell ref="A3:A4"/>
    <mergeCell ref="B3:B4"/>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J53"/>
  <sheetViews>
    <sheetView showZeros="0" tabSelected="1" view="pageBreakPreview" zoomScaleNormal="90" workbookViewId="0">
      <pane ySplit="3" topLeftCell="A34" activePane="bottomLeft" state="frozen"/>
      <selection/>
      <selection pane="bottomLeft" activeCell="L6" sqref="L6"/>
    </sheetView>
  </sheetViews>
  <sheetFormatPr defaultColWidth="9" defaultRowHeight="14.25"/>
  <cols>
    <col min="1" max="1" width="17.6333333333333" style="342" customWidth="1"/>
    <col min="2" max="2" width="50.75" style="342" customWidth="1"/>
    <col min="3" max="4" width="16.75" style="342" customWidth="1"/>
    <col min="5" max="5" width="16.75" style="343" customWidth="1"/>
    <col min="6" max="6" width="9" style="344"/>
    <col min="7" max="7" width="9" style="344" hidden="1" customWidth="1"/>
    <col min="8" max="8" width="12.75" style="344" hidden="1" customWidth="1"/>
    <col min="9" max="12" width="9" style="344" hidden="1" customWidth="1"/>
    <col min="13" max="16384" width="9" style="344"/>
  </cols>
  <sheetData>
    <row r="1" ht="45" customHeight="1" spans="1:6">
      <c r="A1" s="169"/>
      <c r="B1" s="169" t="str">
        <f>YEAR(封面!$B$7)&amp;"年勐海县一般公共预算收支情况表"</f>
        <v>2021年勐海县一般公共预算收支情况表</v>
      </c>
      <c r="C1" s="169"/>
      <c r="D1" s="169"/>
      <c r="E1" s="169"/>
      <c r="F1" s="345"/>
    </row>
    <row r="2" ht="18.95" customHeight="1" spans="1:6">
      <c r="A2" s="165"/>
      <c r="B2" s="346" t="s">
        <v>2572</v>
      </c>
      <c r="C2" s="347"/>
      <c r="D2" s="165"/>
      <c r="E2" s="171" t="s">
        <v>9</v>
      </c>
      <c r="F2" s="345"/>
    </row>
    <row r="3" s="339" customFormat="1" ht="45" customHeight="1" spans="1:6">
      <c r="A3" s="173" t="s">
        <v>10</v>
      </c>
      <c r="B3" s="348" t="s">
        <v>11</v>
      </c>
      <c r="C3" s="175" t="str">
        <f>YEAR(封面!$B$7)-1&amp;"年执行数"</f>
        <v>2020年执行数</v>
      </c>
      <c r="D3" s="175" t="str">
        <f>YEAR(封面!$B$7)&amp;"年预算数"</f>
        <v>2021年预算数</v>
      </c>
      <c r="E3" s="348" t="s">
        <v>2573</v>
      </c>
      <c r="F3" s="349" t="s">
        <v>13</v>
      </c>
    </row>
    <row r="4" ht="37.5" customHeight="1" spans="1:6">
      <c r="A4" s="350" t="s">
        <v>16</v>
      </c>
      <c r="B4" s="351" t="s">
        <v>17</v>
      </c>
      <c r="C4" s="180">
        <f>SUM(C5:C19)</f>
        <v>38636</v>
      </c>
      <c r="D4" s="180">
        <f>SUM(D5:D19)</f>
        <v>43400</v>
      </c>
      <c r="E4" s="181">
        <f>IF(C4&lt;&gt;0,D4/C4-1,"")</f>
        <v>0.123304689926493</v>
      </c>
      <c r="F4" s="352" t="str">
        <f t="shared" ref="F4:F40" si="0">IF(LEN(A4)=3,"是",IF(B4&lt;&gt;"",IF(SUM(C4:D4)&lt;&gt;0,"是","否"),"是"))</f>
        <v>是</v>
      </c>
    </row>
    <row r="5" ht="37.5" customHeight="1" spans="1:10">
      <c r="A5" s="223" t="s">
        <v>18</v>
      </c>
      <c r="B5" s="199" t="s">
        <v>19</v>
      </c>
      <c r="C5" s="186">
        <v>19442</v>
      </c>
      <c r="D5" s="186">
        <v>23000</v>
      </c>
      <c r="E5" s="187">
        <f t="shared" ref="E5:E30" si="1">IF(C5&lt;&gt;0,D5/C5-1,"")</f>
        <v>0.18300586359428</v>
      </c>
      <c r="F5" s="352" t="str">
        <f t="shared" si="0"/>
        <v>是</v>
      </c>
      <c r="G5" s="353" t="s">
        <v>18</v>
      </c>
      <c r="H5" s="354" t="s">
        <v>19</v>
      </c>
      <c r="I5" s="369">
        <v>19442</v>
      </c>
      <c r="J5" s="344">
        <f>C5-I5</f>
        <v>0</v>
      </c>
    </row>
    <row r="6" ht="37.5" customHeight="1" spans="1:10">
      <c r="A6" s="223" t="s">
        <v>20</v>
      </c>
      <c r="B6" s="199" t="s">
        <v>21</v>
      </c>
      <c r="C6" s="186">
        <v>3558</v>
      </c>
      <c r="D6" s="186">
        <v>3850</v>
      </c>
      <c r="E6" s="187">
        <f t="shared" si="1"/>
        <v>0.0820685778527261</v>
      </c>
      <c r="F6" s="352" t="str">
        <f t="shared" si="0"/>
        <v>是</v>
      </c>
      <c r="G6" s="353" t="s">
        <v>20</v>
      </c>
      <c r="H6" s="354" t="s">
        <v>21</v>
      </c>
      <c r="I6" s="369">
        <v>3558</v>
      </c>
      <c r="J6" s="344">
        <f t="shared" ref="J6:J28" si="2">C6-I6</f>
        <v>0</v>
      </c>
    </row>
    <row r="7" ht="37.5" customHeight="1" spans="1:10">
      <c r="A7" s="223" t="s">
        <v>22</v>
      </c>
      <c r="B7" s="199" t="s">
        <v>23</v>
      </c>
      <c r="C7" s="186">
        <v>666</v>
      </c>
      <c r="D7" s="186">
        <v>700</v>
      </c>
      <c r="E7" s="187">
        <f t="shared" si="1"/>
        <v>0.0510510510510511</v>
      </c>
      <c r="F7" s="352" t="str">
        <f t="shared" si="0"/>
        <v>是</v>
      </c>
      <c r="G7" s="353" t="s">
        <v>22</v>
      </c>
      <c r="H7" s="354" t="s">
        <v>23</v>
      </c>
      <c r="I7" s="369">
        <v>666</v>
      </c>
      <c r="J7" s="344">
        <f t="shared" si="2"/>
        <v>0</v>
      </c>
    </row>
    <row r="8" ht="37.5" customHeight="1" spans="1:10">
      <c r="A8" s="223" t="s">
        <v>24</v>
      </c>
      <c r="B8" s="199" t="s">
        <v>25</v>
      </c>
      <c r="C8" s="186">
        <v>1269</v>
      </c>
      <c r="D8" s="186">
        <v>1010</v>
      </c>
      <c r="E8" s="187">
        <f t="shared" si="1"/>
        <v>-0.204097714736013</v>
      </c>
      <c r="F8" s="352" t="str">
        <f t="shared" si="0"/>
        <v>是</v>
      </c>
      <c r="G8" s="353" t="s">
        <v>24</v>
      </c>
      <c r="H8" s="354" t="s">
        <v>25</v>
      </c>
      <c r="I8" s="369">
        <v>1269</v>
      </c>
      <c r="J8" s="344">
        <f t="shared" si="2"/>
        <v>0</v>
      </c>
    </row>
    <row r="9" ht="37.5" customHeight="1" spans="1:10">
      <c r="A9" s="223" t="s">
        <v>26</v>
      </c>
      <c r="B9" s="199" t="s">
        <v>27</v>
      </c>
      <c r="C9" s="186">
        <v>2431</v>
      </c>
      <c r="D9" s="186">
        <v>2800</v>
      </c>
      <c r="E9" s="187">
        <f t="shared" si="1"/>
        <v>0.151789387083505</v>
      </c>
      <c r="F9" s="352" t="str">
        <f t="shared" si="0"/>
        <v>是</v>
      </c>
      <c r="G9" s="353" t="s">
        <v>26</v>
      </c>
      <c r="H9" s="354" t="s">
        <v>27</v>
      </c>
      <c r="I9" s="369">
        <v>2431</v>
      </c>
      <c r="J9" s="344">
        <f t="shared" si="2"/>
        <v>0</v>
      </c>
    </row>
    <row r="10" ht="37.5" customHeight="1" spans="1:10">
      <c r="A10" s="223" t="s">
        <v>28</v>
      </c>
      <c r="B10" s="199" t="s">
        <v>29</v>
      </c>
      <c r="C10" s="186">
        <v>1249</v>
      </c>
      <c r="D10" s="186">
        <v>1300</v>
      </c>
      <c r="E10" s="187">
        <f t="shared" si="1"/>
        <v>0.0408326661329064</v>
      </c>
      <c r="F10" s="352" t="str">
        <f t="shared" si="0"/>
        <v>是</v>
      </c>
      <c r="G10" s="353" t="s">
        <v>28</v>
      </c>
      <c r="H10" s="354" t="s">
        <v>29</v>
      </c>
      <c r="I10" s="370">
        <v>1249</v>
      </c>
      <c r="J10" s="344">
        <f t="shared" si="2"/>
        <v>0</v>
      </c>
    </row>
    <row r="11" ht="37.5" customHeight="1" spans="1:10">
      <c r="A11" s="223" t="s">
        <v>30</v>
      </c>
      <c r="B11" s="199" t="s">
        <v>31</v>
      </c>
      <c r="C11" s="186">
        <v>661</v>
      </c>
      <c r="D11" s="186">
        <v>750</v>
      </c>
      <c r="E11" s="187">
        <f t="shared" si="1"/>
        <v>0.13464447806354</v>
      </c>
      <c r="F11" s="352" t="str">
        <f t="shared" si="0"/>
        <v>是</v>
      </c>
      <c r="G11" s="353" t="s">
        <v>30</v>
      </c>
      <c r="H11" s="354" t="s">
        <v>31</v>
      </c>
      <c r="I11" s="370">
        <v>661</v>
      </c>
      <c r="J11" s="344">
        <f t="shared" si="2"/>
        <v>0</v>
      </c>
    </row>
    <row r="12" ht="37.5" customHeight="1" spans="1:10">
      <c r="A12" s="223" t="s">
        <v>32</v>
      </c>
      <c r="B12" s="199" t="s">
        <v>33</v>
      </c>
      <c r="C12" s="186">
        <v>1538</v>
      </c>
      <c r="D12" s="186">
        <v>1650</v>
      </c>
      <c r="E12" s="187">
        <f t="shared" si="1"/>
        <v>0.0728218465539663</v>
      </c>
      <c r="F12" s="352" t="str">
        <f t="shared" si="0"/>
        <v>是</v>
      </c>
      <c r="G12" s="353" t="s">
        <v>32</v>
      </c>
      <c r="H12" s="354" t="s">
        <v>33</v>
      </c>
      <c r="I12" s="370">
        <v>1538</v>
      </c>
      <c r="J12" s="344">
        <f t="shared" si="2"/>
        <v>0</v>
      </c>
    </row>
    <row r="13" ht="37.5" customHeight="1" spans="1:10">
      <c r="A13" s="223" t="s">
        <v>34</v>
      </c>
      <c r="B13" s="199" t="s">
        <v>35</v>
      </c>
      <c r="C13" s="186">
        <v>2600</v>
      </c>
      <c r="D13" s="186">
        <v>2850</v>
      </c>
      <c r="E13" s="187">
        <f t="shared" si="1"/>
        <v>0.0961538461538463</v>
      </c>
      <c r="F13" s="352" t="str">
        <f t="shared" si="0"/>
        <v>是</v>
      </c>
      <c r="G13" s="353" t="s">
        <v>34</v>
      </c>
      <c r="H13" s="354" t="s">
        <v>35</v>
      </c>
      <c r="I13" s="370">
        <v>2600</v>
      </c>
      <c r="J13" s="344">
        <f t="shared" si="2"/>
        <v>0</v>
      </c>
    </row>
    <row r="14" ht="37.5" customHeight="1" spans="1:10">
      <c r="A14" s="223" t="s">
        <v>36</v>
      </c>
      <c r="B14" s="199" t="s">
        <v>37</v>
      </c>
      <c r="C14" s="186">
        <v>1420</v>
      </c>
      <c r="D14" s="186">
        <v>1450</v>
      </c>
      <c r="E14" s="187">
        <f t="shared" si="1"/>
        <v>0.0211267605633803</v>
      </c>
      <c r="F14" s="352" t="str">
        <f t="shared" si="0"/>
        <v>是</v>
      </c>
      <c r="G14" s="353" t="s">
        <v>36</v>
      </c>
      <c r="H14" s="354" t="s">
        <v>37</v>
      </c>
      <c r="I14" s="370">
        <v>1420</v>
      </c>
      <c r="J14" s="344">
        <f t="shared" si="2"/>
        <v>0</v>
      </c>
    </row>
    <row r="15" ht="37.5" customHeight="1" spans="1:10">
      <c r="A15" s="223" t="s">
        <v>38</v>
      </c>
      <c r="B15" s="199" t="s">
        <v>39</v>
      </c>
      <c r="C15" s="186">
        <v>156</v>
      </c>
      <c r="D15" s="186">
        <v>300</v>
      </c>
      <c r="E15" s="187">
        <f t="shared" si="1"/>
        <v>0.923076923076923</v>
      </c>
      <c r="F15" s="352" t="str">
        <f t="shared" si="0"/>
        <v>是</v>
      </c>
      <c r="G15" s="353" t="s">
        <v>38</v>
      </c>
      <c r="H15" s="354" t="s">
        <v>39</v>
      </c>
      <c r="I15" s="370">
        <v>156</v>
      </c>
      <c r="J15" s="344">
        <f t="shared" si="2"/>
        <v>0</v>
      </c>
    </row>
    <row r="16" ht="37.5" customHeight="1" spans="1:10">
      <c r="A16" s="223" t="s">
        <v>40</v>
      </c>
      <c r="B16" s="199" t="s">
        <v>41</v>
      </c>
      <c r="C16" s="186">
        <v>3616</v>
      </c>
      <c r="D16" s="186">
        <v>3700</v>
      </c>
      <c r="E16" s="187">
        <f t="shared" si="1"/>
        <v>0.0232300884955752</v>
      </c>
      <c r="F16" s="352" t="str">
        <f t="shared" si="0"/>
        <v>是</v>
      </c>
      <c r="G16" s="353" t="s">
        <v>40</v>
      </c>
      <c r="H16" s="354" t="s">
        <v>41</v>
      </c>
      <c r="I16" s="370">
        <v>3616</v>
      </c>
      <c r="J16" s="344">
        <f t="shared" si="2"/>
        <v>0</v>
      </c>
    </row>
    <row r="17" ht="37.5" customHeight="1" spans="1:10">
      <c r="A17" s="223" t="s">
        <v>42</v>
      </c>
      <c r="B17" s="199" t="s">
        <v>43</v>
      </c>
      <c r="C17" s="186"/>
      <c r="D17" s="186"/>
      <c r="E17" s="187" t="str">
        <f t="shared" si="1"/>
        <v/>
      </c>
      <c r="F17" s="352" t="str">
        <f t="shared" si="0"/>
        <v>否</v>
      </c>
      <c r="G17" s="353" t="s">
        <v>42</v>
      </c>
      <c r="H17" s="354" t="s">
        <v>43</v>
      </c>
      <c r="I17" s="369"/>
      <c r="J17" s="344">
        <f t="shared" si="2"/>
        <v>0</v>
      </c>
    </row>
    <row r="18" ht="37.5" customHeight="1" spans="1:10">
      <c r="A18" s="223" t="s">
        <v>44</v>
      </c>
      <c r="B18" s="199" t="s">
        <v>45</v>
      </c>
      <c r="C18" s="186">
        <v>30</v>
      </c>
      <c r="D18" s="186">
        <v>40</v>
      </c>
      <c r="E18" s="187">
        <f t="shared" si="1"/>
        <v>0.333333333333333</v>
      </c>
      <c r="F18" s="352" t="str">
        <f t="shared" si="0"/>
        <v>是</v>
      </c>
      <c r="G18" s="353" t="s">
        <v>44</v>
      </c>
      <c r="H18" s="354" t="s">
        <v>45</v>
      </c>
      <c r="I18" s="369">
        <v>30</v>
      </c>
      <c r="J18" s="344">
        <f t="shared" si="2"/>
        <v>0</v>
      </c>
    </row>
    <row r="19" ht="37.5" customHeight="1" spans="1:10">
      <c r="A19" s="535" t="s">
        <v>2574</v>
      </c>
      <c r="B19" s="199" t="s">
        <v>47</v>
      </c>
      <c r="C19" s="186"/>
      <c r="D19" s="186">
        <v>0</v>
      </c>
      <c r="E19" s="187"/>
      <c r="F19" s="352" t="str">
        <f t="shared" si="0"/>
        <v>否</v>
      </c>
      <c r="G19" s="536" t="s">
        <v>46</v>
      </c>
      <c r="H19" s="354" t="s">
        <v>47</v>
      </c>
      <c r="I19" s="369"/>
      <c r="J19" s="344">
        <f t="shared" si="2"/>
        <v>0</v>
      </c>
    </row>
    <row r="20" ht="37.5" customHeight="1" spans="1:10">
      <c r="A20" s="220" t="s">
        <v>48</v>
      </c>
      <c r="B20" s="351" t="s">
        <v>49</v>
      </c>
      <c r="C20" s="180">
        <f>SUM(C21:C28)</f>
        <v>16685</v>
      </c>
      <c r="D20" s="180">
        <f>SUM(D21:D28)</f>
        <v>13600</v>
      </c>
      <c r="E20" s="181">
        <f t="shared" si="1"/>
        <v>-0.184896613724903</v>
      </c>
      <c r="F20" s="352" t="str">
        <f t="shared" si="0"/>
        <v>是</v>
      </c>
      <c r="G20" s="355" t="s">
        <v>48</v>
      </c>
      <c r="H20" s="356" t="s">
        <v>49</v>
      </c>
      <c r="I20" s="371">
        <f>SUM(I21:I28)</f>
        <v>16685</v>
      </c>
      <c r="J20" s="344">
        <f t="shared" si="2"/>
        <v>0</v>
      </c>
    </row>
    <row r="21" ht="37.5" customHeight="1" spans="1:10">
      <c r="A21" s="357" t="s">
        <v>50</v>
      </c>
      <c r="B21" s="199" t="s">
        <v>51</v>
      </c>
      <c r="C21" s="186">
        <v>2881</v>
      </c>
      <c r="D21" s="186">
        <v>3000</v>
      </c>
      <c r="E21" s="187">
        <f t="shared" si="1"/>
        <v>0.0413051023950017</v>
      </c>
      <c r="F21" s="352" t="str">
        <f t="shared" si="0"/>
        <v>是</v>
      </c>
      <c r="G21" s="358" t="s">
        <v>50</v>
      </c>
      <c r="H21" s="354" t="s">
        <v>51</v>
      </c>
      <c r="I21" s="369">
        <v>2881</v>
      </c>
      <c r="J21" s="344">
        <f t="shared" si="2"/>
        <v>0</v>
      </c>
    </row>
    <row r="22" ht="37.5" customHeight="1" spans="1:10">
      <c r="A22" s="223" t="s">
        <v>52</v>
      </c>
      <c r="B22" s="359" t="s">
        <v>53</v>
      </c>
      <c r="C22" s="186">
        <v>2052</v>
      </c>
      <c r="D22" s="186">
        <v>4100</v>
      </c>
      <c r="E22" s="187">
        <f t="shared" si="1"/>
        <v>0.998050682261209</v>
      </c>
      <c r="F22" s="352" t="str">
        <f t="shared" si="0"/>
        <v>是</v>
      </c>
      <c r="G22" s="353" t="s">
        <v>52</v>
      </c>
      <c r="H22" s="360" t="s">
        <v>53</v>
      </c>
      <c r="I22" s="369">
        <v>2052</v>
      </c>
      <c r="J22" s="344">
        <f t="shared" si="2"/>
        <v>0</v>
      </c>
    </row>
    <row r="23" ht="37.5" customHeight="1" spans="1:10">
      <c r="A23" s="223" t="s">
        <v>54</v>
      </c>
      <c r="B23" s="199" t="s">
        <v>55</v>
      </c>
      <c r="C23" s="186">
        <v>9648</v>
      </c>
      <c r="D23" s="186">
        <v>5000</v>
      </c>
      <c r="E23" s="187">
        <f t="shared" si="1"/>
        <v>-0.481757877280265</v>
      </c>
      <c r="F23" s="352" t="str">
        <f t="shared" si="0"/>
        <v>是</v>
      </c>
      <c r="G23" s="353" t="s">
        <v>54</v>
      </c>
      <c r="H23" s="354" t="s">
        <v>55</v>
      </c>
      <c r="I23" s="369">
        <v>9648</v>
      </c>
      <c r="J23" s="344">
        <f t="shared" si="2"/>
        <v>0</v>
      </c>
    </row>
    <row r="24" ht="37.5" customHeight="1" spans="1:10">
      <c r="A24" s="223" t="s">
        <v>56</v>
      </c>
      <c r="B24" s="199" t="s">
        <v>57</v>
      </c>
      <c r="C24" s="186"/>
      <c r="D24" s="186"/>
      <c r="E24" s="187" t="str">
        <f t="shared" si="1"/>
        <v/>
      </c>
      <c r="F24" s="352" t="str">
        <f t="shared" si="0"/>
        <v>否</v>
      </c>
      <c r="G24" s="353" t="s">
        <v>56</v>
      </c>
      <c r="H24" s="354" t="s">
        <v>57</v>
      </c>
      <c r="I24" s="369"/>
      <c r="J24" s="344">
        <f t="shared" si="2"/>
        <v>0</v>
      </c>
    </row>
    <row r="25" ht="37.5" customHeight="1" spans="1:10">
      <c r="A25" s="223" t="s">
        <v>58</v>
      </c>
      <c r="B25" s="199" t="s">
        <v>59</v>
      </c>
      <c r="C25" s="186">
        <v>1378</v>
      </c>
      <c r="D25" s="186">
        <v>650</v>
      </c>
      <c r="E25" s="187">
        <f t="shared" si="1"/>
        <v>-0.528301886792453</v>
      </c>
      <c r="F25" s="352" t="str">
        <f t="shared" si="0"/>
        <v>是</v>
      </c>
      <c r="G25" s="353" t="s">
        <v>58</v>
      </c>
      <c r="H25" s="354" t="s">
        <v>59</v>
      </c>
      <c r="I25" s="369">
        <v>1378</v>
      </c>
      <c r="J25" s="344">
        <f t="shared" si="2"/>
        <v>0</v>
      </c>
    </row>
    <row r="26" ht="37.5" customHeight="1" spans="1:10">
      <c r="A26" s="223" t="s">
        <v>60</v>
      </c>
      <c r="B26" s="199" t="s">
        <v>61</v>
      </c>
      <c r="C26" s="186"/>
      <c r="D26" s="186"/>
      <c r="E26" s="187" t="str">
        <f t="shared" si="1"/>
        <v/>
      </c>
      <c r="F26" s="352" t="str">
        <f t="shared" si="0"/>
        <v>否</v>
      </c>
      <c r="G26" s="353" t="s">
        <v>60</v>
      </c>
      <c r="H26" s="354" t="s">
        <v>61</v>
      </c>
      <c r="I26" s="369"/>
      <c r="J26" s="344">
        <f t="shared" si="2"/>
        <v>0</v>
      </c>
    </row>
    <row r="27" ht="37.5" customHeight="1" spans="1:10">
      <c r="A27" s="223" t="s">
        <v>62</v>
      </c>
      <c r="B27" s="199" t="s">
        <v>63</v>
      </c>
      <c r="C27" s="186">
        <v>288</v>
      </c>
      <c r="D27" s="186">
        <v>350</v>
      </c>
      <c r="E27" s="187">
        <f t="shared" si="1"/>
        <v>0.215277777777778</v>
      </c>
      <c r="F27" s="352" t="str">
        <f t="shared" si="0"/>
        <v>是</v>
      </c>
      <c r="G27" s="353" t="s">
        <v>62</v>
      </c>
      <c r="H27" s="354" t="s">
        <v>63</v>
      </c>
      <c r="I27" s="369">
        <v>288</v>
      </c>
      <c r="J27" s="344">
        <f t="shared" si="2"/>
        <v>0</v>
      </c>
    </row>
    <row r="28" ht="37.5" customHeight="1" spans="1:10">
      <c r="A28" s="223" t="s">
        <v>64</v>
      </c>
      <c r="B28" s="199" t="s">
        <v>65</v>
      </c>
      <c r="C28" s="186">
        <v>438</v>
      </c>
      <c r="D28" s="186">
        <v>500</v>
      </c>
      <c r="E28" s="187">
        <f t="shared" si="1"/>
        <v>0.141552511415525</v>
      </c>
      <c r="F28" s="352" t="str">
        <f t="shared" si="0"/>
        <v>是</v>
      </c>
      <c r="G28" s="353" t="s">
        <v>64</v>
      </c>
      <c r="H28" s="354" t="s">
        <v>65</v>
      </c>
      <c r="I28" s="369">
        <v>438</v>
      </c>
      <c r="J28" s="344">
        <f t="shared" si="2"/>
        <v>0</v>
      </c>
    </row>
    <row r="29" ht="37.5" customHeight="1" spans="1:6">
      <c r="A29" s="223"/>
      <c r="B29" s="199"/>
      <c r="C29" s="186"/>
      <c r="D29" s="186"/>
      <c r="E29" s="181"/>
      <c r="F29" s="352" t="str">
        <f t="shared" si="0"/>
        <v>是</v>
      </c>
    </row>
    <row r="30" s="340" customFormat="1" ht="37.5" customHeight="1" spans="1:6">
      <c r="A30" s="361"/>
      <c r="B30" s="322" t="s">
        <v>66</v>
      </c>
      <c r="C30" s="180">
        <f>SUM(C20,C4)</f>
        <v>55321</v>
      </c>
      <c r="D30" s="180">
        <f>SUM(D20,D4)</f>
        <v>57000</v>
      </c>
      <c r="E30" s="181">
        <f t="shared" ref="E30:E37" si="3">IF(C30&lt;&gt;0,D30/C30-1,"")</f>
        <v>0.0303501382838343</v>
      </c>
      <c r="F30" s="352" t="str">
        <f t="shared" si="0"/>
        <v>是</v>
      </c>
    </row>
    <row r="31" ht="37.5" customHeight="1" spans="1:6">
      <c r="A31" s="220">
        <v>105</v>
      </c>
      <c r="B31" s="196" t="s">
        <v>67</v>
      </c>
      <c r="C31" s="180"/>
      <c r="D31" s="180"/>
      <c r="E31" s="362"/>
      <c r="F31" s="352" t="str">
        <f t="shared" si="0"/>
        <v>是</v>
      </c>
    </row>
    <row r="32" ht="37.5" customHeight="1" spans="1:6">
      <c r="A32" s="350">
        <v>110</v>
      </c>
      <c r="B32" s="351" t="s">
        <v>68</v>
      </c>
      <c r="C32" s="180">
        <f>SUM(C33:C39)</f>
        <v>274247</v>
      </c>
      <c r="D32" s="180">
        <f>SUM(D33:D39)</f>
        <v>286300</v>
      </c>
      <c r="E32" s="181">
        <f t="shared" si="3"/>
        <v>0.0439494324459337</v>
      </c>
      <c r="F32" s="352" t="str">
        <f t="shared" si="0"/>
        <v>是</v>
      </c>
    </row>
    <row r="33" ht="37.5" customHeight="1" spans="1:6">
      <c r="A33" s="223">
        <v>11001</v>
      </c>
      <c r="B33" s="199" t="s">
        <v>69</v>
      </c>
      <c r="C33" s="186">
        <v>5531</v>
      </c>
      <c r="D33" s="186">
        <v>5531</v>
      </c>
      <c r="E33" s="181">
        <f t="shared" si="3"/>
        <v>0</v>
      </c>
      <c r="F33" s="352" t="str">
        <f t="shared" si="0"/>
        <v>是</v>
      </c>
    </row>
    <row r="34" ht="37.5" customHeight="1" spans="1:6">
      <c r="A34" s="223">
        <v>11002</v>
      </c>
      <c r="B34" s="199" t="s">
        <v>70</v>
      </c>
      <c r="C34" s="186">
        <v>208166</v>
      </c>
      <c r="D34" s="186">
        <v>209000</v>
      </c>
      <c r="E34" s="187">
        <f t="shared" si="3"/>
        <v>0.00400641795490131</v>
      </c>
      <c r="F34" s="352" t="str">
        <f t="shared" si="0"/>
        <v>是</v>
      </c>
    </row>
    <row r="35" ht="37.5" customHeight="1" spans="1:6">
      <c r="A35" s="223">
        <v>11003</v>
      </c>
      <c r="B35" s="199" t="s">
        <v>71</v>
      </c>
      <c r="C35" s="186">
        <v>36441</v>
      </c>
      <c r="D35" s="186">
        <v>37000</v>
      </c>
      <c r="E35" s="187">
        <f t="shared" si="3"/>
        <v>0.0153398644384073</v>
      </c>
      <c r="F35" s="352" t="str">
        <f t="shared" si="0"/>
        <v>是</v>
      </c>
    </row>
    <row r="36" ht="37.5" customHeight="1" spans="1:6">
      <c r="A36" s="223">
        <v>11008</v>
      </c>
      <c r="B36" s="199" t="s">
        <v>72</v>
      </c>
      <c r="C36" s="186">
        <v>2095</v>
      </c>
      <c r="D36" s="186">
        <v>782</v>
      </c>
      <c r="E36" s="187">
        <f t="shared" si="3"/>
        <v>-0.62673031026253</v>
      </c>
      <c r="F36" s="352" t="str">
        <f t="shared" si="0"/>
        <v>是</v>
      </c>
    </row>
    <row r="37" ht="37.5" customHeight="1" spans="1:6">
      <c r="A37" s="223">
        <v>11009</v>
      </c>
      <c r="B37" s="199" t="s">
        <v>73</v>
      </c>
      <c r="C37" s="186">
        <v>21436</v>
      </c>
      <c r="D37" s="186">
        <v>33987</v>
      </c>
      <c r="E37" s="187">
        <f t="shared" si="3"/>
        <v>0.585510356409778</v>
      </c>
      <c r="F37" s="352" t="str">
        <f t="shared" si="0"/>
        <v>是</v>
      </c>
    </row>
    <row r="38" s="341" customFormat="1" ht="37.5" customHeight="1" spans="1:6">
      <c r="A38" s="363">
        <v>11013</v>
      </c>
      <c r="B38" s="364" t="s">
        <v>74</v>
      </c>
      <c r="C38" s="186"/>
      <c r="D38" s="186"/>
      <c r="E38" s="365"/>
      <c r="F38" s="352" t="str">
        <f t="shared" si="0"/>
        <v>否</v>
      </c>
    </row>
    <row r="39" s="341" customFormat="1" ht="37.5" customHeight="1" spans="1:6">
      <c r="A39" s="363">
        <v>11015</v>
      </c>
      <c r="B39" s="364" t="s">
        <v>75</v>
      </c>
      <c r="C39" s="186">
        <v>578</v>
      </c>
      <c r="D39" s="186"/>
      <c r="E39" s="365"/>
      <c r="F39" s="352" t="str">
        <f t="shared" si="0"/>
        <v>是</v>
      </c>
    </row>
    <row r="40" ht="37.5" customHeight="1" spans="1:6">
      <c r="A40" s="366"/>
      <c r="B40" s="367" t="s">
        <v>76</v>
      </c>
      <c r="C40" s="180">
        <f>SUM(C30:C31,C32)</f>
        <v>329568</v>
      </c>
      <c r="D40" s="180">
        <f>SUM(D30:D31,D32)</f>
        <v>343300</v>
      </c>
      <c r="E40" s="181">
        <f>IF(C40&lt;&gt;0,D40/C40-1,"")</f>
        <v>0.0416666666666667</v>
      </c>
      <c r="F40" s="352" t="str">
        <f t="shared" si="0"/>
        <v>是</v>
      </c>
    </row>
    <row r="41" spans="3:4">
      <c r="C41" s="368"/>
      <c r="D41" s="368"/>
    </row>
    <row r="42" spans="4:4">
      <c r="D42" s="368"/>
    </row>
    <row r="43" spans="3:4">
      <c r="C43" s="368"/>
      <c r="D43" s="368"/>
    </row>
    <row r="44" spans="4:4">
      <c r="D44" s="368"/>
    </row>
    <row r="45" spans="3:4">
      <c r="C45" s="368"/>
      <c r="D45" s="368"/>
    </row>
    <row r="46" spans="3:4">
      <c r="C46" s="368"/>
      <c r="D46" s="368"/>
    </row>
    <row r="47" spans="4:4">
      <c r="D47" s="368"/>
    </row>
    <row r="48" spans="3:4">
      <c r="C48" s="368"/>
      <c r="D48" s="368"/>
    </row>
    <row r="49" spans="3:4">
      <c r="C49" s="368"/>
      <c r="D49" s="368"/>
    </row>
    <row r="50" spans="3:4">
      <c r="C50" s="368"/>
      <c r="D50" s="368"/>
    </row>
    <row r="51" spans="3:4">
      <c r="C51" s="368"/>
      <c r="D51" s="368"/>
    </row>
    <row r="52" spans="4:4">
      <c r="D52" s="368"/>
    </row>
    <row r="53" spans="3:4">
      <c r="C53" s="368"/>
      <c r="D53" s="368"/>
    </row>
  </sheetData>
  <mergeCells count="1">
    <mergeCell ref="B1:E1"/>
  </mergeCells>
  <conditionalFormatting sqref="E2">
    <cfRule type="cellIs" dxfId="0" priority="40" stopIfTrue="1" operator="lessThanOrEqual">
      <formula>-1</formula>
    </cfRule>
  </conditionalFormatting>
  <conditionalFormatting sqref="A31:B31">
    <cfRule type="expression" dxfId="1" priority="46" stopIfTrue="1">
      <formula>"len($A:$A)=3"</formula>
    </cfRule>
  </conditionalFormatting>
  <conditionalFormatting sqref="C31">
    <cfRule type="expression" dxfId="1" priority="31" stopIfTrue="1">
      <formula>"len($A:$A)=3"</formula>
    </cfRule>
  </conditionalFormatting>
  <conditionalFormatting sqref="D31">
    <cfRule type="expression" dxfId="1" priority="20" stopIfTrue="1">
      <formula>"len($A:$A)=3"</formula>
    </cfRule>
  </conditionalFormatting>
  <conditionalFormatting sqref="E31">
    <cfRule type="cellIs" dxfId="2" priority="61" stopIfTrue="1" operator="lessThan">
      <formula>0</formula>
    </cfRule>
    <cfRule type="cellIs" dxfId="0" priority="62" stopIfTrue="1" operator="greaterThan">
      <formula>5</formula>
    </cfRule>
  </conditionalFormatting>
  <conditionalFormatting sqref="B7:B8">
    <cfRule type="expression" dxfId="1" priority="54" stopIfTrue="1">
      <formula>"len($A:$A)=3"</formula>
    </cfRule>
  </conditionalFormatting>
  <conditionalFormatting sqref="B32:B35">
    <cfRule type="expression" dxfId="1" priority="15" stopIfTrue="1">
      <formula>"len($A:$A)=3"</formula>
    </cfRule>
  </conditionalFormatting>
  <conditionalFormatting sqref="B38:B40">
    <cfRule type="expression" dxfId="1" priority="9" stopIfTrue="1">
      <formula>"len($A:$A)=3"</formula>
    </cfRule>
    <cfRule type="expression" dxfId="1" priority="10" stopIfTrue="1">
      <formula>"len($A:$A)=3"</formula>
    </cfRule>
  </conditionalFormatting>
  <conditionalFormatting sqref="C4:C29">
    <cfRule type="expression" dxfId="1" priority="32" stopIfTrue="1">
      <formula>"len($A:$A)=3"</formula>
    </cfRule>
  </conditionalFormatting>
  <conditionalFormatting sqref="C4:C6">
    <cfRule type="expression" dxfId="1" priority="35" stopIfTrue="1">
      <formula>"len($A:$A)=3"</formula>
    </cfRule>
  </conditionalFormatting>
  <conditionalFormatting sqref="C7:C8">
    <cfRule type="expression" dxfId="1" priority="33" stopIfTrue="1">
      <formula>"len($A:$A)=3"</formula>
    </cfRule>
  </conditionalFormatting>
  <conditionalFormatting sqref="C33:C35">
    <cfRule type="expression" dxfId="1" priority="29" stopIfTrue="1">
      <formula>"len($A:$A)=3"</formula>
    </cfRule>
  </conditionalFormatting>
  <conditionalFormatting sqref="C36:C37">
    <cfRule type="expression" dxfId="1" priority="27" stopIfTrue="1">
      <formula>"len($A:$A)=3"</formula>
    </cfRule>
  </conditionalFormatting>
  <conditionalFormatting sqref="D4:D29">
    <cfRule type="expression" dxfId="1" priority="21" stopIfTrue="1">
      <formula>"len($A:$A)=3"</formula>
    </cfRule>
  </conditionalFormatting>
  <conditionalFormatting sqref="D4:D6">
    <cfRule type="expression" dxfId="1" priority="24" stopIfTrue="1">
      <formula>"len($A:$A)=3"</formula>
    </cfRule>
  </conditionalFormatting>
  <conditionalFormatting sqref="D7:D8">
    <cfRule type="expression" dxfId="1" priority="22" stopIfTrue="1">
      <formula>"len($A:$A)=3"</formula>
    </cfRule>
  </conditionalFormatting>
  <conditionalFormatting sqref="D33:D35">
    <cfRule type="expression" dxfId="1" priority="18" stopIfTrue="1">
      <formula>"len($A:$A)=3"</formula>
    </cfRule>
  </conditionalFormatting>
  <conditionalFormatting sqref="D36:D37">
    <cfRule type="expression" dxfId="1" priority="16" stopIfTrue="1">
      <formula>"len($A:$A)=3"</formula>
    </cfRule>
  </conditionalFormatting>
  <conditionalFormatting sqref="D38:D40">
    <cfRule type="expression" dxfId="1" priority="26" stopIfTrue="1">
      <formula>"len($A:$A)=3"</formula>
    </cfRule>
  </conditionalFormatting>
  <conditionalFormatting sqref="D39:D40">
    <cfRule type="expression" dxfId="1" priority="23" stopIfTrue="1">
      <formula>"len($A:$A)=3"</formula>
    </cfRule>
  </conditionalFormatting>
  <conditionalFormatting sqref="F4:F40">
    <cfRule type="cellIs" dxfId="2" priority="38" stopIfTrue="1" operator="lessThan">
      <formula>0</formula>
    </cfRule>
    <cfRule type="cellIs" dxfId="2" priority="39" stopIfTrue="1" operator="lessThan">
      <formula>0</formula>
    </cfRule>
  </conditionalFormatting>
  <conditionalFormatting sqref="H5:H6">
    <cfRule type="expression" dxfId="1" priority="5" stopIfTrue="1">
      <formula>"len($A:$A)=3"</formula>
    </cfRule>
  </conditionalFormatting>
  <conditionalFormatting sqref="H7:H8">
    <cfRule type="expression" dxfId="1" priority="4" stopIfTrue="1">
      <formula>"len($A:$A)=3"</formula>
    </cfRule>
  </conditionalFormatting>
  <conditionalFormatting sqref="I10:I16">
    <cfRule type="expression" dxfId="1" priority="2" stopIfTrue="1">
      <formula>"len($A:$A)=3"</formula>
    </cfRule>
    <cfRule type="expression" dxfId="1" priority="1" stopIfTrue="1">
      <formula>"len($A:$A)=3"</formula>
    </cfRule>
  </conditionalFormatting>
  <conditionalFormatting sqref="A4:B29">
    <cfRule type="expression" dxfId="1" priority="51" stopIfTrue="1">
      <formula>"len($A:$A)=3"</formula>
    </cfRule>
  </conditionalFormatting>
  <conditionalFormatting sqref="B4:B6 B31 B40">
    <cfRule type="expression" dxfId="1" priority="60" stopIfTrue="1">
      <formula>"len($A:$A)=3"</formula>
    </cfRule>
  </conditionalFormatting>
  <conditionalFormatting sqref="G5:H28">
    <cfRule type="expression" dxfId="1" priority="3" stopIfTrue="1">
      <formula>"len($A:$A)=3"</formula>
    </cfRule>
  </conditionalFormatting>
  <conditionalFormatting sqref="C31 C32:D35">
    <cfRule type="expression" dxfId="1" priority="36" stopIfTrue="1">
      <formula>"len($A:$A)=3"</formula>
    </cfRule>
  </conditionalFormatting>
  <conditionalFormatting sqref="D31 D33:D35">
    <cfRule type="expression" dxfId="1" priority="25" stopIfTrue="1">
      <formula>"len($A:$A)=3"</formula>
    </cfRule>
  </conditionalFormatting>
  <conditionalFormatting sqref="A32:B35 B39:B40">
    <cfRule type="expression" dxfId="1" priority="14" stopIfTrue="1">
      <formula>"len($A:$A)=3"</formula>
    </cfRule>
  </conditionalFormatting>
  <conditionalFormatting sqref="C32:D35">
    <cfRule type="expression" dxfId="1" priority="30" stopIfTrue="1">
      <formula>"len($A:$A)=3"</formula>
    </cfRule>
  </conditionalFormatting>
  <conditionalFormatting sqref="A33:B35">
    <cfRule type="expression" dxfId="1" priority="13" stopIfTrue="1">
      <formula>"len($A:$A)=3"</formula>
    </cfRule>
  </conditionalFormatting>
  <conditionalFormatting sqref="B40 A36:D36">
    <cfRule type="expression" dxfId="1" priority="58" stopIfTrue="1">
      <formula>"len($A:$A)=3"</formula>
    </cfRule>
  </conditionalFormatting>
  <conditionalFormatting sqref="A36:B37">
    <cfRule type="expression" dxfId="1" priority="11" stopIfTrue="1">
      <formula>"len($A:$A)=3"</formula>
    </cfRule>
  </conditionalFormatting>
  <conditionalFormatting sqref="C38:C40 D40">
    <cfRule type="expression" dxfId="1" priority="37" stopIfTrue="1">
      <formula>"len($A:$A)=3"</formula>
    </cfRule>
  </conditionalFormatting>
  <conditionalFormatting sqref="C39:C40 D40">
    <cfRule type="expression" dxfId="1" priority="3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J51"/>
  <sheetViews>
    <sheetView showZeros="0" tabSelected="1" view="pageBreakPreview" zoomScale="90" zoomScaleNormal="90" workbookViewId="0">
      <pane ySplit="3" topLeftCell="A13" activePane="bottomLeft" state="frozen"/>
      <selection/>
      <selection pane="bottomLeft" activeCell="L6" sqref="L6"/>
    </sheetView>
  </sheetViews>
  <sheetFormatPr defaultColWidth="9" defaultRowHeight="14.25"/>
  <cols>
    <col min="1" max="1" width="12.75" style="258" customWidth="1"/>
    <col min="2" max="2" width="50.75" style="258" customWidth="1"/>
    <col min="3" max="3" width="18.6333333333333" style="258" customWidth="1"/>
    <col min="4" max="4" width="17.1333333333333" style="258" customWidth="1"/>
    <col min="5" max="5" width="16.75" style="258" customWidth="1"/>
    <col min="6" max="6" width="9.75" style="258" customWidth="1"/>
    <col min="7" max="7" width="4.44166666666667" style="310" hidden="1" customWidth="1"/>
    <col min="8" max="8" width="23.75" style="310" hidden="1" customWidth="1"/>
    <col min="9" max="9" width="9" style="310" hidden="1" customWidth="1"/>
    <col min="10" max="16384" width="9" style="310"/>
  </cols>
  <sheetData>
    <row r="1" ht="45" customHeight="1" spans="1:5">
      <c r="A1" s="209"/>
      <c r="B1" s="209" t="str">
        <f>YEAR(封面!$B$7)&amp;"年勐海县一般公共预算收支情况表"</f>
        <v>2021年勐海县一般公共预算收支情况表</v>
      </c>
      <c r="C1" s="209"/>
      <c r="D1" s="209"/>
      <c r="E1" s="209"/>
    </row>
    <row r="2" ht="18.95" customHeight="1" spans="1:5">
      <c r="A2" s="205"/>
      <c r="B2" s="311" t="s">
        <v>2575</v>
      </c>
      <c r="C2" s="59"/>
      <c r="E2" s="268" t="s">
        <v>9</v>
      </c>
    </row>
    <row r="3" s="308" customFormat="1" ht="45" customHeight="1" spans="1:6">
      <c r="A3" s="312" t="s">
        <v>10</v>
      </c>
      <c r="B3" s="270" t="s">
        <v>11</v>
      </c>
      <c r="C3" s="9" t="str">
        <f>YEAR(封面!$B$7)-1&amp;"年执行数"</f>
        <v>2020年执行数</v>
      </c>
      <c r="D3" s="9" t="str">
        <f>YEAR(封面!$B$7)&amp;"年预算数"</f>
        <v>2021年预算数</v>
      </c>
      <c r="E3" s="270" t="s">
        <v>2573</v>
      </c>
      <c r="F3" s="313" t="s">
        <v>13</v>
      </c>
    </row>
    <row r="4" ht="37.5" customHeight="1" spans="1:10">
      <c r="A4" s="314" t="s">
        <v>77</v>
      </c>
      <c r="B4" s="315" t="s">
        <v>2576</v>
      </c>
      <c r="C4" s="316">
        <f>SUMIF('12'!$A$4:$A$1327,A4,'12'!$C$4:$C$1327)</f>
        <v>19203</v>
      </c>
      <c r="D4" s="316">
        <f>SUMIF('12'!$A$4:$A$1327,A4,'12'!$D$4:$D$1327)</f>
        <v>15667</v>
      </c>
      <c r="E4" s="317">
        <f>IF(C4&lt;&gt;0,D4/C4-1,"")</f>
        <v>-0.184137895120554</v>
      </c>
      <c r="F4" s="283" t="str">
        <f t="shared" ref="F4:F38" si="0">IF(LEN(A4)=3,"是",IF(B4&lt;&gt;"",IF(SUM(C4:D4)&lt;&gt;0,"是","否"),"是"))</f>
        <v>是</v>
      </c>
      <c r="G4" s="318">
        <v>201</v>
      </c>
      <c r="H4" s="319" t="s">
        <v>2577</v>
      </c>
      <c r="I4" s="338">
        <v>19203</v>
      </c>
      <c r="J4" s="310">
        <f>C4-I4</f>
        <v>0</v>
      </c>
    </row>
    <row r="5" ht="37.5" customHeight="1" spans="1:10">
      <c r="A5" s="314" t="s">
        <v>79</v>
      </c>
      <c r="B5" s="320" t="s">
        <v>80</v>
      </c>
      <c r="C5" s="316">
        <f>SUMIF('12'!$A$4:$A$1327,A5,'12'!$C$4:$C$1327)</f>
        <v>0</v>
      </c>
      <c r="D5" s="316">
        <f>SUMIF('12'!$A$4:$A$1327,A5,'12'!$D$4:$D$1327)</f>
        <v>0</v>
      </c>
      <c r="E5" s="317" t="str">
        <f t="shared" ref="E5:E38" si="1">IF(C5&lt;&gt;0,D5/C5-1,"")</f>
        <v/>
      </c>
      <c r="F5" s="283" t="str">
        <f t="shared" si="0"/>
        <v>是</v>
      </c>
      <c r="G5" s="318">
        <v>202</v>
      </c>
      <c r="H5" s="319" t="s">
        <v>2578</v>
      </c>
      <c r="I5" s="338">
        <v>0</v>
      </c>
      <c r="J5" s="310">
        <f t="shared" ref="J5:J38" si="2">C5-I5</f>
        <v>0</v>
      </c>
    </row>
    <row r="6" ht="37.5" customHeight="1" spans="1:10">
      <c r="A6" s="314" t="s">
        <v>81</v>
      </c>
      <c r="B6" s="320" t="s">
        <v>82</v>
      </c>
      <c r="C6" s="316">
        <f>SUMIF('12'!$A$4:$A$1327,A6,'12'!$C$4:$C$1327)</f>
        <v>281</v>
      </c>
      <c r="D6" s="316">
        <f>SUMIF('12'!$A$4:$A$1327,A6,'12'!$D$4:$D$1327)</f>
        <v>625</v>
      </c>
      <c r="E6" s="317">
        <f t="shared" si="1"/>
        <v>1.22419928825623</v>
      </c>
      <c r="F6" s="283" t="str">
        <f t="shared" si="0"/>
        <v>是</v>
      </c>
      <c r="G6" s="318">
        <v>203</v>
      </c>
      <c r="H6" s="319" t="s">
        <v>2579</v>
      </c>
      <c r="I6" s="338">
        <v>281</v>
      </c>
      <c r="J6" s="310">
        <f t="shared" si="2"/>
        <v>0</v>
      </c>
    </row>
    <row r="7" ht="37.5" customHeight="1" spans="1:10">
      <c r="A7" s="314" t="s">
        <v>83</v>
      </c>
      <c r="B7" s="320" t="s">
        <v>84</v>
      </c>
      <c r="C7" s="316">
        <f>SUMIF('12'!$A$4:$A$1327,A7,'12'!$C$4:$C$1327)</f>
        <v>14788</v>
      </c>
      <c r="D7" s="316">
        <f>SUMIF('12'!$A$4:$A$1327,A7,'12'!$D$4:$D$1327)</f>
        <v>15005</v>
      </c>
      <c r="E7" s="317">
        <f t="shared" si="1"/>
        <v>0.0146740600486881</v>
      </c>
      <c r="F7" s="283" t="str">
        <f t="shared" si="0"/>
        <v>是</v>
      </c>
      <c r="G7" s="318">
        <v>204</v>
      </c>
      <c r="H7" s="319" t="s">
        <v>2580</v>
      </c>
      <c r="I7" s="338">
        <v>14788</v>
      </c>
      <c r="J7" s="310">
        <f t="shared" si="2"/>
        <v>0</v>
      </c>
    </row>
    <row r="8" ht="37.5" customHeight="1" spans="1:10">
      <c r="A8" s="314" t="s">
        <v>85</v>
      </c>
      <c r="B8" s="320" t="s">
        <v>86</v>
      </c>
      <c r="C8" s="316">
        <f>SUMIF('12'!$A$4:$A$1327,A8,'12'!$C$4:$C$1327)</f>
        <v>67225</v>
      </c>
      <c r="D8" s="316">
        <f>SUMIF('12'!$A$4:$A$1327,A8,'12'!$D$4:$D$1327)</f>
        <v>67331</v>
      </c>
      <c r="E8" s="317">
        <f t="shared" si="1"/>
        <v>0.00157679434734104</v>
      </c>
      <c r="F8" s="283" t="str">
        <f t="shared" si="0"/>
        <v>是</v>
      </c>
      <c r="G8" s="318">
        <v>205</v>
      </c>
      <c r="H8" s="319" t="s">
        <v>2581</v>
      </c>
      <c r="I8" s="338">
        <v>67225</v>
      </c>
      <c r="J8" s="310">
        <f t="shared" si="2"/>
        <v>0</v>
      </c>
    </row>
    <row r="9" ht="37.5" customHeight="1" spans="1:10">
      <c r="A9" s="314" t="s">
        <v>87</v>
      </c>
      <c r="B9" s="320" t="s">
        <v>88</v>
      </c>
      <c r="C9" s="316">
        <f>SUMIF('12'!$A$4:$A$1327,A9,'12'!$C$4:$C$1327)</f>
        <v>328</v>
      </c>
      <c r="D9" s="316">
        <f>SUMIF('12'!$A$4:$A$1327,A9,'12'!$D$4:$D$1327)</f>
        <v>740</v>
      </c>
      <c r="E9" s="317">
        <f t="shared" si="1"/>
        <v>1.25609756097561</v>
      </c>
      <c r="F9" s="283" t="str">
        <f t="shared" si="0"/>
        <v>是</v>
      </c>
      <c r="G9" s="318">
        <v>206</v>
      </c>
      <c r="H9" s="319" t="s">
        <v>2582</v>
      </c>
      <c r="I9" s="338">
        <v>328</v>
      </c>
      <c r="J9" s="310">
        <f t="shared" si="2"/>
        <v>0</v>
      </c>
    </row>
    <row r="10" ht="37.5" customHeight="1" spans="1:10">
      <c r="A10" s="314" t="s">
        <v>89</v>
      </c>
      <c r="B10" s="320" t="s">
        <v>90</v>
      </c>
      <c r="C10" s="316">
        <f>SUMIF('12'!$A$4:$A$1327,A10,'12'!$C$4:$C$1327)</f>
        <v>3585</v>
      </c>
      <c r="D10" s="316">
        <f>SUMIF('12'!$A$4:$A$1327,A10,'12'!$D$4:$D$1327)</f>
        <v>2677</v>
      </c>
      <c r="E10" s="317">
        <f t="shared" si="1"/>
        <v>-0.253277545327754</v>
      </c>
      <c r="F10" s="283" t="str">
        <f t="shared" si="0"/>
        <v>是</v>
      </c>
      <c r="G10" s="318">
        <v>207</v>
      </c>
      <c r="H10" s="319" t="s">
        <v>2583</v>
      </c>
      <c r="I10" s="338">
        <v>3585</v>
      </c>
      <c r="J10" s="310">
        <f t="shared" si="2"/>
        <v>0</v>
      </c>
    </row>
    <row r="11" ht="37.5" customHeight="1" spans="1:10">
      <c r="A11" s="314" t="s">
        <v>91</v>
      </c>
      <c r="B11" s="320" t="s">
        <v>92</v>
      </c>
      <c r="C11" s="316">
        <f>SUMIF('12'!$A$4:$A$1327,A11,'12'!$C$4:$C$1327)</f>
        <v>50569</v>
      </c>
      <c r="D11" s="316">
        <f>SUMIF('12'!$A$4:$A$1327,A11,'12'!$D$4:$D$1327)</f>
        <v>60494</v>
      </c>
      <c r="E11" s="317">
        <f t="shared" si="1"/>
        <v>0.196266487373687</v>
      </c>
      <c r="F11" s="283" t="str">
        <f t="shared" si="0"/>
        <v>是</v>
      </c>
      <c r="G11" s="318">
        <v>208</v>
      </c>
      <c r="H11" s="319" t="s">
        <v>2584</v>
      </c>
      <c r="I11" s="338">
        <v>50569</v>
      </c>
      <c r="J11" s="310">
        <f t="shared" si="2"/>
        <v>0</v>
      </c>
    </row>
    <row r="12" ht="37.5" customHeight="1" spans="1:10">
      <c r="A12" s="314" t="s">
        <v>93</v>
      </c>
      <c r="B12" s="320" t="s">
        <v>94</v>
      </c>
      <c r="C12" s="316">
        <f>SUMIF('12'!$A$4:$A$1327,A12,'12'!$C$4:$C$1327)</f>
        <v>49188</v>
      </c>
      <c r="D12" s="316">
        <f>SUMIF('12'!$A$4:$A$1327,A12,'12'!$D$4:$D$1327)</f>
        <v>49344</v>
      </c>
      <c r="E12" s="317">
        <f t="shared" si="1"/>
        <v>0.00317150524518173</v>
      </c>
      <c r="F12" s="283" t="str">
        <f t="shared" si="0"/>
        <v>是</v>
      </c>
      <c r="G12" s="318">
        <v>210</v>
      </c>
      <c r="H12" s="319" t="s">
        <v>2585</v>
      </c>
      <c r="I12" s="338">
        <v>49188</v>
      </c>
      <c r="J12" s="310">
        <f t="shared" si="2"/>
        <v>0</v>
      </c>
    </row>
    <row r="13" ht="37.5" customHeight="1" spans="1:10">
      <c r="A13" s="314" t="s">
        <v>95</v>
      </c>
      <c r="B13" s="320" t="s">
        <v>96</v>
      </c>
      <c r="C13" s="316">
        <f>SUMIF('12'!$A$4:$A$1327,A13,'12'!$C$4:$C$1327)</f>
        <v>4544</v>
      </c>
      <c r="D13" s="316">
        <f>SUMIF('12'!$A$4:$A$1327,A13,'12'!$D$4:$D$1327)</f>
        <v>4960</v>
      </c>
      <c r="E13" s="317">
        <f t="shared" si="1"/>
        <v>0.091549295774648</v>
      </c>
      <c r="F13" s="283" t="str">
        <f t="shared" si="0"/>
        <v>是</v>
      </c>
      <c r="G13" s="318">
        <v>211</v>
      </c>
      <c r="H13" s="319" t="s">
        <v>2586</v>
      </c>
      <c r="I13" s="338">
        <v>4544</v>
      </c>
      <c r="J13" s="310">
        <f t="shared" si="2"/>
        <v>0</v>
      </c>
    </row>
    <row r="14" ht="37.5" customHeight="1" spans="1:10">
      <c r="A14" s="314" t="s">
        <v>97</v>
      </c>
      <c r="B14" s="320" t="s">
        <v>98</v>
      </c>
      <c r="C14" s="316">
        <f>SUMIF('12'!$A$4:$A$1327,A14,'12'!$C$4:$C$1327)</f>
        <v>17532</v>
      </c>
      <c r="D14" s="316">
        <f>SUMIF('12'!$A$4:$A$1327,A14,'12'!$D$4:$D$1327)</f>
        <v>4735</v>
      </c>
      <c r="E14" s="317">
        <f t="shared" si="1"/>
        <v>-0.729922427561031</v>
      </c>
      <c r="F14" s="283" t="str">
        <f t="shared" si="0"/>
        <v>是</v>
      </c>
      <c r="G14" s="318">
        <v>212</v>
      </c>
      <c r="H14" s="319" t="s">
        <v>2587</v>
      </c>
      <c r="I14" s="338">
        <v>17532</v>
      </c>
      <c r="J14" s="310">
        <f t="shared" si="2"/>
        <v>0</v>
      </c>
    </row>
    <row r="15" ht="37.5" customHeight="1" spans="1:10">
      <c r="A15" s="314" t="s">
        <v>99</v>
      </c>
      <c r="B15" s="320" t="s">
        <v>100</v>
      </c>
      <c r="C15" s="316">
        <f>SUMIF('12'!$A$4:$A$1327,A15,'12'!$C$4:$C$1327)</f>
        <v>70936</v>
      </c>
      <c r="D15" s="316">
        <f>SUMIF('12'!$A$4:$A$1327,A15,'12'!$D$4:$D$1327)</f>
        <v>62507</v>
      </c>
      <c r="E15" s="317">
        <f t="shared" si="1"/>
        <v>-0.118825420096989</v>
      </c>
      <c r="F15" s="283" t="str">
        <f t="shared" si="0"/>
        <v>是</v>
      </c>
      <c r="G15" s="318">
        <v>213</v>
      </c>
      <c r="H15" s="319" t="s">
        <v>2588</v>
      </c>
      <c r="I15" s="338">
        <v>70936</v>
      </c>
      <c r="J15" s="310">
        <f t="shared" si="2"/>
        <v>0</v>
      </c>
    </row>
    <row r="16" ht="37.5" customHeight="1" spans="1:10">
      <c r="A16" s="314" t="s">
        <v>101</v>
      </c>
      <c r="B16" s="320" t="s">
        <v>102</v>
      </c>
      <c r="C16" s="316">
        <f>SUMIF('12'!$A$4:$A$1327,A16,'12'!$C$4:$C$1327)</f>
        <v>4807</v>
      </c>
      <c r="D16" s="316">
        <f>SUMIF('12'!$A$4:$A$1327,A16,'12'!$D$4:$D$1327)</f>
        <v>6893</v>
      </c>
      <c r="E16" s="317">
        <f t="shared" si="1"/>
        <v>0.433950488870397</v>
      </c>
      <c r="F16" s="283" t="str">
        <f t="shared" si="0"/>
        <v>是</v>
      </c>
      <c r="G16" s="318">
        <v>214</v>
      </c>
      <c r="H16" s="319" t="s">
        <v>2589</v>
      </c>
      <c r="I16" s="338">
        <v>4807</v>
      </c>
      <c r="J16" s="310">
        <f t="shared" si="2"/>
        <v>0</v>
      </c>
    </row>
    <row r="17" ht="37.5" customHeight="1" spans="1:10">
      <c r="A17" s="314" t="s">
        <v>103</v>
      </c>
      <c r="B17" s="320" t="s">
        <v>104</v>
      </c>
      <c r="C17" s="316">
        <f>SUMIF('12'!$A$4:$A$1327,A17,'12'!$C$4:$C$1327)</f>
        <v>392</v>
      </c>
      <c r="D17" s="316">
        <f>SUMIF('12'!$A$4:$A$1327,A17,'12'!$D$4:$D$1327)</f>
        <v>170</v>
      </c>
      <c r="E17" s="317">
        <f t="shared" si="1"/>
        <v>-0.566326530612245</v>
      </c>
      <c r="F17" s="283" t="str">
        <f t="shared" si="0"/>
        <v>是</v>
      </c>
      <c r="G17" s="318">
        <v>215</v>
      </c>
      <c r="H17" s="319" t="s">
        <v>2590</v>
      </c>
      <c r="I17" s="338">
        <v>392</v>
      </c>
      <c r="J17" s="310">
        <f t="shared" si="2"/>
        <v>0</v>
      </c>
    </row>
    <row r="18" ht="37.5" customHeight="1" spans="1:10">
      <c r="A18" s="314" t="s">
        <v>105</v>
      </c>
      <c r="B18" s="320" t="s">
        <v>106</v>
      </c>
      <c r="C18" s="316">
        <f>SUMIF('12'!$A$4:$A$1327,A18,'12'!$C$4:$C$1327)</f>
        <v>800</v>
      </c>
      <c r="D18" s="316">
        <f>SUMIF('12'!$A$4:$A$1327,A18,'12'!$D$4:$D$1327)</f>
        <v>130</v>
      </c>
      <c r="E18" s="317">
        <f t="shared" si="1"/>
        <v>-0.8375</v>
      </c>
      <c r="F18" s="283" t="str">
        <f t="shared" si="0"/>
        <v>是</v>
      </c>
      <c r="G18" s="318">
        <v>216</v>
      </c>
      <c r="H18" s="319" t="s">
        <v>2591</v>
      </c>
      <c r="I18" s="338">
        <v>800</v>
      </c>
      <c r="J18" s="310">
        <f t="shared" si="2"/>
        <v>0</v>
      </c>
    </row>
    <row r="19" ht="37.5" customHeight="1" spans="1:10">
      <c r="A19" s="314" t="s">
        <v>107</v>
      </c>
      <c r="B19" s="320" t="s">
        <v>108</v>
      </c>
      <c r="C19" s="316">
        <f>SUMIF('12'!$A$4:$A$1327,A19,'12'!$C$4:$C$1327)</f>
        <v>1050</v>
      </c>
      <c r="D19" s="316">
        <f>SUMIF('12'!$A$4:$A$1327,A19,'12'!$D$4:$D$1327)</f>
        <v>0</v>
      </c>
      <c r="E19" s="317">
        <f t="shared" si="1"/>
        <v>-1</v>
      </c>
      <c r="F19" s="283" t="str">
        <f t="shared" si="0"/>
        <v>是</v>
      </c>
      <c r="G19" s="318">
        <v>217</v>
      </c>
      <c r="H19" s="319" t="s">
        <v>2592</v>
      </c>
      <c r="I19" s="338">
        <v>1050</v>
      </c>
      <c r="J19" s="310">
        <f t="shared" si="2"/>
        <v>0</v>
      </c>
    </row>
    <row r="20" ht="37.5" customHeight="1" spans="1:10">
      <c r="A20" s="314" t="s">
        <v>109</v>
      </c>
      <c r="B20" s="320" t="s">
        <v>110</v>
      </c>
      <c r="C20" s="316">
        <f>SUMIF('12'!$A$4:$A$1327,A20,'12'!$C$4:$C$1327)</f>
        <v>0</v>
      </c>
      <c r="D20" s="316">
        <f>SUMIF('12'!$A$4:$A$1327,A20,'12'!$D$4:$D$1327)</f>
        <v>0</v>
      </c>
      <c r="E20" s="317" t="str">
        <f t="shared" si="1"/>
        <v/>
      </c>
      <c r="F20" s="283" t="str">
        <f t="shared" si="0"/>
        <v>是</v>
      </c>
      <c r="G20" s="318">
        <v>219</v>
      </c>
      <c r="H20" s="319" t="s">
        <v>2593</v>
      </c>
      <c r="I20" s="338">
        <v>0</v>
      </c>
      <c r="J20" s="310">
        <f t="shared" si="2"/>
        <v>0</v>
      </c>
    </row>
    <row r="21" ht="37.5" customHeight="1" spans="1:10">
      <c r="A21" s="314" t="s">
        <v>111</v>
      </c>
      <c r="B21" s="320" t="s">
        <v>112</v>
      </c>
      <c r="C21" s="316">
        <f>SUMIF('12'!$A$4:$A$1327,A21,'12'!$C$4:$C$1327)</f>
        <v>1291</v>
      </c>
      <c r="D21" s="316">
        <f>SUMIF('12'!$A$4:$A$1327,A21,'12'!$D$4:$D$1327)</f>
        <v>2275</v>
      </c>
      <c r="E21" s="317">
        <f t="shared" si="1"/>
        <v>0.762199845081332</v>
      </c>
      <c r="F21" s="283" t="str">
        <f t="shared" si="0"/>
        <v>是</v>
      </c>
      <c r="G21" s="318">
        <v>220</v>
      </c>
      <c r="H21" s="319" t="s">
        <v>2594</v>
      </c>
      <c r="I21" s="338">
        <v>1291</v>
      </c>
      <c r="J21" s="310">
        <f t="shared" si="2"/>
        <v>0</v>
      </c>
    </row>
    <row r="22" ht="37.5" customHeight="1" spans="1:10">
      <c r="A22" s="314" t="s">
        <v>113</v>
      </c>
      <c r="B22" s="320" t="s">
        <v>114</v>
      </c>
      <c r="C22" s="316">
        <f>SUMIF('12'!$A$4:$A$1327,A22,'12'!$C$4:$C$1327)</f>
        <v>6472</v>
      </c>
      <c r="D22" s="316">
        <f>SUMIF('12'!$A$4:$A$1327,A22,'12'!$D$4:$D$1327)</f>
        <v>12502</v>
      </c>
      <c r="E22" s="317">
        <f t="shared" si="1"/>
        <v>0.931705809641533</v>
      </c>
      <c r="F22" s="283" t="str">
        <f t="shared" si="0"/>
        <v>是</v>
      </c>
      <c r="G22" s="318">
        <v>221</v>
      </c>
      <c r="H22" s="319" t="s">
        <v>2595</v>
      </c>
      <c r="I22" s="338">
        <v>6472</v>
      </c>
      <c r="J22" s="310">
        <f t="shared" si="2"/>
        <v>0</v>
      </c>
    </row>
    <row r="23" ht="37.5" customHeight="1" spans="1:10">
      <c r="A23" s="314" t="s">
        <v>115</v>
      </c>
      <c r="B23" s="320" t="s">
        <v>116</v>
      </c>
      <c r="C23" s="316">
        <f>SUMIF('12'!$A$4:$A$1327,A23,'12'!$C$4:$C$1327)</f>
        <v>738</v>
      </c>
      <c r="D23" s="316">
        <f>SUMIF('12'!$A$4:$A$1327,A23,'12'!$D$4:$D$1327)</f>
        <v>304</v>
      </c>
      <c r="E23" s="317">
        <f t="shared" si="1"/>
        <v>-0.588075880758808</v>
      </c>
      <c r="F23" s="283" t="str">
        <f t="shared" si="0"/>
        <v>是</v>
      </c>
      <c r="G23" s="318">
        <v>222</v>
      </c>
      <c r="H23" s="319" t="s">
        <v>2596</v>
      </c>
      <c r="I23" s="338">
        <v>738</v>
      </c>
      <c r="J23" s="310">
        <f t="shared" si="2"/>
        <v>0</v>
      </c>
    </row>
    <row r="24" ht="37.5" customHeight="1" spans="1:10">
      <c r="A24" s="314" t="s">
        <v>117</v>
      </c>
      <c r="B24" s="320" t="s">
        <v>118</v>
      </c>
      <c r="C24" s="316">
        <f>SUMIF('12'!$A$4:$A$1327,A24,'12'!$C$4:$C$1327)</f>
        <v>3112</v>
      </c>
      <c r="D24" s="316">
        <f>SUMIF('12'!$A$4:$A$1327,A24,'12'!$D$4:$D$1327)</f>
        <v>1602</v>
      </c>
      <c r="E24" s="317">
        <f t="shared" si="1"/>
        <v>-0.485218508997429</v>
      </c>
      <c r="F24" s="283" t="str">
        <f t="shared" si="0"/>
        <v>是</v>
      </c>
      <c r="G24" s="318">
        <v>224</v>
      </c>
      <c r="H24" s="319" t="s">
        <v>2597</v>
      </c>
      <c r="I24" s="338">
        <v>3112</v>
      </c>
      <c r="J24" s="310">
        <f t="shared" si="2"/>
        <v>0</v>
      </c>
    </row>
    <row r="25" ht="37.5" customHeight="1" spans="1:10">
      <c r="A25" s="314" t="s">
        <v>119</v>
      </c>
      <c r="B25" s="320" t="s">
        <v>120</v>
      </c>
      <c r="C25" s="316">
        <f>SUMIF('12'!$A$4:$A$1327,A25,'12'!$C$4:$C$1327)</f>
        <v>0</v>
      </c>
      <c r="D25" s="316">
        <f>SUMIF('12'!$A$4:$A$1327,A25,'12'!$D$4:$D$1327)</f>
        <v>3250</v>
      </c>
      <c r="E25" s="317" t="str">
        <f t="shared" si="1"/>
        <v/>
      </c>
      <c r="F25" s="283" t="str">
        <f t="shared" si="0"/>
        <v>是</v>
      </c>
      <c r="J25" s="310">
        <f t="shared" si="2"/>
        <v>0</v>
      </c>
    </row>
    <row r="26" ht="37.5" customHeight="1" spans="1:10">
      <c r="A26" s="314" t="s">
        <v>121</v>
      </c>
      <c r="B26" s="320" t="s">
        <v>122</v>
      </c>
      <c r="C26" s="316">
        <f>SUMIF('12'!$A$4:$A$1327,A26,'12'!$C$4:$C$1327)</f>
        <v>4094</v>
      </c>
      <c r="D26" s="316">
        <f>SUMIF('12'!$A$4:$A$1327,A26,'12'!$D$4:$D$1327)</f>
        <v>2473</v>
      </c>
      <c r="E26" s="317">
        <f t="shared" si="1"/>
        <v>-0.395945285784074</v>
      </c>
      <c r="F26" s="283" t="str">
        <f t="shared" si="0"/>
        <v>是</v>
      </c>
      <c r="G26" s="318">
        <v>232</v>
      </c>
      <c r="H26" s="319" t="s">
        <v>2598</v>
      </c>
      <c r="I26" s="338">
        <v>4094</v>
      </c>
      <c r="J26" s="310">
        <f t="shared" si="2"/>
        <v>0</v>
      </c>
    </row>
    <row r="27" ht="37.5" customHeight="1" spans="1:10">
      <c r="A27" s="314" t="s">
        <v>123</v>
      </c>
      <c r="B27" s="320" t="s">
        <v>124</v>
      </c>
      <c r="C27" s="316">
        <f>SUMIF('12'!$A$4:$A$1327,A27,'12'!$C$4:$C$1327)</f>
        <v>0</v>
      </c>
      <c r="D27" s="316">
        <f>SUMIF('12'!$A$4:$A$1327,A27,'12'!$D$4:$D$1327)</f>
        <v>0</v>
      </c>
      <c r="E27" s="317" t="str">
        <f t="shared" si="1"/>
        <v/>
      </c>
      <c r="F27" s="283" t="str">
        <f t="shared" si="0"/>
        <v>是</v>
      </c>
      <c r="G27" s="318">
        <v>233</v>
      </c>
      <c r="H27" s="319" t="s">
        <v>2599</v>
      </c>
      <c r="I27" s="338">
        <v>0</v>
      </c>
      <c r="J27" s="310">
        <f t="shared" si="2"/>
        <v>0</v>
      </c>
    </row>
    <row r="28" ht="37.5" customHeight="1" spans="1:10">
      <c r="A28" s="314" t="s">
        <v>125</v>
      </c>
      <c r="B28" s="320" t="s">
        <v>126</v>
      </c>
      <c r="C28" s="316">
        <f>SUMIF('12'!$A$4:$A$1327,A28,'12'!$C$4:$C$1327)</f>
        <v>367</v>
      </c>
      <c r="D28" s="316">
        <f>SUMIF('12'!$A$4:$A$1327,A28,'12'!$D$4:$D$1327)</f>
        <v>10916</v>
      </c>
      <c r="E28" s="317">
        <f t="shared" si="1"/>
        <v>28.7438692098093</v>
      </c>
      <c r="F28" s="283" t="str">
        <f t="shared" si="0"/>
        <v>是</v>
      </c>
      <c r="G28" s="318">
        <v>229</v>
      </c>
      <c r="H28" s="319" t="s">
        <v>2600</v>
      </c>
      <c r="I28" s="338">
        <v>367</v>
      </c>
      <c r="J28" s="310">
        <f t="shared" si="2"/>
        <v>0</v>
      </c>
    </row>
    <row r="29" ht="37.5" customHeight="1" spans="1:6">
      <c r="A29" s="314"/>
      <c r="B29" s="320"/>
      <c r="C29" s="316"/>
      <c r="D29" s="316"/>
      <c r="E29" s="317"/>
      <c r="F29" s="283" t="str">
        <f t="shared" si="0"/>
        <v>是</v>
      </c>
    </row>
    <row r="30" s="59" customFormat="1" ht="37.5" customHeight="1" spans="1:10">
      <c r="A30" s="321"/>
      <c r="B30" s="322" t="s">
        <v>127</v>
      </c>
      <c r="C30" s="323">
        <f>SUM(C4:C28)</f>
        <v>321302</v>
      </c>
      <c r="D30" s="323">
        <f>SUM(D4:D28)</f>
        <v>324600</v>
      </c>
      <c r="E30" s="324">
        <f t="shared" si="1"/>
        <v>0.0102644863710777</v>
      </c>
      <c r="F30" s="283" t="str">
        <f t="shared" si="0"/>
        <v>是</v>
      </c>
      <c r="J30" s="310">
        <f t="shared" si="2"/>
        <v>321302</v>
      </c>
    </row>
    <row r="31" ht="37.5" customHeight="1" spans="1:10">
      <c r="A31" s="217">
        <v>230</v>
      </c>
      <c r="B31" s="325" t="s">
        <v>128</v>
      </c>
      <c r="C31" s="323">
        <f>SUM(C32:C35)</f>
        <v>6573</v>
      </c>
      <c r="D31" s="323">
        <f>SUM(D32:D35)</f>
        <v>6550</v>
      </c>
      <c r="E31" s="317">
        <f t="shared" si="1"/>
        <v>-0.00349916324357213</v>
      </c>
      <c r="F31" s="283" t="str">
        <f t="shared" si="0"/>
        <v>是</v>
      </c>
      <c r="J31" s="310">
        <f t="shared" si="2"/>
        <v>6573</v>
      </c>
    </row>
    <row r="32" ht="37.5" customHeight="1" spans="1:10">
      <c r="A32" s="326">
        <v>23006</v>
      </c>
      <c r="B32" s="327" t="s">
        <v>129</v>
      </c>
      <c r="C32" s="316">
        <v>6573</v>
      </c>
      <c r="D32" s="316">
        <v>6550</v>
      </c>
      <c r="E32" s="317">
        <f t="shared" si="1"/>
        <v>-0.00349916324357213</v>
      </c>
      <c r="F32" s="283" t="str">
        <f t="shared" si="0"/>
        <v>是</v>
      </c>
      <c r="J32" s="310">
        <f t="shared" si="2"/>
        <v>6573</v>
      </c>
    </row>
    <row r="33" ht="36" customHeight="1" spans="1:10">
      <c r="A33" s="314">
        <v>23008</v>
      </c>
      <c r="B33" s="327" t="s">
        <v>130</v>
      </c>
      <c r="C33" s="316"/>
      <c r="D33" s="316"/>
      <c r="E33" s="328" t="str">
        <f t="shared" si="1"/>
        <v/>
      </c>
      <c r="F33" s="283" t="str">
        <f t="shared" si="0"/>
        <v>否</v>
      </c>
      <c r="J33" s="310">
        <f t="shared" si="2"/>
        <v>0</v>
      </c>
    </row>
    <row r="34" ht="37.5" customHeight="1" spans="1:10">
      <c r="A34" s="329">
        <v>23015</v>
      </c>
      <c r="B34" s="330" t="s">
        <v>131</v>
      </c>
      <c r="C34" s="316"/>
      <c r="D34" s="316"/>
      <c r="E34" s="328" t="str">
        <f t="shared" si="1"/>
        <v/>
      </c>
      <c r="F34" s="283" t="str">
        <f t="shared" si="0"/>
        <v>否</v>
      </c>
      <c r="G34" s="331"/>
      <c r="J34" s="310">
        <f t="shared" si="2"/>
        <v>0</v>
      </c>
    </row>
    <row r="35" s="309" customFormat="1" ht="36" customHeight="1" spans="1:10">
      <c r="A35" s="329">
        <v>23016</v>
      </c>
      <c r="B35" s="330" t="s">
        <v>132</v>
      </c>
      <c r="C35" s="316"/>
      <c r="D35" s="316"/>
      <c r="E35" s="332" t="str">
        <f t="shared" si="1"/>
        <v/>
      </c>
      <c r="F35" s="283" t="str">
        <f t="shared" si="0"/>
        <v>否</v>
      </c>
      <c r="J35" s="310">
        <f t="shared" si="2"/>
        <v>0</v>
      </c>
    </row>
    <row r="36" s="309" customFormat="1" ht="37.5" customHeight="1" spans="1:10">
      <c r="A36" s="217">
        <v>231</v>
      </c>
      <c r="B36" s="333" t="s">
        <v>133</v>
      </c>
      <c r="C36" s="323">
        <v>911</v>
      </c>
      <c r="D36" s="323">
        <v>12150</v>
      </c>
      <c r="E36" s="332">
        <f t="shared" si="1"/>
        <v>12.3369923161361</v>
      </c>
      <c r="F36" s="283" t="str">
        <f t="shared" si="0"/>
        <v>是</v>
      </c>
      <c r="J36" s="310">
        <f t="shared" si="2"/>
        <v>911</v>
      </c>
    </row>
    <row r="37" s="309" customFormat="1" ht="37.5" customHeight="1" spans="1:10">
      <c r="A37" s="217">
        <v>23009</v>
      </c>
      <c r="B37" s="334" t="s">
        <v>134</v>
      </c>
      <c r="C37" s="323">
        <v>782</v>
      </c>
      <c r="D37" s="323"/>
      <c r="E37" s="317">
        <f t="shared" si="1"/>
        <v>-1</v>
      </c>
      <c r="F37" s="283" t="str">
        <f t="shared" si="0"/>
        <v>是</v>
      </c>
      <c r="J37" s="310">
        <f t="shared" si="2"/>
        <v>782</v>
      </c>
    </row>
    <row r="38" ht="37.5" customHeight="1" spans="1:10">
      <c r="A38" s="321"/>
      <c r="B38" s="335" t="s">
        <v>135</v>
      </c>
      <c r="C38" s="323">
        <f>SUM(C30:C31,C36:C37)</f>
        <v>329568</v>
      </c>
      <c r="D38" s="323">
        <f>SUM(D30:D31,D36:D37)</f>
        <v>343300</v>
      </c>
      <c r="E38" s="324">
        <f t="shared" si="1"/>
        <v>0.0416666666666667</v>
      </c>
      <c r="F38" s="283" t="str">
        <f t="shared" si="0"/>
        <v>是</v>
      </c>
      <c r="G38" s="336"/>
      <c r="J38" s="310">
        <f t="shared" si="2"/>
        <v>329568</v>
      </c>
    </row>
    <row r="39" spans="4:4">
      <c r="D39" s="337"/>
    </row>
    <row r="41" spans="4:4">
      <c r="D41" s="337"/>
    </row>
    <row r="43" spans="4:4">
      <c r="D43" s="337"/>
    </row>
    <row r="44" spans="4:4">
      <c r="D44" s="337"/>
    </row>
    <row r="46" spans="4:4">
      <c r="D46" s="337"/>
    </row>
    <row r="47" spans="4:4">
      <c r="D47" s="337"/>
    </row>
    <row r="48" spans="4:4">
      <c r="D48" s="337"/>
    </row>
    <row r="49" spans="4:4">
      <c r="D49" s="337"/>
    </row>
    <row r="51" spans="4:4">
      <c r="D51" s="337"/>
    </row>
  </sheetData>
  <mergeCells count="1">
    <mergeCell ref="B1:E1"/>
  </mergeCells>
  <conditionalFormatting sqref="E30">
    <cfRule type="cellIs" dxfId="2" priority="21" stopIfTrue="1" operator="lessThan">
      <formula>0</formula>
    </cfRule>
    <cfRule type="cellIs" dxfId="2" priority="22" stopIfTrue="1" operator="lessThan">
      <formula>0</formula>
    </cfRule>
  </conditionalFormatting>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D32 E38 D39:E44">
    <cfRule type="cellIs" dxfId="0" priority="27" stopIfTrue="1" operator="lessThanOrEqual">
      <formula>-1</formula>
    </cfRule>
  </conditionalFormatting>
  <conditionalFormatting sqref="D33:E34">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F0"/>
    <pageSetUpPr fitToPage="1"/>
  </sheetPr>
  <dimension ref="A1:T1342"/>
  <sheetViews>
    <sheetView showZeros="0" tabSelected="1" view="pageBreakPreview" zoomScaleNormal="100" workbookViewId="0">
      <pane ySplit="3" topLeftCell="A1292" activePane="bottomLeft" state="frozen"/>
      <selection/>
      <selection pane="bottomLeft" activeCell="L6" sqref="L6"/>
    </sheetView>
  </sheetViews>
  <sheetFormatPr defaultColWidth="9" defaultRowHeight="18.75"/>
  <cols>
    <col min="1" max="1" width="23.5" style="207" customWidth="1"/>
    <col min="2" max="2" width="50.75" style="207" customWidth="1"/>
    <col min="3" max="3" width="16.75" style="207" customWidth="1"/>
    <col min="4" max="4" width="16.75" style="264" customWidth="1"/>
    <col min="5" max="5" width="10.75" style="211" hidden="1" customWidth="1"/>
    <col min="6" max="6" width="10.75" style="208" hidden="1" customWidth="1"/>
    <col min="7" max="7" width="10.75" style="264" hidden="1" customWidth="1"/>
    <col min="8" max="8" width="16.75" style="207" customWidth="1"/>
    <col min="9" max="9" width="4.38333333333333" style="207" customWidth="1"/>
    <col min="10" max="10" width="9" style="207" customWidth="1"/>
    <col min="11" max="16" width="9" style="207" hidden="1" customWidth="1"/>
    <col min="17" max="17" width="31" style="207" hidden="1" customWidth="1"/>
    <col min="18" max="18" width="13.25" style="207" hidden="1" customWidth="1"/>
    <col min="19" max="19" width="9.38333333333333" style="207" hidden="1" customWidth="1"/>
    <col min="20" max="20" width="9" style="207" hidden="1" customWidth="1"/>
    <col min="21" max="16384" width="9" style="207"/>
  </cols>
  <sheetData>
    <row r="1" s="114" customFormat="1" ht="45" customHeight="1" spans="2:8">
      <c r="B1" s="209" t="str">
        <f>YEAR(封面!$B$7)&amp;"年勐海县一般公共预算支出情况表"</f>
        <v>2021年勐海县一般公共预算支出情况表</v>
      </c>
      <c r="C1" s="209"/>
      <c r="D1" s="265"/>
      <c r="E1" s="266"/>
      <c r="F1" s="209"/>
      <c r="G1" s="265"/>
      <c r="H1" s="209"/>
    </row>
    <row r="2" s="114" customFormat="1" ht="20.1" customHeight="1" spans="1:8">
      <c r="A2" s="205"/>
      <c r="B2" s="267" t="s">
        <v>2601</v>
      </c>
      <c r="C2" s="210"/>
      <c r="D2" s="268"/>
      <c r="E2" s="268"/>
      <c r="F2" s="268"/>
      <c r="G2" s="268"/>
      <c r="H2" s="268" t="s">
        <v>9</v>
      </c>
    </row>
    <row r="3" s="262" customFormat="1" ht="45" customHeight="1" spans="1:20">
      <c r="A3" s="269" t="s">
        <v>10</v>
      </c>
      <c r="B3" s="270" t="s">
        <v>11</v>
      </c>
      <c r="C3" s="9" t="str">
        <f>YEAR(封面!$B$7)-1&amp;"年执行数"</f>
        <v>2020年执行数</v>
      </c>
      <c r="D3" s="9" t="str">
        <f>YEAR(封面!$B$7)&amp;"年预算数"</f>
        <v>2021年预算数</v>
      </c>
      <c r="E3" s="9" t="s">
        <v>2602</v>
      </c>
      <c r="F3" s="9" t="s">
        <v>2603</v>
      </c>
      <c r="G3" s="9" t="s">
        <v>2604</v>
      </c>
      <c r="H3" s="270" t="s">
        <v>2573</v>
      </c>
      <c r="I3" s="281" t="s">
        <v>13</v>
      </c>
      <c r="J3" s="262" t="s">
        <v>141</v>
      </c>
      <c r="P3" s="282" t="s">
        <v>10</v>
      </c>
      <c r="Q3" s="282" t="s">
        <v>137</v>
      </c>
      <c r="R3" s="282" t="s">
        <v>138</v>
      </c>
      <c r="S3" s="285" t="s">
        <v>139</v>
      </c>
      <c r="T3" s="285" t="s">
        <v>140</v>
      </c>
    </row>
    <row r="4" ht="36" customHeight="1" spans="1:20">
      <c r="A4" s="271" t="s">
        <v>77</v>
      </c>
      <c r="B4" s="272" t="s">
        <v>2576</v>
      </c>
      <c r="C4" s="179">
        <f>SUM(C5,C17,C26,C37,C48,C59,C70,C83,C92,C105,C115,C124,C135,C148,C155,C163,C169,C176,C183,C190,C197,C204,C212,C218,C224,C231,C246)</f>
        <v>19203</v>
      </c>
      <c r="D4" s="179">
        <f t="shared" ref="C4:G4" si="0">SUM(D5,D17,D26,D37,D48,D59,D70,D83,D92,D105,D115,D124,D135,D148,D155,D163,D169,D176,D183,D190,D197,D204,D212,D218,D224,D231,D246)</f>
        <v>15667</v>
      </c>
      <c r="E4" s="180">
        <f t="shared" si="0"/>
        <v>13876</v>
      </c>
      <c r="F4" s="273">
        <f t="shared" si="0"/>
        <v>1021</v>
      </c>
      <c r="G4" s="180">
        <f t="shared" si="0"/>
        <v>770</v>
      </c>
      <c r="H4" s="274">
        <f t="shared" ref="H4:H67" si="1">IF(C4&lt;&gt;0,D4/C4-1,"")</f>
        <v>-0.184137895120554</v>
      </c>
      <c r="I4" s="283" t="str">
        <f t="shared" ref="I4:I67" si="2">IF(LEN(A4)=3,"是",IF(B4&lt;&gt;"",IF(SUM(C4:D4)&lt;&gt;0,"是","否"),"是"))</f>
        <v>是</v>
      </c>
      <c r="J4" s="207" t="str">
        <f t="shared" ref="J4:J67" si="3">IF(LEN(A4)=3,"类",IF(LEN(A4)=5,"款","项"))</f>
        <v>类</v>
      </c>
      <c r="K4" s="207">
        <f>D4-C4</f>
        <v>-3536</v>
      </c>
      <c r="O4" s="207">
        <f t="shared" ref="O4:O67" si="4">LEN(A4)</f>
        <v>3</v>
      </c>
      <c r="P4" s="284">
        <v>201</v>
      </c>
      <c r="Q4" s="286" t="s">
        <v>2577</v>
      </c>
      <c r="R4" s="287">
        <f>SUM(R5+R17+R26+R37+R48+R59+R70+R83+R92+R105+R115+R124+R135+R148+R155+R163+R169+R176+R183+R190+R197+R204+R212+R218+R224+R231+R246)</f>
        <v>19203</v>
      </c>
      <c r="S4" s="285">
        <f t="shared" ref="S4:S67" si="5">A4-P4</f>
        <v>0</v>
      </c>
      <c r="T4" s="285">
        <f t="shared" ref="T4:T67" si="6">C4-R4</f>
        <v>0</v>
      </c>
    </row>
    <row r="5" ht="36" customHeight="1" spans="1:20">
      <c r="A5" s="275" t="s">
        <v>2605</v>
      </c>
      <c r="B5" s="276" t="s">
        <v>143</v>
      </c>
      <c r="C5" s="185">
        <f>SUM(C6:C16)</f>
        <v>489</v>
      </c>
      <c r="D5" s="185">
        <f>SUM(E5:G5)</f>
        <v>415</v>
      </c>
      <c r="E5" s="186">
        <f t="shared" ref="C5:G5" si="7">SUM(E6:E16)</f>
        <v>375</v>
      </c>
      <c r="F5" s="277">
        <f t="shared" si="7"/>
        <v>40</v>
      </c>
      <c r="G5" s="186">
        <f t="shared" si="7"/>
        <v>0</v>
      </c>
      <c r="H5" s="278">
        <f t="shared" si="1"/>
        <v>-0.151329243353783</v>
      </c>
      <c r="I5" s="283" t="str">
        <f t="shared" si="2"/>
        <v>是</v>
      </c>
      <c r="J5" s="207" t="str">
        <f t="shared" si="3"/>
        <v>款</v>
      </c>
      <c r="K5" s="207">
        <f t="shared" ref="K5:K68" si="8">D5-C5</f>
        <v>-74</v>
      </c>
      <c r="O5" s="207">
        <f t="shared" si="4"/>
        <v>5</v>
      </c>
      <c r="P5" s="284">
        <v>20101</v>
      </c>
      <c r="Q5" s="286" t="s">
        <v>2606</v>
      </c>
      <c r="R5" s="287">
        <f>SUM(R6:R16)</f>
        <v>489</v>
      </c>
      <c r="S5" s="285">
        <f t="shared" si="5"/>
        <v>0</v>
      </c>
      <c r="T5" s="285">
        <f t="shared" si="6"/>
        <v>0</v>
      </c>
    </row>
    <row r="6" ht="36" customHeight="1" spans="1:20">
      <c r="A6" s="275" t="s">
        <v>2607</v>
      </c>
      <c r="B6" s="276" t="s">
        <v>145</v>
      </c>
      <c r="C6" s="185">
        <v>414</v>
      </c>
      <c r="D6" s="185">
        <f t="shared" ref="D6:D16" si="9">SUM(E6:G6)</f>
        <v>375</v>
      </c>
      <c r="E6" s="279">
        <v>375</v>
      </c>
      <c r="F6" s="277">
        <v>0</v>
      </c>
      <c r="G6" s="186">
        <v>0</v>
      </c>
      <c r="H6" s="278">
        <f t="shared" si="1"/>
        <v>-0.0942028985507246</v>
      </c>
      <c r="I6" s="283" t="str">
        <f t="shared" si="2"/>
        <v>是</v>
      </c>
      <c r="J6" s="207" t="str">
        <f t="shared" si="3"/>
        <v>项</v>
      </c>
      <c r="K6" s="207">
        <f t="shared" si="8"/>
        <v>-39</v>
      </c>
      <c r="O6" s="207">
        <f t="shared" si="4"/>
        <v>7</v>
      </c>
      <c r="P6" s="284">
        <v>2010101</v>
      </c>
      <c r="Q6" s="284" t="s">
        <v>2608</v>
      </c>
      <c r="R6" s="287">
        <v>414</v>
      </c>
      <c r="S6" s="285">
        <f t="shared" si="5"/>
        <v>0</v>
      </c>
      <c r="T6" s="285">
        <f t="shared" si="6"/>
        <v>0</v>
      </c>
    </row>
    <row r="7" ht="36" customHeight="1" spans="1:20">
      <c r="A7" s="275" t="s">
        <v>2609</v>
      </c>
      <c r="B7" s="276" t="s">
        <v>147</v>
      </c>
      <c r="C7" s="185">
        <v>0</v>
      </c>
      <c r="D7" s="185">
        <f t="shared" si="9"/>
        <v>0</v>
      </c>
      <c r="E7" s="186">
        <v>0</v>
      </c>
      <c r="F7" s="277">
        <v>0</v>
      </c>
      <c r="G7" s="186">
        <v>0</v>
      </c>
      <c r="H7" s="278" t="str">
        <f t="shared" si="1"/>
        <v/>
      </c>
      <c r="I7" s="283" t="str">
        <f t="shared" si="2"/>
        <v>否</v>
      </c>
      <c r="J7" s="207" t="str">
        <f t="shared" si="3"/>
        <v>项</v>
      </c>
      <c r="K7" s="207">
        <f t="shared" si="8"/>
        <v>0</v>
      </c>
      <c r="O7" s="207">
        <f t="shared" si="4"/>
        <v>7</v>
      </c>
      <c r="P7" s="284">
        <v>2010102</v>
      </c>
      <c r="Q7" s="284" t="s">
        <v>2610</v>
      </c>
      <c r="R7" s="287"/>
      <c r="S7" s="285">
        <f t="shared" si="5"/>
        <v>0</v>
      </c>
      <c r="T7" s="285">
        <f t="shared" si="6"/>
        <v>0</v>
      </c>
    </row>
    <row r="8" ht="36" customHeight="1" spans="1:20">
      <c r="A8" s="275" t="s">
        <v>2611</v>
      </c>
      <c r="B8" s="276" t="s">
        <v>149</v>
      </c>
      <c r="C8" s="185">
        <v>0</v>
      </c>
      <c r="D8" s="185">
        <f t="shared" si="9"/>
        <v>0</v>
      </c>
      <c r="E8" s="186">
        <v>0</v>
      </c>
      <c r="F8" s="277">
        <v>0</v>
      </c>
      <c r="G8" s="186">
        <v>0</v>
      </c>
      <c r="H8" s="278" t="str">
        <f t="shared" si="1"/>
        <v/>
      </c>
      <c r="I8" s="283" t="str">
        <f t="shared" si="2"/>
        <v>否</v>
      </c>
      <c r="J8" s="207" t="str">
        <f t="shared" si="3"/>
        <v>项</v>
      </c>
      <c r="K8" s="207">
        <f t="shared" si="8"/>
        <v>0</v>
      </c>
      <c r="O8" s="207">
        <f t="shared" si="4"/>
        <v>7</v>
      </c>
      <c r="P8" s="284">
        <v>2010103</v>
      </c>
      <c r="Q8" s="284" t="s">
        <v>2612</v>
      </c>
      <c r="R8" s="287"/>
      <c r="S8" s="285">
        <f t="shared" si="5"/>
        <v>0</v>
      </c>
      <c r="T8" s="285">
        <f t="shared" si="6"/>
        <v>0</v>
      </c>
    </row>
    <row r="9" ht="36" customHeight="1" spans="1:20">
      <c r="A9" s="275" t="s">
        <v>2613</v>
      </c>
      <c r="B9" s="276" t="s">
        <v>151</v>
      </c>
      <c r="C9" s="185">
        <v>36</v>
      </c>
      <c r="D9" s="185">
        <f t="shared" si="9"/>
        <v>0</v>
      </c>
      <c r="E9" s="186">
        <v>0</v>
      </c>
      <c r="F9" s="277">
        <v>0</v>
      </c>
      <c r="G9" s="186">
        <v>0</v>
      </c>
      <c r="H9" s="278">
        <f t="shared" si="1"/>
        <v>-1</v>
      </c>
      <c r="I9" s="283" t="str">
        <f t="shared" si="2"/>
        <v>是</v>
      </c>
      <c r="J9" s="207" t="str">
        <f t="shared" si="3"/>
        <v>项</v>
      </c>
      <c r="K9" s="207">
        <f t="shared" si="8"/>
        <v>-36</v>
      </c>
      <c r="O9" s="207">
        <f t="shared" si="4"/>
        <v>7</v>
      </c>
      <c r="P9" s="284">
        <v>2010104</v>
      </c>
      <c r="Q9" s="284" t="s">
        <v>2614</v>
      </c>
      <c r="R9" s="287">
        <v>36</v>
      </c>
      <c r="S9" s="285">
        <f t="shared" si="5"/>
        <v>0</v>
      </c>
      <c r="T9" s="285">
        <f t="shared" si="6"/>
        <v>0</v>
      </c>
    </row>
    <row r="10" ht="36" customHeight="1" spans="1:20">
      <c r="A10" s="275" t="s">
        <v>2615</v>
      </c>
      <c r="B10" s="276" t="s">
        <v>153</v>
      </c>
      <c r="C10" s="185">
        <v>0</v>
      </c>
      <c r="D10" s="185">
        <f t="shared" si="9"/>
        <v>0</v>
      </c>
      <c r="E10" s="186">
        <v>0</v>
      </c>
      <c r="F10" s="277">
        <v>0</v>
      </c>
      <c r="G10" s="186">
        <v>0</v>
      </c>
      <c r="H10" s="278" t="str">
        <f t="shared" si="1"/>
        <v/>
      </c>
      <c r="I10" s="283" t="str">
        <f t="shared" si="2"/>
        <v>否</v>
      </c>
      <c r="J10" s="207" t="str">
        <f t="shared" si="3"/>
        <v>项</v>
      </c>
      <c r="K10" s="207">
        <f t="shared" si="8"/>
        <v>0</v>
      </c>
      <c r="O10" s="207">
        <f t="shared" si="4"/>
        <v>7</v>
      </c>
      <c r="P10" s="284">
        <v>2010105</v>
      </c>
      <c r="Q10" s="284" t="s">
        <v>2616</v>
      </c>
      <c r="R10" s="287"/>
      <c r="S10" s="285">
        <f t="shared" si="5"/>
        <v>0</v>
      </c>
      <c r="T10" s="285">
        <f t="shared" si="6"/>
        <v>0</v>
      </c>
    </row>
    <row r="11" ht="36" customHeight="1" spans="1:20">
      <c r="A11" s="275" t="s">
        <v>2617</v>
      </c>
      <c r="B11" s="276" t="s">
        <v>155</v>
      </c>
      <c r="C11" s="185">
        <v>0</v>
      </c>
      <c r="D11" s="185">
        <f t="shared" si="9"/>
        <v>0</v>
      </c>
      <c r="E11" s="186">
        <v>0</v>
      </c>
      <c r="F11" s="277">
        <v>0</v>
      </c>
      <c r="G11" s="186">
        <v>0</v>
      </c>
      <c r="H11" s="278" t="str">
        <f t="shared" si="1"/>
        <v/>
      </c>
      <c r="I11" s="283" t="str">
        <f t="shared" si="2"/>
        <v>否</v>
      </c>
      <c r="J11" s="207" t="str">
        <f t="shared" si="3"/>
        <v>项</v>
      </c>
      <c r="K11" s="207">
        <f t="shared" si="8"/>
        <v>0</v>
      </c>
      <c r="O11" s="207">
        <f t="shared" si="4"/>
        <v>7</v>
      </c>
      <c r="P11" s="284">
        <v>2010106</v>
      </c>
      <c r="Q11" s="284" t="s">
        <v>2618</v>
      </c>
      <c r="R11" s="287"/>
      <c r="S11" s="285">
        <f t="shared" si="5"/>
        <v>0</v>
      </c>
      <c r="T11" s="285">
        <f t="shared" si="6"/>
        <v>0</v>
      </c>
    </row>
    <row r="12" ht="36" customHeight="1" spans="1:20">
      <c r="A12" s="275" t="s">
        <v>2619</v>
      </c>
      <c r="B12" s="276" t="s">
        <v>157</v>
      </c>
      <c r="C12" s="185">
        <v>3</v>
      </c>
      <c r="D12" s="185">
        <f t="shared" si="9"/>
        <v>0</v>
      </c>
      <c r="E12" s="186">
        <v>0</v>
      </c>
      <c r="F12" s="277">
        <v>0</v>
      </c>
      <c r="G12" s="186">
        <v>0</v>
      </c>
      <c r="H12" s="278">
        <f t="shared" si="1"/>
        <v>-1</v>
      </c>
      <c r="I12" s="283" t="str">
        <f t="shared" si="2"/>
        <v>是</v>
      </c>
      <c r="J12" s="207" t="str">
        <f t="shared" si="3"/>
        <v>项</v>
      </c>
      <c r="K12" s="207">
        <f t="shared" si="8"/>
        <v>-3</v>
      </c>
      <c r="O12" s="207">
        <f t="shared" si="4"/>
        <v>7</v>
      </c>
      <c r="P12" s="284">
        <v>2010107</v>
      </c>
      <c r="Q12" s="284" t="s">
        <v>2620</v>
      </c>
      <c r="R12" s="287">
        <v>3</v>
      </c>
      <c r="S12" s="285">
        <f t="shared" si="5"/>
        <v>0</v>
      </c>
      <c r="T12" s="285">
        <f t="shared" si="6"/>
        <v>0</v>
      </c>
    </row>
    <row r="13" ht="36" customHeight="1" spans="1:20">
      <c r="A13" s="275" t="s">
        <v>2621</v>
      </c>
      <c r="B13" s="276" t="s">
        <v>159</v>
      </c>
      <c r="C13" s="185">
        <v>26</v>
      </c>
      <c r="D13" s="185">
        <f t="shared" si="9"/>
        <v>20</v>
      </c>
      <c r="E13" s="186">
        <v>0</v>
      </c>
      <c r="F13" s="277">
        <v>20</v>
      </c>
      <c r="G13" s="186">
        <v>0</v>
      </c>
      <c r="H13" s="278">
        <f t="shared" si="1"/>
        <v>-0.230769230769231</v>
      </c>
      <c r="I13" s="283" t="str">
        <f t="shared" si="2"/>
        <v>是</v>
      </c>
      <c r="J13" s="207" t="str">
        <f t="shared" si="3"/>
        <v>项</v>
      </c>
      <c r="K13" s="207">
        <f t="shared" si="8"/>
        <v>-6</v>
      </c>
      <c r="O13" s="207">
        <f t="shared" si="4"/>
        <v>7</v>
      </c>
      <c r="P13" s="284">
        <v>2010108</v>
      </c>
      <c r="Q13" s="284" t="s">
        <v>2622</v>
      </c>
      <c r="R13" s="287">
        <v>26</v>
      </c>
      <c r="S13" s="285">
        <f t="shared" si="5"/>
        <v>0</v>
      </c>
      <c r="T13" s="285">
        <f t="shared" si="6"/>
        <v>0</v>
      </c>
    </row>
    <row r="14" ht="36" customHeight="1" spans="1:20">
      <c r="A14" s="275" t="s">
        <v>2623</v>
      </c>
      <c r="B14" s="276" t="s">
        <v>161</v>
      </c>
      <c r="C14" s="185">
        <v>0</v>
      </c>
      <c r="D14" s="185">
        <f t="shared" si="9"/>
        <v>0</v>
      </c>
      <c r="E14" s="186">
        <v>0</v>
      </c>
      <c r="F14" s="277">
        <v>0</v>
      </c>
      <c r="G14" s="186">
        <v>0</v>
      </c>
      <c r="H14" s="278" t="str">
        <f t="shared" si="1"/>
        <v/>
      </c>
      <c r="I14" s="283" t="str">
        <f t="shared" si="2"/>
        <v>否</v>
      </c>
      <c r="J14" s="207" t="str">
        <f t="shared" si="3"/>
        <v>项</v>
      </c>
      <c r="K14" s="207">
        <f t="shared" si="8"/>
        <v>0</v>
      </c>
      <c r="O14" s="207">
        <f t="shared" si="4"/>
        <v>7</v>
      </c>
      <c r="P14" s="284">
        <v>2010109</v>
      </c>
      <c r="Q14" s="284" t="s">
        <v>2624</v>
      </c>
      <c r="R14" s="287"/>
      <c r="S14" s="285">
        <f t="shared" si="5"/>
        <v>0</v>
      </c>
      <c r="T14" s="285">
        <f t="shared" si="6"/>
        <v>0</v>
      </c>
    </row>
    <row r="15" ht="36" customHeight="1" spans="1:20">
      <c r="A15" s="275" t="s">
        <v>2625</v>
      </c>
      <c r="B15" s="276" t="s">
        <v>163</v>
      </c>
      <c r="C15" s="185">
        <v>0</v>
      </c>
      <c r="D15" s="185">
        <f t="shared" si="9"/>
        <v>0</v>
      </c>
      <c r="E15" s="186">
        <v>0</v>
      </c>
      <c r="F15" s="277">
        <v>0</v>
      </c>
      <c r="G15" s="186">
        <v>0</v>
      </c>
      <c r="H15" s="278" t="str">
        <f t="shared" si="1"/>
        <v/>
      </c>
      <c r="I15" s="283" t="str">
        <f t="shared" si="2"/>
        <v>否</v>
      </c>
      <c r="J15" s="207" t="str">
        <f t="shared" si="3"/>
        <v>项</v>
      </c>
      <c r="K15" s="207">
        <f t="shared" si="8"/>
        <v>0</v>
      </c>
      <c r="O15" s="207">
        <f t="shared" si="4"/>
        <v>7</v>
      </c>
      <c r="P15" s="284">
        <v>2010150</v>
      </c>
      <c r="Q15" s="284" t="s">
        <v>2626</v>
      </c>
      <c r="R15" s="287"/>
      <c r="S15" s="285">
        <f t="shared" si="5"/>
        <v>0</v>
      </c>
      <c r="T15" s="285">
        <f t="shared" si="6"/>
        <v>0</v>
      </c>
    </row>
    <row r="16" ht="36" customHeight="1" spans="1:20">
      <c r="A16" s="275" t="s">
        <v>2627</v>
      </c>
      <c r="B16" s="276" t="s">
        <v>165</v>
      </c>
      <c r="C16" s="185">
        <v>10</v>
      </c>
      <c r="D16" s="185">
        <f t="shared" si="9"/>
        <v>20</v>
      </c>
      <c r="E16" s="186">
        <v>0</v>
      </c>
      <c r="F16" s="277">
        <v>20</v>
      </c>
      <c r="G16" s="186">
        <v>0</v>
      </c>
      <c r="H16" s="278">
        <f t="shared" si="1"/>
        <v>1</v>
      </c>
      <c r="I16" s="283" t="str">
        <f t="shared" si="2"/>
        <v>是</v>
      </c>
      <c r="J16" s="207" t="str">
        <f t="shared" si="3"/>
        <v>项</v>
      </c>
      <c r="K16" s="207">
        <f t="shared" si="8"/>
        <v>10</v>
      </c>
      <c r="O16" s="207">
        <f t="shared" si="4"/>
        <v>7</v>
      </c>
      <c r="P16" s="284">
        <v>2010199</v>
      </c>
      <c r="Q16" s="284" t="s">
        <v>2628</v>
      </c>
      <c r="R16" s="287">
        <v>10</v>
      </c>
      <c r="S16" s="285">
        <f t="shared" si="5"/>
        <v>0</v>
      </c>
      <c r="T16" s="285">
        <f t="shared" si="6"/>
        <v>0</v>
      </c>
    </row>
    <row r="17" ht="36" customHeight="1" spans="1:20">
      <c r="A17" s="275" t="s">
        <v>2629</v>
      </c>
      <c r="B17" s="276" t="s">
        <v>167</v>
      </c>
      <c r="C17" s="185">
        <f t="shared" ref="C17:G17" si="10">SUM(C18:C25)</f>
        <v>369</v>
      </c>
      <c r="D17" s="185">
        <f t="shared" si="10"/>
        <v>355</v>
      </c>
      <c r="E17" s="186">
        <f t="shared" si="10"/>
        <v>335</v>
      </c>
      <c r="F17" s="277">
        <f t="shared" si="10"/>
        <v>20</v>
      </c>
      <c r="G17" s="186">
        <f t="shared" si="10"/>
        <v>0</v>
      </c>
      <c r="H17" s="278">
        <f t="shared" si="1"/>
        <v>-0.037940379403794</v>
      </c>
      <c r="I17" s="283" t="str">
        <f t="shared" si="2"/>
        <v>是</v>
      </c>
      <c r="J17" s="207" t="str">
        <f t="shared" si="3"/>
        <v>款</v>
      </c>
      <c r="K17" s="207">
        <f t="shared" si="8"/>
        <v>-14</v>
      </c>
      <c r="O17" s="207">
        <f t="shared" si="4"/>
        <v>5</v>
      </c>
      <c r="P17" s="284">
        <v>20102</v>
      </c>
      <c r="Q17" s="286" t="s">
        <v>2630</v>
      </c>
      <c r="R17" s="287">
        <f>SUM(R18:R25)</f>
        <v>369</v>
      </c>
      <c r="S17" s="285">
        <f t="shared" si="5"/>
        <v>0</v>
      </c>
      <c r="T17" s="285">
        <f t="shared" si="6"/>
        <v>0</v>
      </c>
    </row>
    <row r="18" ht="36" customHeight="1" spans="1:20">
      <c r="A18" s="275" t="s">
        <v>2631</v>
      </c>
      <c r="B18" s="276" t="s">
        <v>145</v>
      </c>
      <c r="C18" s="185">
        <v>353</v>
      </c>
      <c r="D18" s="185">
        <f t="shared" ref="D18:D25" si="11">SUM(E18:G18)</f>
        <v>335</v>
      </c>
      <c r="E18" s="279">
        <v>335</v>
      </c>
      <c r="F18" s="277">
        <v>0</v>
      </c>
      <c r="G18" s="186">
        <v>0</v>
      </c>
      <c r="H18" s="278">
        <f t="shared" si="1"/>
        <v>-0.0509915014164306</v>
      </c>
      <c r="I18" s="283" t="str">
        <f t="shared" si="2"/>
        <v>是</v>
      </c>
      <c r="J18" s="207" t="str">
        <f t="shared" si="3"/>
        <v>项</v>
      </c>
      <c r="K18" s="207">
        <f t="shared" si="8"/>
        <v>-18</v>
      </c>
      <c r="O18" s="207">
        <f t="shared" si="4"/>
        <v>7</v>
      </c>
      <c r="P18" s="284">
        <v>2010201</v>
      </c>
      <c r="Q18" s="284" t="s">
        <v>2608</v>
      </c>
      <c r="R18" s="287">
        <v>353</v>
      </c>
      <c r="S18" s="285">
        <f t="shared" si="5"/>
        <v>0</v>
      </c>
      <c r="T18" s="285">
        <f t="shared" si="6"/>
        <v>0</v>
      </c>
    </row>
    <row r="19" ht="36" customHeight="1" spans="1:20">
      <c r="A19" s="275" t="s">
        <v>2632</v>
      </c>
      <c r="B19" s="276" t="s">
        <v>147</v>
      </c>
      <c r="C19" s="185">
        <v>0</v>
      </c>
      <c r="D19" s="185">
        <f t="shared" si="11"/>
        <v>0</v>
      </c>
      <c r="E19" s="186">
        <v>0</v>
      </c>
      <c r="F19" s="277">
        <v>0</v>
      </c>
      <c r="G19" s="186">
        <v>0</v>
      </c>
      <c r="H19" s="278" t="str">
        <f t="shared" si="1"/>
        <v/>
      </c>
      <c r="I19" s="283" t="str">
        <f t="shared" si="2"/>
        <v>否</v>
      </c>
      <c r="J19" s="207" t="str">
        <f t="shared" si="3"/>
        <v>项</v>
      </c>
      <c r="K19" s="207">
        <f t="shared" si="8"/>
        <v>0</v>
      </c>
      <c r="O19" s="207">
        <f t="shared" si="4"/>
        <v>7</v>
      </c>
      <c r="P19" s="284">
        <v>2010202</v>
      </c>
      <c r="Q19" s="284" t="s">
        <v>2610</v>
      </c>
      <c r="R19" s="287"/>
      <c r="S19" s="285">
        <f t="shared" si="5"/>
        <v>0</v>
      </c>
      <c r="T19" s="285">
        <f t="shared" si="6"/>
        <v>0</v>
      </c>
    </row>
    <row r="20" ht="36" customHeight="1" spans="1:20">
      <c r="A20" s="275" t="s">
        <v>2633</v>
      </c>
      <c r="B20" s="276" t="s">
        <v>149</v>
      </c>
      <c r="C20" s="185">
        <v>0</v>
      </c>
      <c r="D20" s="185">
        <f t="shared" si="11"/>
        <v>0</v>
      </c>
      <c r="E20" s="186">
        <v>0</v>
      </c>
      <c r="F20" s="277">
        <v>0</v>
      </c>
      <c r="G20" s="186">
        <v>0</v>
      </c>
      <c r="H20" s="278" t="str">
        <f t="shared" si="1"/>
        <v/>
      </c>
      <c r="I20" s="283" t="str">
        <f t="shared" si="2"/>
        <v>否</v>
      </c>
      <c r="J20" s="207" t="str">
        <f t="shared" si="3"/>
        <v>项</v>
      </c>
      <c r="K20" s="207">
        <f t="shared" si="8"/>
        <v>0</v>
      </c>
      <c r="O20" s="207">
        <f t="shared" si="4"/>
        <v>7</v>
      </c>
      <c r="P20" s="284">
        <v>2010203</v>
      </c>
      <c r="Q20" s="284" t="s">
        <v>2612</v>
      </c>
      <c r="R20" s="287"/>
      <c r="S20" s="285">
        <f t="shared" si="5"/>
        <v>0</v>
      </c>
      <c r="T20" s="285">
        <f t="shared" si="6"/>
        <v>0</v>
      </c>
    </row>
    <row r="21" ht="36" customHeight="1" spans="1:20">
      <c r="A21" s="275" t="s">
        <v>2634</v>
      </c>
      <c r="B21" s="276" t="s">
        <v>169</v>
      </c>
      <c r="C21" s="185">
        <v>9</v>
      </c>
      <c r="D21" s="185">
        <f t="shared" si="11"/>
        <v>0</v>
      </c>
      <c r="E21" s="186">
        <v>0</v>
      </c>
      <c r="F21" s="277">
        <v>0</v>
      </c>
      <c r="G21" s="186">
        <v>0</v>
      </c>
      <c r="H21" s="278">
        <f t="shared" si="1"/>
        <v>-1</v>
      </c>
      <c r="I21" s="283" t="str">
        <f t="shared" si="2"/>
        <v>是</v>
      </c>
      <c r="J21" s="207" t="str">
        <f t="shared" si="3"/>
        <v>项</v>
      </c>
      <c r="K21" s="207">
        <f t="shared" si="8"/>
        <v>-9</v>
      </c>
      <c r="O21" s="207">
        <f t="shared" si="4"/>
        <v>7</v>
      </c>
      <c r="P21" s="284">
        <v>2010204</v>
      </c>
      <c r="Q21" s="284" t="s">
        <v>2635</v>
      </c>
      <c r="R21" s="287">
        <v>9</v>
      </c>
      <c r="S21" s="285">
        <f t="shared" si="5"/>
        <v>0</v>
      </c>
      <c r="T21" s="285">
        <f t="shared" si="6"/>
        <v>0</v>
      </c>
    </row>
    <row r="22" ht="36" customHeight="1" spans="1:20">
      <c r="A22" s="275" t="s">
        <v>2636</v>
      </c>
      <c r="B22" s="276" t="s">
        <v>171</v>
      </c>
      <c r="C22" s="185">
        <v>5</v>
      </c>
      <c r="D22" s="185">
        <f t="shared" si="11"/>
        <v>0</v>
      </c>
      <c r="E22" s="186">
        <v>0</v>
      </c>
      <c r="F22" s="277">
        <v>0</v>
      </c>
      <c r="G22" s="186">
        <v>0</v>
      </c>
      <c r="H22" s="278">
        <f t="shared" si="1"/>
        <v>-1</v>
      </c>
      <c r="I22" s="283" t="str">
        <f t="shared" si="2"/>
        <v>是</v>
      </c>
      <c r="J22" s="207" t="str">
        <f t="shared" si="3"/>
        <v>项</v>
      </c>
      <c r="K22" s="207">
        <f t="shared" si="8"/>
        <v>-5</v>
      </c>
      <c r="O22" s="207">
        <f t="shared" si="4"/>
        <v>7</v>
      </c>
      <c r="P22" s="284">
        <v>2010205</v>
      </c>
      <c r="Q22" s="284" t="s">
        <v>2637</v>
      </c>
      <c r="R22" s="287">
        <v>5</v>
      </c>
      <c r="S22" s="285">
        <f t="shared" si="5"/>
        <v>0</v>
      </c>
      <c r="T22" s="285">
        <f t="shared" si="6"/>
        <v>0</v>
      </c>
    </row>
    <row r="23" ht="36" customHeight="1" spans="1:20">
      <c r="A23" s="275" t="s">
        <v>2638</v>
      </c>
      <c r="B23" s="276" t="s">
        <v>173</v>
      </c>
      <c r="C23" s="185">
        <v>2</v>
      </c>
      <c r="D23" s="185">
        <f t="shared" si="11"/>
        <v>0</v>
      </c>
      <c r="E23" s="186">
        <v>0</v>
      </c>
      <c r="F23" s="277">
        <v>0</v>
      </c>
      <c r="G23" s="186">
        <v>0</v>
      </c>
      <c r="H23" s="278">
        <f t="shared" si="1"/>
        <v>-1</v>
      </c>
      <c r="I23" s="283" t="str">
        <f t="shared" si="2"/>
        <v>是</v>
      </c>
      <c r="J23" s="207" t="str">
        <f t="shared" si="3"/>
        <v>项</v>
      </c>
      <c r="K23" s="207">
        <f t="shared" si="8"/>
        <v>-2</v>
      </c>
      <c r="O23" s="207">
        <f t="shared" si="4"/>
        <v>7</v>
      </c>
      <c r="P23" s="284">
        <v>2010206</v>
      </c>
      <c r="Q23" s="284" t="s">
        <v>2639</v>
      </c>
      <c r="R23" s="287">
        <v>2</v>
      </c>
      <c r="S23" s="285">
        <f t="shared" si="5"/>
        <v>0</v>
      </c>
      <c r="T23" s="285">
        <f t="shared" si="6"/>
        <v>0</v>
      </c>
    </row>
    <row r="24" ht="36" customHeight="1" spans="1:20">
      <c r="A24" s="275" t="s">
        <v>2640</v>
      </c>
      <c r="B24" s="276" t="s">
        <v>163</v>
      </c>
      <c r="C24" s="185">
        <v>0</v>
      </c>
      <c r="D24" s="185">
        <f t="shared" si="11"/>
        <v>0</v>
      </c>
      <c r="E24" s="186">
        <v>0</v>
      </c>
      <c r="F24" s="277">
        <v>0</v>
      </c>
      <c r="G24" s="186">
        <v>0</v>
      </c>
      <c r="H24" s="278" t="str">
        <f t="shared" si="1"/>
        <v/>
      </c>
      <c r="I24" s="283" t="str">
        <f t="shared" si="2"/>
        <v>否</v>
      </c>
      <c r="J24" s="207" t="str">
        <f t="shared" si="3"/>
        <v>项</v>
      </c>
      <c r="K24" s="207">
        <f t="shared" si="8"/>
        <v>0</v>
      </c>
      <c r="O24" s="207">
        <f t="shared" si="4"/>
        <v>7</v>
      </c>
      <c r="P24" s="284">
        <v>2010250</v>
      </c>
      <c r="Q24" s="284" t="s">
        <v>2626</v>
      </c>
      <c r="R24" s="287"/>
      <c r="S24" s="285">
        <f t="shared" si="5"/>
        <v>0</v>
      </c>
      <c r="T24" s="285">
        <f t="shared" si="6"/>
        <v>0</v>
      </c>
    </row>
    <row r="25" ht="36" customHeight="1" spans="1:20">
      <c r="A25" s="275" t="s">
        <v>2641</v>
      </c>
      <c r="B25" s="276" t="s">
        <v>175</v>
      </c>
      <c r="C25" s="185">
        <v>0</v>
      </c>
      <c r="D25" s="185">
        <f t="shared" si="11"/>
        <v>20</v>
      </c>
      <c r="E25" s="186">
        <v>0</v>
      </c>
      <c r="F25" s="277">
        <v>20</v>
      </c>
      <c r="G25" s="186">
        <v>0</v>
      </c>
      <c r="H25" s="278" t="str">
        <f t="shared" si="1"/>
        <v/>
      </c>
      <c r="I25" s="283" t="str">
        <f t="shared" si="2"/>
        <v>是</v>
      </c>
      <c r="J25" s="207" t="str">
        <f t="shared" si="3"/>
        <v>项</v>
      </c>
      <c r="K25" s="207">
        <f t="shared" si="8"/>
        <v>20</v>
      </c>
      <c r="O25" s="207">
        <f t="shared" si="4"/>
        <v>7</v>
      </c>
      <c r="P25" s="284">
        <v>2010299</v>
      </c>
      <c r="Q25" s="284" t="s">
        <v>2642</v>
      </c>
      <c r="R25" s="287"/>
      <c r="S25" s="285">
        <f t="shared" si="5"/>
        <v>0</v>
      </c>
      <c r="T25" s="285">
        <f t="shared" si="6"/>
        <v>0</v>
      </c>
    </row>
    <row r="26" ht="36" customHeight="1" spans="1:20">
      <c r="A26" s="275" t="s">
        <v>2643</v>
      </c>
      <c r="B26" s="276" t="s">
        <v>2644</v>
      </c>
      <c r="C26" s="185">
        <f t="shared" ref="C26:G26" si="12">SUM(C27:C36)</f>
        <v>6972</v>
      </c>
      <c r="D26" s="185">
        <f t="shared" si="12"/>
        <v>4855</v>
      </c>
      <c r="E26" s="186">
        <f t="shared" si="12"/>
        <v>4717</v>
      </c>
      <c r="F26" s="277">
        <f t="shared" si="12"/>
        <v>138</v>
      </c>
      <c r="G26" s="186">
        <f t="shared" si="12"/>
        <v>0</v>
      </c>
      <c r="H26" s="278">
        <f t="shared" si="1"/>
        <v>-0.30364314400459</v>
      </c>
      <c r="I26" s="283" t="str">
        <f t="shared" si="2"/>
        <v>是</v>
      </c>
      <c r="J26" s="207" t="str">
        <f t="shared" si="3"/>
        <v>款</v>
      </c>
      <c r="K26" s="207">
        <f t="shared" si="8"/>
        <v>-2117</v>
      </c>
      <c r="O26" s="207">
        <f t="shared" si="4"/>
        <v>5</v>
      </c>
      <c r="P26" s="284">
        <v>20103</v>
      </c>
      <c r="Q26" s="286" t="s">
        <v>2645</v>
      </c>
      <c r="R26" s="287">
        <f>SUM(R27:R36)</f>
        <v>6972</v>
      </c>
      <c r="S26" s="285">
        <f t="shared" si="5"/>
        <v>0</v>
      </c>
      <c r="T26" s="285">
        <f t="shared" si="6"/>
        <v>0</v>
      </c>
    </row>
    <row r="27" ht="36" customHeight="1" spans="1:20">
      <c r="A27" s="275" t="s">
        <v>2646</v>
      </c>
      <c r="B27" s="276" t="s">
        <v>145</v>
      </c>
      <c r="C27" s="185">
        <v>3664</v>
      </c>
      <c r="D27" s="185">
        <f t="shared" ref="D27:D36" si="13">SUM(E27:G27)</f>
        <v>4479</v>
      </c>
      <c r="E27" s="279">
        <v>4431</v>
      </c>
      <c r="F27" s="277">
        <v>48</v>
      </c>
      <c r="G27" s="186">
        <v>0</v>
      </c>
      <c r="H27" s="278">
        <f t="shared" si="1"/>
        <v>0.222434497816594</v>
      </c>
      <c r="I27" s="283" t="str">
        <f t="shared" si="2"/>
        <v>是</v>
      </c>
      <c r="J27" s="207" t="str">
        <f t="shared" si="3"/>
        <v>项</v>
      </c>
      <c r="K27" s="207">
        <f t="shared" si="8"/>
        <v>815</v>
      </c>
      <c r="O27" s="207">
        <f t="shared" si="4"/>
        <v>7</v>
      </c>
      <c r="P27" s="284">
        <v>2010301</v>
      </c>
      <c r="Q27" s="284" t="s">
        <v>2608</v>
      </c>
      <c r="R27" s="287">
        <v>3664</v>
      </c>
      <c r="S27" s="285">
        <f t="shared" si="5"/>
        <v>0</v>
      </c>
      <c r="T27" s="285">
        <f t="shared" si="6"/>
        <v>0</v>
      </c>
    </row>
    <row r="28" ht="36" customHeight="1" spans="1:20">
      <c r="A28" s="275" t="s">
        <v>2647</v>
      </c>
      <c r="B28" s="276" t="s">
        <v>147</v>
      </c>
      <c r="C28" s="185">
        <v>475</v>
      </c>
      <c r="D28" s="185">
        <f t="shared" si="13"/>
        <v>90</v>
      </c>
      <c r="E28" s="186">
        <v>0</v>
      </c>
      <c r="F28" s="277">
        <v>90</v>
      </c>
      <c r="G28" s="186">
        <v>0</v>
      </c>
      <c r="H28" s="278">
        <f t="shared" si="1"/>
        <v>-0.810526315789474</v>
      </c>
      <c r="I28" s="283" t="str">
        <f t="shared" si="2"/>
        <v>是</v>
      </c>
      <c r="J28" s="207" t="str">
        <f t="shared" si="3"/>
        <v>项</v>
      </c>
      <c r="K28" s="207">
        <f t="shared" si="8"/>
        <v>-385</v>
      </c>
      <c r="O28" s="207">
        <f t="shared" si="4"/>
        <v>7</v>
      </c>
      <c r="P28" s="284">
        <v>2010302</v>
      </c>
      <c r="Q28" s="284" t="s">
        <v>2610</v>
      </c>
      <c r="R28" s="287">
        <v>475</v>
      </c>
      <c r="S28" s="285">
        <f t="shared" si="5"/>
        <v>0</v>
      </c>
      <c r="T28" s="285">
        <f t="shared" si="6"/>
        <v>0</v>
      </c>
    </row>
    <row r="29" ht="36" customHeight="1" spans="1:20">
      <c r="A29" s="275" t="s">
        <v>2648</v>
      </c>
      <c r="B29" s="276" t="s">
        <v>149</v>
      </c>
      <c r="C29" s="185">
        <v>0</v>
      </c>
      <c r="D29" s="185">
        <f t="shared" si="13"/>
        <v>0</v>
      </c>
      <c r="E29" s="186">
        <v>0</v>
      </c>
      <c r="F29" s="277">
        <v>0</v>
      </c>
      <c r="G29" s="186">
        <v>0</v>
      </c>
      <c r="H29" s="278" t="str">
        <f t="shared" si="1"/>
        <v/>
      </c>
      <c r="I29" s="283" t="str">
        <f t="shared" si="2"/>
        <v>否</v>
      </c>
      <c r="J29" s="207" t="str">
        <f t="shared" si="3"/>
        <v>项</v>
      </c>
      <c r="K29" s="207">
        <f t="shared" si="8"/>
        <v>0</v>
      </c>
      <c r="O29" s="207">
        <f t="shared" si="4"/>
        <v>7</v>
      </c>
      <c r="P29" s="284">
        <v>2010303</v>
      </c>
      <c r="Q29" s="284" t="s">
        <v>2612</v>
      </c>
      <c r="R29" s="287"/>
      <c r="S29" s="285">
        <f t="shared" si="5"/>
        <v>0</v>
      </c>
      <c r="T29" s="285">
        <f t="shared" si="6"/>
        <v>0</v>
      </c>
    </row>
    <row r="30" ht="36" customHeight="1" spans="1:20">
      <c r="A30" s="275" t="s">
        <v>2649</v>
      </c>
      <c r="B30" s="276" t="s">
        <v>179</v>
      </c>
      <c r="C30" s="185">
        <v>0</v>
      </c>
      <c r="D30" s="185">
        <f t="shared" si="13"/>
        <v>0</v>
      </c>
      <c r="E30" s="186">
        <v>0</v>
      </c>
      <c r="F30" s="277">
        <v>0</v>
      </c>
      <c r="G30" s="186">
        <v>0</v>
      </c>
      <c r="H30" s="278" t="str">
        <f t="shared" si="1"/>
        <v/>
      </c>
      <c r="I30" s="283" t="str">
        <f t="shared" si="2"/>
        <v>否</v>
      </c>
      <c r="J30" s="207" t="str">
        <f t="shared" si="3"/>
        <v>项</v>
      </c>
      <c r="K30" s="207">
        <f t="shared" si="8"/>
        <v>0</v>
      </c>
      <c r="O30" s="207">
        <f t="shared" si="4"/>
        <v>7</v>
      </c>
      <c r="P30" s="284">
        <v>2010304</v>
      </c>
      <c r="Q30" s="284" t="s">
        <v>2650</v>
      </c>
      <c r="R30" s="287"/>
      <c r="S30" s="285">
        <f t="shared" si="5"/>
        <v>0</v>
      </c>
      <c r="T30" s="285">
        <f t="shared" si="6"/>
        <v>0</v>
      </c>
    </row>
    <row r="31" ht="36" customHeight="1" spans="1:20">
      <c r="A31" s="275" t="s">
        <v>2651</v>
      </c>
      <c r="B31" s="276" t="s">
        <v>2652</v>
      </c>
      <c r="C31" s="185">
        <v>0</v>
      </c>
      <c r="D31" s="185">
        <f t="shared" si="13"/>
        <v>0</v>
      </c>
      <c r="E31" s="186">
        <v>0</v>
      </c>
      <c r="F31" s="277">
        <v>0</v>
      </c>
      <c r="G31" s="186">
        <v>0</v>
      </c>
      <c r="H31" s="278" t="str">
        <f t="shared" si="1"/>
        <v/>
      </c>
      <c r="I31" s="283" t="str">
        <f t="shared" si="2"/>
        <v>否</v>
      </c>
      <c r="J31" s="207" t="str">
        <f t="shared" si="3"/>
        <v>项</v>
      </c>
      <c r="K31" s="207">
        <f t="shared" si="8"/>
        <v>0</v>
      </c>
      <c r="O31" s="207">
        <f t="shared" si="4"/>
        <v>7</v>
      </c>
      <c r="P31" s="284">
        <v>2010305</v>
      </c>
      <c r="Q31" s="284" t="s">
        <v>2653</v>
      </c>
      <c r="R31" s="287"/>
      <c r="S31" s="285">
        <f t="shared" si="5"/>
        <v>0</v>
      </c>
      <c r="T31" s="285">
        <f t="shared" si="6"/>
        <v>0</v>
      </c>
    </row>
    <row r="32" ht="36" customHeight="1" spans="1:20">
      <c r="A32" s="275" t="s">
        <v>2654</v>
      </c>
      <c r="B32" s="276" t="s">
        <v>183</v>
      </c>
      <c r="C32" s="185">
        <v>0</v>
      </c>
      <c r="D32" s="185">
        <f t="shared" si="13"/>
        <v>0</v>
      </c>
      <c r="E32" s="186">
        <v>0</v>
      </c>
      <c r="F32" s="277">
        <v>0</v>
      </c>
      <c r="G32" s="186">
        <v>0</v>
      </c>
      <c r="H32" s="278" t="str">
        <f t="shared" si="1"/>
        <v/>
      </c>
      <c r="I32" s="283" t="str">
        <f t="shared" si="2"/>
        <v>否</v>
      </c>
      <c r="J32" s="207" t="str">
        <f t="shared" si="3"/>
        <v>项</v>
      </c>
      <c r="K32" s="207">
        <f t="shared" si="8"/>
        <v>0</v>
      </c>
      <c r="O32" s="207">
        <f t="shared" si="4"/>
        <v>7</v>
      </c>
      <c r="P32" s="284">
        <v>2010306</v>
      </c>
      <c r="Q32" s="284" t="s">
        <v>2655</v>
      </c>
      <c r="R32" s="287"/>
      <c r="S32" s="285">
        <f t="shared" si="5"/>
        <v>0</v>
      </c>
      <c r="T32" s="285">
        <f t="shared" si="6"/>
        <v>0</v>
      </c>
    </row>
    <row r="33" ht="36" customHeight="1" spans="1:20">
      <c r="A33" s="275" t="s">
        <v>2656</v>
      </c>
      <c r="B33" s="276" t="s">
        <v>185</v>
      </c>
      <c r="C33" s="185">
        <v>7</v>
      </c>
      <c r="D33" s="185">
        <f t="shared" si="13"/>
        <v>0</v>
      </c>
      <c r="E33" s="186">
        <v>0</v>
      </c>
      <c r="F33" s="277">
        <v>0</v>
      </c>
      <c r="G33" s="186">
        <v>0</v>
      </c>
      <c r="H33" s="278">
        <f t="shared" si="1"/>
        <v>-1</v>
      </c>
      <c r="I33" s="283" t="str">
        <f t="shared" si="2"/>
        <v>是</v>
      </c>
      <c r="J33" s="207" t="str">
        <f t="shared" si="3"/>
        <v>项</v>
      </c>
      <c r="K33" s="207">
        <f t="shared" si="8"/>
        <v>-7</v>
      </c>
      <c r="O33" s="207">
        <f t="shared" si="4"/>
        <v>7</v>
      </c>
      <c r="P33" s="284">
        <v>2010308</v>
      </c>
      <c r="Q33" s="284" t="s">
        <v>2657</v>
      </c>
      <c r="R33" s="287">
        <v>7</v>
      </c>
      <c r="S33" s="285">
        <f t="shared" si="5"/>
        <v>0</v>
      </c>
      <c r="T33" s="285">
        <f t="shared" si="6"/>
        <v>0</v>
      </c>
    </row>
    <row r="34" ht="36" customHeight="1" spans="1:20">
      <c r="A34" s="275" t="s">
        <v>2658</v>
      </c>
      <c r="B34" s="276" t="s">
        <v>187</v>
      </c>
      <c r="C34" s="185">
        <v>0</v>
      </c>
      <c r="D34" s="185">
        <f t="shared" si="13"/>
        <v>0</v>
      </c>
      <c r="E34" s="186">
        <v>0</v>
      </c>
      <c r="F34" s="277">
        <v>0</v>
      </c>
      <c r="G34" s="186">
        <v>0</v>
      </c>
      <c r="H34" s="278" t="str">
        <f t="shared" si="1"/>
        <v/>
      </c>
      <c r="I34" s="283" t="str">
        <f t="shared" si="2"/>
        <v>否</v>
      </c>
      <c r="J34" s="207" t="str">
        <f t="shared" si="3"/>
        <v>项</v>
      </c>
      <c r="K34" s="207">
        <f t="shared" si="8"/>
        <v>0</v>
      </c>
      <c r="O34" s="207">
        <f t="shared" si="4"/>
        <v>7</v>
      </c>
      <c r="P34" s="284">
        <v>2010309</v>
      </c>
      <c r="Q34" s="284" t="s">
        <v>2659</v>
      </c>
      <c r="R34" s="287"/>
      <c r="S34" s="285">
        <f t="shared" si="5"/>
        <v>0</v>
      </c>
      <c r="T34" s="285">
        <f t="shared" si="6"/>
        <v>0</v>
      </c>
    </row>
    <row r="35" ht="36" customHeight="1" spans="1:20">
      <c r="A35" s="275" t="s">
        <v>2660</v>
      </c>
      <c r="B35" s="276" t="s">
        <v>163</v>
      </c>
      <c r="C35" s="185">
        <v>298</v>
      </c>
      <c r="D35" s="185">
        <f t="shared" si="13"/>
        <v>286</v>
      </c>
      <c r="E35" s="279">
        <v>286</v>
      </c>
      <c r="F35" s="277">
        <v>0</v>
      </c>
      <c r="G35" s="186">
        <v>0</v>
      </c>
      <c r="H35" s="278">
        <f t="shared" si="1"/>
        <v>-0.040268456375839</v>
      </c>
      <c r="I35" s="283" t="str">
        <f t="shared" si="2"/>
        <v>是</v>
      </c>
      <c r="J35" s="207" t="str">
        <f t="shared" si="3"/>
        <v>项</v>
      </c>
      <c r="K35" s="207">
        <f t="shared" si="8"/>
        <v>-12</v>
      </c>
      <c r="O35" s="207">
        <f t="shared" si="4"/>
        <v>7</v>
      </c>
      <c r="P35" s="284">
        <v>2010350</v>
      </c>
      <c r="Q35" s="284" t="s">
        <v>2626</v>
      </c>
      <c r="R35" s="287">
        <v>298</v>
      </c>
      <c r="S35" s="285">
        <f t="shared" si="5"/>
        <v>0</v>
      </c>
      <c r="T35" s="285">
        <f t="shared" si="6"/>
        <v>0</v>
      </c>
    </row>
    <row r="36" ht="36" customHeight="1" spans="1:20">
      <c r="A36" s="280" t="s">
        <v>2661</v>
      </c>
      <c r="B36" s="276" t="s">
        <v>189</v>
      </c>
      <c r="C36" s="185">
        <v>2528</v>
      </c>
      <c r="D36" s="185">
        <f t="shared" si="13"/>
        <v>0</v>
      </c>
      <c r="E36" s="186">
        <v>0</v>
      </c>
      <c r="F36" s="277">
        <v>0</v>
      </c>
      <c r="G36" s="186">
        <v>0</v>
      </c>
      <c r="H36" s="278">
        <f t="shared" si="1"/>
        <v>-1</v>
      </c>
      <c r="I36" s="283" t="str">
        <f t="shared" si="2"/>
        <v>是</v>
      </c>
      <c r="J36" s="207" t="str">
        <f t="shared" si="3"/>
        <v>项</v>
      </c>
      <c r="K36" s="207">
        <f t="shared" si="8"/>
        <v>-2528</v>
      </c>
      <c r="O36" s="207">
        <f t="shared" si="4"/>
        <v>7</v>
      </c>
      <c r="P36" s="284">
        <v>2010399</v>
      </c>
      <c r="Q36" s="284" t="s">
        <v>2662</v>
      </c>
      <c r="R36" s="287">
        <v>2528</v>
      </c>
      <c r="S36" s="285">
        <f t="shared" si="5"/>
        <v>0</v>
      </c>
      <c r="T36" s="285">
        <f t="shared" si="6"/>
        <v>0</v>
      </c>
    </row>
    <row r="37" ht="36" customHeight="1" spans="1:20">
      <c r="A37" s="275" t="s">
        <v>2663</v>
      </c>
      <c r="B37" s="276" t="s">
        <v>191</v>
      </c>
      <c r="C37" s="185">
        <f t="shared" ref="C37:G37" si="14">SUM(C38:C47)</f>
        <v>560</v>
      </c>
      <c r="D37" s="185">
        <f t="shared" si="14"/>
        <v>403</v>
      </c>
      <c r="E37" s="186">
        <f t="shared" si="14"/>
        <v>403</v>
      </c>
      <c r="F37" s="277">
        <f t="shared" si="14"/>
        <v>0</v>
      </c>
      <c r="G37" s="186">
        <f t="shared" si="14"/>
        <v>0</v>
      </c>
      <c r="H37" s="278">
        <f t="shared" si="1"/>
        <v>-0.280357142857143</v>
      </c>
      <c r="I37" s="283" t="str">
        <f t="shared" si="2"/>
        <v>是</v>
      </c>
      <c r="J37" s="207" t="str">
        <f t="shared" si="3"/>
        <v>款</v>
      </c>
      <c r="K37" s="207">
        <f t="shared" si="8"/>
        <v>-157</v>
      </c>
      <c r="O37" s="207">
        <f t="shared" si="4"/>
        <v>5</v>
      </c>
      <c r="P37" s="284">
        <v>20104</v>
      </c>
      <c r="Q37" s="286" t="s">
        <v>2664</v>
      </c>
      <c r="R37" s="287">
        <f>SUM(R38:R47)</f>
        <v>560</v>
      </c>
      <c r="S37" s="285">
        <f t="shared" si="5"/>
        <v>0</v>
      </c>
      <c r="T37" s="285">
        <f t="shared" si="6"/>
        <v>0</v>
      </c>
    </row>
    <row r="38" ht="36" customHeight="1" spans="1:20">
      <c r="A38" s="275" t="s">
        <v>2665</v>
      </c>
      <c r="B38" s="276" t="s">
        <v>145</v>
      </c>
      <c r="C38" s="185">
        <v>394</v>
      </c>
      <c r="D38" s="185">
        <f t="shared" ref="D38:D47" si="15">SUM(E38:G38)</f>
        <v>369</v>
      </c>
      <c r="E38" s="279">
        <v>369</v>
      </c>
      <c r="F38" s="277">
        <v>0</v>
      </c>
      <c r="G38" s="186">
        <v>0</v>
      </c>
      <c r="H38" s="278">
        <f t="shared" si="1"/>
        <v>-0.0634517766497462</v>
      </c>
      <c r="I38" s="283" t="str">
        <f t="shared" si="2"/>
        <v>是</v>
      </c>
      <c r="J38" s="207" t="str">
        <f t="shared" si="3"/>
        <v>项</v>
      </c>
      <c r="K38" s="207">
        <f t="shared" si="8"/>
        <v>-25</v>
      </c>
      <c r="O38" s="207">
        <f t="shared" si="4"/>
        <v>7</v>
      </c>
      <c r="P38" s="284">
        <v>2010401</v>
      </c>
      <c r="Q38" s="284" t="s">
        <v>2608</v>
      </c>
      <c r="R38" s="287">
        <v>394</v>
      </c>
      <c r="S38" s="285">
        <f t="shared" si="5"/>
        <v>0</v>
      </c>
      <c r="T38" s="285">
        <f t="shared" si="6"/>
        <v>0</v>
      </c>
    </row>
    <row r="39" ht="36" customHeight="1" spans="1:20">
      <c r="A39" s="275" t="s">
        <v>2666</v>
      </c>
      <c r="B39" s="276" t="s">
        <v>147</v>
      </c>
      <c r="C39" s="185">
        <v>0</v>
      </c>
      <c r="D39" s="185">
        <f t="shared" si="15"/>
        <v>0</v>
      </c>
      <c r="E39" s="186">
        <v>0</v>
      </c>
      <c r="F39" s="277">
        <v>0</v>
      </c>
      <c r="G39" s="186">
        <v>0</v>
      </c>
      <c r="H39" s="278" t="str">
        <f t="shared" si="1"/>
        <v/>
      </c>
      <c r="I39" s="283" t="str">
        <f t="shared" si="2"/>
        <v>否</v>
      </c>
      <c r="J39" s="207" t="str">
        <f t="shared" si="3"/>
        <v>项</v>
      </c>
      <c r="K39" s="207">
        <f t="shared" si="8"/>
        <v>0</v>
      </c>
      <c r="O39" s="207">
        <f t="shared" si="4"/>
        <v>7</v>
      </c>
      <c r="P39" s="284">
        <v>2010402</v>
      </c>
      <c r="Q39" s="284" t="s">
        <v>2610</v>
      </c>
      <c r="R39" s="287"/>
      <c r="S39" s="285">
        <f t="shared" si="5"/>
        <v>0</v>
      </c>
      <c r="T39" s="285">
        <f t="shared" si="6"/>
        <v>0</v>
      </c>
    </row>
    <row r="40" ht="36" customHeight="1" spans="1:20">
      <c r="A40" s="275" t="s">
        <v>2667</v>
      </c>
      <c r="B40" s="276" t="s">
        <v>149</v>
      </c>
      <c r="C40" s="185">
        <v>0</v>
      </c>
      <c r="D40" s="185">
        <f t="shared" si="15"/>
        <v>0</v>
      </c>
      <c r="E40" s="186">
        <v>0</v>
      </c>
      <c r="F40" s="277">
        <v>0</v>
      </c>
      <c r="G40" s="186">
        <v>0</v>
      </c>
      <c r="H40" s="278" t="str">
        <f t="shared" si="1"/>
        <v/>
      </c>
      <c r="I40" s="283" t="str">
        <f t="shared" si="2"/>
        <v>否</v>
      </c>
      <c r="J40" s="207" t="str">
        <f t="shared" si="3"/>
        <v>项</v>
      </c>
      <c r="K40" s="207">
        <f t="shared" si="8"/>
        <v>0</v>
      </c>
      <c r="O40" s="207">
        <f t="shared" si="4"/>
        <v>7</v>
      </c>
      <c r="P40" s="284">
        <v>2010403</v>
      </c>
      <c r="Q40" s="284" t="s">
        <v>2612</v>
      </c>
      <c r="R40" s="287"/>
      <c r="S40" s="285">
        <f t="shared" si="5"/>
        <v>0</v>
      </c>
      <c r="T40" s="285">
        <f t="shared" si="6"/>
        <v>0</v>
      </c>
    </row>
    <row r="41" ht="36" customHeight="1" spans="1:20">
      <c r="A41" s="275" t="s">
        <v>2668</v>
      </c>
      <c r="B41" s="276" t="s">
        <v>193</v>
      </c>
      <c r="C41" s="185">
        <v>0</v>
      </c>
      <c r="D41" s="185">
        <f t="shared" si="15"/>
        <v>0</v>
      </c>
      <c r="E41" s="186">
        <v>0</v>
      </c>
      <c r="F41" s="277">
        <v>0</v>
      </c>
      <c r="G41" s="186">
        <v>0</v>
      </c>
      <c r="H41" s="278" t="str">
        <f t="shared" si="1"/>
        <v/>
      </c>
      <c r="I41" s="283" t="str">
        <f t="shared" si="2"/>
        <v>否</v>
      </c>
      <c r="J41" s="207" t="str">
        <f t="shared" si="3"/>
        <v>项</v>
      </c>
      <c r="K41" s="207">
        <f t="shared" si="8"/>
        <v>0</v>
      </c>
      <c r="O41" s="207">
        <f t="shared" si="4"/>
        <v>7</v>
      </c>
      <c r="P41" s="284">
        <v>2010404</v>
      </c>
      <c r="Q41" s="284" t="s">
        <v>2669</v>
      </c>
      <c r="R41" s="287"/>
      <c r="S41" s="285">
        <f t="shared" si="5"/>
        <v>0</v>
      </c>
      <c r="T41" s="285">
        <f t="shared" si="6"/>
        <v>0</v>
      </c>
    </row>
    <row r="42" ht="36" customHeight="1" spans="1:20">
      <c r="A42" s="275" t="s">
        <v>2670</v>
      </c>
      <c r="B42" s="276" t="s">
        <v>195</v>
      </c>
      <c r="C42" s="185">
        <v>0</v>
      </c>
      <c r="D42" s="185">
        <f t="shared" si="15"/>
        <v>0</v>
      </c>
      <c r="E42" s="186">
        <v>0</v>
      </c>
      <c r="F42" s="277">
        <v>0</v>
      </c>
      <c r="G42" s="186">
        <v>0</v>
      </c>
      <c r="H42" s="278" t="str">
        <f t="shared" si="1"/>
        <v/>
      </c>
      <c r="I42" s="283" t="str">
        <f t="shared" si="2"/>
        <v>否</v>
      </c>
      <c r="J42" s="207" t="str">
        <f t="shared" si="3"/>
        <v>项</v>
      </c>
      <c r="K42" s="207">
        <f t="shared" si="8"/>
        <v>0</v>
      </c>
      <c r="O42" s="207">
        <f t="shared" si="4"/>
        <v>7</v>
      </c>
      <c r="P42" s="284">
        <v>2010405</v>
      </c>
      <c r="Q42" s="284" t="s">
        <v>2671</v>
      </c>
      <c r="R42" s="287"/>
      <c r="S42" s="285">
        <f t="shared" si="5"/>
        <v>0</v>
      </c>
      <c r="T42" s="285">
        <f t="shared" si="6"/>
        <v>0</v>
      </c>
    </row>
    <row r="43" ht="36" customHeight="1" spans="1:20">
      <c r="A43" s="275" t="s">
        <v>2672</v>
      </c>
      <c r="B43" s="276" t="s">
        <v>197</v>
      </c>
      <c r="C43" s="185">
        <v>0</v>
      </c>
      <c r="D43" s="185">
        <f t="shared" si="15"/>
        <v>0</v>
      </c>
      <c r="E43" s="186">
        <v>0</v>
      </c>
      <c r="F43" s="277">
        <v>0</v>
      </c>
      <c r="G43" s="186">
        <v>0</v>
      </c>
      <c r="H43" s="278" t="str">
        <f t="shared" si="1"/>
        <v/>
      </c>
      <c r="I43" s="283" t="str">
        <f t="shared" si="2"/>
        <v>否</v>
      </c>
      <c r="J43" s="207" t="str">
        <f t="shared" si="3"/>
        <v>项</v>
      </c>
      <c r="K43" s="207">
        <f t="shared" si="8"/>
        <v>0</v>
      </c>
      <c r="O43" s="207">
        <f t="shared" si="4"/>
        <v>7</v>
      </c>
      <c r="P43" s="284">
        <v>2010406</v>
      </c>
      <c r="Q43" s="284" t="s">
        <v>2673</v>
      </c>
      <c r="R43" s="287"/>
      <c r="S43" s="285">
        <f t="shared" si="5"/>
        <v>0</v>
      </c>
      <c r="T43" s="285">
        <f t="shared" si="6"/>
        <v>0</v>
      </c>
    </row>
    <row r="44" ht="36" customHeight="1" spans="1:20">
      <c r="A44" s="275" t="s">
        <v>2674</v>
      </c>
      <c r="B44" s="276" t="s">
        <v>199</v>
      </c>
      <c r="C44" s="185">
        <v>0</v>
      </c>
      <c r="D44" s="185">
        <f t="shared" si="15"/>
        <v>0</v>
      </c>
      <c r="E44" s="186">
        <v>0</v>
      </c>
      <c r="F44" s="277">
        <v>0</v>
      </c>
      <c r="G44" s="186">
        <v>0</v>
      </c>
      <c r="H44" s="278" t="str">
        <f t="shared" si="1"/>
        <v/>
      </c>
      <c r="I44" s="283" t="str">
        <f t="shared" si="2"/>
        <v>否</v>
      </c>
      <c r="J44" s="207" t="str">
        <f t="shared" si="3"/>
        <v>项</v>
      </c>
      <c r="K44" s="207">
        <f t="shared" si="8"/>
        <v>0</v>
      </c>
      <c r="O44" s="207">
        <f t="shared" si="4"/>
        <v>7</v>
      </c>
      <c r="P44" s="284">
        <v>2010407</v>
      </c>
      <c r="Q44" s="284" t="s">
        <v>2675</v>
      </c>
      <c r="R44" s="287"/>
      <c r="S44" s="285">
        <f t="shared" si="5"/>
        <v>0</v>
      </c>
      <c r="T44" s="285">
        <f t="shared" si="6"/>
        <v>0</v>
      </c>
    </row>
    <row r="45" ht="36" customHeight="1" spans="1:20">
      <c r="A45" s="275" t="s">
        <v>2676</v>
      </c>
      <c r="B45" s="276" t="s">
        <v>201</v>
      </c>
      <c r="C45" s="185">
        <v>37</v>
      </c>
      <c r="D45" s="185">
        <f t="shared" si="15"/>
        <v>34</v>
      </c>
      <c r="E45" s="279">
        <v>34</v>
      </c>
      <c r="F45" s="277">
        <v>0</v>
      </c>
      <c r="G45" s="186">
        <v>0</v>
      </c>
      <c r="H45" s="278">
        <f t="shared" si="1"/>
        <v>-0.081081081081081</v>
      </c>
      <c r="I45" s="283" t="str">
        <f t="shared" si="2"/>
        <v>是</v>
      </c>
      <c r="J45" s="207" t="str">
        <f t="shared" si="3"/>
        <v>项</v>
      </c>
      <c r="K45" s="207">
        <f t="shared" si="8"/>
        <v>-3</v>
      </c>
      <c r="O45" s="207">
        <f t="shared" si="4"/>
        <v>7</v>
      </c>
      <c r="P45" s="284">
        <v>2010408</v>
      </c>
      <c r="Q45" s="284" t="s">
        <v>2677</v>
      </c>
      <c r="R45" s="287">
        <v>37</v>
      </c>
      <c r="S45" s="285">
        <f t="shared" si="5"/>
        <v>0</v>
      </c>
      <c r="T45" s="285">
        <f t="shared" si="6"/>
        <v>0</v>
      </c>
    </row>
    <row r="46" ht="36" customHeight="1" spans="1:20">
      <c r="A46" s="275" t="s">
        <v>2678</v>
      </c>
      <c r="B46" s="276" t="s">
        <v>163</v>
      </c>
      <c r="C46" s="185">
        <v>1</v>
      </c>
      <c r="D46" s="185">
        <f t="shared" si="15"/>
        <v>0</v>
      </c>
      <c r="E46" s="186">
        <v>0</v>
      </c>
      <c r="F46" s="277">
        <v>0</v>
      </c>
      <c r="G46" s="186">
        <v>0</v>
      </c>
      <c r="H46" s="278">
        <f t="shared" si="1"/>
        <v>-1</v>
      </c>
      <c r="I46" s="283" t="str">
        <f t="shared" si="2"/>
        <v>是</v>
      </c>
      <c r="J46" s="207" t="str">
        <f t="shared" si="3"/>
        <v>项</v>
      </c>
      <c r="K46" s="207">
        <f t="shared" si="8"/>
        <v>-1</v>
      </c>
      <c r="O46" s="207">
        <f t="shared" si="4"/>
        <v>7</v>
      </c>
      <c r="P46" s="284">
        <v>2010450</v>
      </c>
      <c r="Q46" s="284" t="s">
        <v>2626</v>
      </c>
      <c r="R46" s="287">
        <v>1</v>
      </c>
      <c r="S46" s="285">
        <f t="shared" si="5"/>
        <v>0</v>
      </c>
      <c r="T46" s="285">
        <f t="shared" si="6"/>
        <v>0</v>
      </c>
    </row>
    <row r="47" ht="36" customHeight="1" spans="1:20">
      <c r="A47" s="275" t="s">
        <v>2679</v>
      </c>
      <c r="B47" s="276" t="s">
        <v>203</v>
      </c>
      <c r="C47" s="185">
        <v>128</v>
      </c>
      <c r="D47" s="185">
        <f t="shared" si="15"/>
        <v>0</v>
      </c>
      <c r="E47" s="186">
        <v>0</v>
      </c>
      <c r="F47" s="277">
        <v>0</v>
      </c>
      <c r="G47" s="186">
        <v>0</v>
      </c>
      <c r="H47" s="278">
        <f t="shared" si="1"/>
        <v>-1</v>
      </c>
      <c r="I47" s="283" t="str">
        <f t="shared" si="2"/>
        <v>是</v>
      </c>
      <c r="J47" s="207" t="str">
        <f t="shared" si="3"/>
        <v>项</v>
      </c>
      <c r="K47" s="207">
        <f t="shared" si="8"/>
        <v>-128</v>
      </c>
      <c r="O47" s="207">
        <f t="shared" si="4"/>
        <v>7</v>
      </c>
      <c r="P47" s="284">
        <v>2010499</v>
      </c>
      <c r="Q47" s="284" t="s">
        <v>2680</v>
      </c>
      <c r="R47" s="287">
        <v>128</v>
      </c>
      <c r="S47" s="285">
        <f t="shared" si="5"/>
        <v>0</v>
      </c>
      <c r="T47" s="285">
        <f t="shared" si="6"/>
        <v>0</v>
      </c>
    </row>
    <row r="48" ht="36" customHeight="1" spans="1:20">
      <c r="A48" s="275" t="s">
        <v>2681</v>
      </c>
      <c r="B48" s="276" t="s">
        <v>205</v>
      </c>
      <c r="C48" s="185">
        <f>SUM(C49:C58)</f>
        <v>489</v>
      </c>
      <c r="D48" s="185">
        <f t="shared" ref="C48:G48" si="16">SUM(D49:D58)</f>
        <v>380</v>
      </c>
      <c r="E48" s="186">
        <f t="shared" si="16"/>
        <v>266</v>
      </c>
      <c r="F48" s="277">
        <f t="shared" si="16"/>
        <v>14</v>
      </c>
      <c r="G48" s="186">
        <f t="shared" si="16"/>
        <v>100</v>
      </c>
      <c r="H48" s="278">
        <f t="shared" si="1"/>
        <v>-0.222903885480573</v>
      </c>
      <c r="I48" s="283" t="str">
        <f t="shared" si="2"/>
        <v>是</v>
      </c>
      <c r="J48" s="207" t="str">
        <f t="shared" si="3"/>
        <v>款</v>
      </c>
      <c r="K48" s="207">
        <f t="shared" si="8"/>
        <v>-109</v>
      </c>
      <c r="O48" s="207">
        <f t="shared" si="4"/>
        <v>5</v>
      </c>
      <c r="P48" s="284">
        <v>20105</v>
      </c>
      <c r="Q48" s="286" t="s">
        <v>2682</v>
      </c>
      <c r="R48" s="287">
        <f>SUM(R49:R58)</f>
        <v>489</v>
      </c>
      <c r="S48" s="285">
        <f t="shared" si="5"/>
        <v>0</v>
      </c>
      <c r="T48" s="285">
        <f t="shared" si="6"/>
        <v>0</v>
      </c>
    </row>
    <row r="49" ht="36" customHeight="1" spans="1:20">
      <c r="A49" s="275" t="s">
        <v>2683</v>
      </c>
      <c r="B49" s="276" t="s">
        <v>145</v>
      </c>
      <c r="C49" s="185">
        <v>196</v>
      </c>
      <c r="D49" s="185">
        <f t="shared" ref="D49:D58" si="17">SUM(E49:G49)</f>
        <v>179</v>
      </c>
      <c r="E49" s="279">
        <v>179</v>
      </c>
      <c r="F49" s="277">
        <v>0</v>
      </c>
      <c r="G49" s="186">
        <v>0</v>
      </c>
      <c r="H49" s="278">
        <f t="shared" si="1"/>
        <v>-0.0867346938775511</v>
      </c>
      <c r="I49" s="283" t="str">
        <f t="shared" si="2"/>
        <v>是</v>
      </c>
      <c r="J49" s="207" t="str">
        <f t="shared" si="3"/>
        <v>项</v>
      </c>
      <c r="K49" s="207">
        <f t="shared" si="8"/>
        <v>-17</v>
      </c>
      <c r="O49" s="207">
        <f t="shared" si="4"/>
        <v>7</v>
      </c>
      <c r="P49" s="284">
        <v>2010501</v>
      </c>
      <c r="Q49" s="284" t="s">
        <v>2608</v>
      </c>
      <c r="R49" s="287">
        <v>196</v>
      </c>
      <c r="S49" s="285">
        <f t="shared" si="5"/>
        <v>0</v>
      </c>
      <c r="T49" s="285">
        <f t="shared" si="6"/>
        <v>0</v>
      </c>
    </row>
    <row r="50" ht="36" customHeight="1" spans="1:20">
      <c r="A50" s="275" t="s">
        <v>2684</v>
      </c>
      <c r="B50" s="276" t="s">
        <v>147</v>
      </c>
      <c r="C50" s="185">
        <v>-1</v>
      </c>
      <c r="D50" s="185">
        <f t="shared" si="17"/>
        <v>0</v>
      </c>
      <c r="E50" s="186">
        <v>0</v>
      </c>
      <c r="F50" s="277">
        <v>0</v>
      </c>
      <c r="G50" s="186">
        <v>0</v>
      </c>
      <c r="H50" s="278">
        <f t="shared" si="1"/>
        <v>-1</v>
      </c>
      <c r="I50" s="283" t="str">
        <f t="shared" si="2"/>
        <v>是</v>
      </c>
      <c r="J50" s="207" t="str">
        <f t="shared" si="3"/>
        <v>项</v>
      </c>
      <c r="K50" s="207">
        <f t="shared" si="8"/>
        <v>1</v>
      </c>
      <c r="O50" s="207">
        <f t="shared" si="4"/>
        <v>7</v>
      </c>
      <c r="P50" s="284">
        <v>2010502</v>
      </c>
      <c r="Q50" s="284" t="s">
        <v>2610</v>
      </c>
      <c r="R50" s="287">
        <v>-1</v>
      </c>
      <c r="S50" s="285">
        <f t="shared" si="5"/>
        <v>0</v>
      </c>
      <c r="T50" s="285">
        <f t="shared" si="6"/>
        <v>0</v>
      </c>
    </row>
    <row r="51" ht="36" customHeight="1" spans="1:20">
      <c r="A51" s="275" t="s">
        <v>2685</v>
      </c>
      <c r="B51" s="276" t="s">
        <v>149</v>
      </c>
      <c r="C51" s="185">
        <v>0</v>
      </c>
      <c r="D51" s="185">
        <f t="shared" si="17"/>
        <v>0</v>
      </c>
      <c r="E51" s="186">
        <v>0</v>
      </c>
      <c r="F51" s="277">
        <v>0</v>
      </c>
      <c r="G51" s="186">
        <v>0</v>
      </c>
      <c r="H51" s="278" t="str">
        <f t="shared" si="1"/>
        <v/>
      </c>
      <c r="I51" s="283" t="str">
        <f t="shared" si="2"/>
        <v>否</v>
      </c>
      <c r="J51" s="207" t="str">
        <f t="shared" si="3"/>
        <v>项</v>
      </c>
      <c r="K51" s="207">
        <f t="shared" si="8"/>
        <v>0</v>
      </c>
      <c r="O51" s="207">
        <f t="shared" si="4"/>
        <v>7</v>
      </c>
      <c r="P51" s="284">
        <v>2010503</v>
      </c>
      <c r="Q51" s="284" t="s">
        <v>2612</v>
      </c>
      <c r="R51" s="287"/>
      <c r="S51" s="285">
        <f t="shared" si="5"/>
        <v>0</v>
      </c>
      <c r="T51" s="285">
        <f t="shared" si="6"/>
        <v>0</v>
      </c>
    </row>
    <row r="52" ht="36" customHeight="1" spans="1:20">
      <c r="A52" s="275" t="s">
        <v>2686</v>
      </c>
      <c r="B52" s="276" t="s">
        <v>207</v>
      </c>
      <c r="C52" s="185">
        <v>0</v>
      </c>
      <c r="D52" s="185">
        <f t="shared" si="17"/>
        <v>0</v>
      </c>
      <c r="E52" s="186">
        <v>0</v>
      </c>
      <c r="F52" s="277">
        <v>0</v>
      </c>
      <c r="G52" s="186">
        <v>0</v>
      </c>
      <c r="H52" s="278" t="str">
        <f t="shared" si="1"/>
        <v/>
      </c>
      <c r="I52" s="283" t="str">
        <f t="shared" si="2"/>
        <v>否</v>
      </c>
      <c r="J52" s="207" t="str">
        <f t="shared" si="3"/>
        <v>项</v>
      </c>
      <c r="K52" s="207">
        <f t="shared" si="8"/>
        <v>0</v>
      </c>
      <c r="O52" s="207">
        <f t="shared" si="4"/>
        <v>7</v>
      </c>
      <c r="P52" s="284">
        <v>2010504</v>
      </c>
      <c r="Q52" s="284" t="s">
        <v>2687</v>
      </c>
      <c r="R52" s="287"/>
      <c r="S52" s="285">
        <f t="shared" si="5"/>
        <v>0</v>
      </c>
      <c r="T52" s="285">
        <f t="shared" si="6"/>
        <v>0</v>
      </c>
    </row>
    <row r="53" ht="36" customHeight="1" spans="1:20">
      <c r="A53" s="275" t="s">
        <v>2688</v>
      </c>
      <c r="B53" s="276" t="s">
        <v>209</v>
      </c>
      <c r="C53" s="185">
        <v>0</v>
      </c>
      <c r="D53" s="185">
        <f t="shared" si="17"/>
        <v>0</v>
      </c>
      <c r="E53" s="186">
        <v>0</v>
      </c>
      <c r="F53" s="277">
        <v>0</v>
      </c>
      <c r="G53" s="186">
        <v>0</v>
      </c>
      <c r="H53" s="278" t="str">
        <f t="shared" si="1"/>
        <v/>
      </c>
      <c r="I53" s="283" t="str">
        <f t="shared" si="2"/>
        <v>否</v>
      </c>
      <c r="J53" s="207" t="str">
        <f t="shared" si="3"/>
        <v>项</v>
      </c>
      <c r="K53" s="207">
        <f t="shared" si="8"/>
        <v>0</v>
      </c>
      <c r="O53" s="207">
        <f t="shared" si="4"/>
        <v>7</v>
      </c>
      <c r="P53" s="284">
        <v>2010505</v>
      </c>
      <c r="Q53" s="284" t="s">
        <v>2689</v>
      </c>
      <c r="R53" s="287"/>
      <c r="S53" s="285">
        <f t="shared" si="5"/>
        <v>0</v>
      </c>
      <c r="T53" s="285">
        <f t="shared" si="6"/>
        <v>0</v>
      </c>
    </row>
    <row r="54" ht="36" customHeight="1" spans="1:20">
      <c r="A54" s="275" t="s">
        <v>2690</v>
      </c>
      <c r="B54" s="276" t="s">
        <v>211</v>
      </c>
      <c r="C54" s="185">
        <v>0</v>
      </c>
      <c r="D54" s="185">
        <f t="shared" si="17"/>
        <v>0</v>
      </c>
      <c r="E54" s="186">
        <v>0</v>
      </c>
      <c r="F54" s="277">
        <v>0</v>
      </c>
      <c r="G54" s="186">
        <v>0</v>
      </c>
      <c r="H54" s="278" t="str">
        <f t="shared" si="1"/>
        <v/>
      </c>
      <c r="I54" s="283" t="str">
        <f t="shared" si="2"/>
        <v>否</v>
      </c>
      <c r="J54" s="207" t="str">
        <f t="shared" si="3"/>
        <v>项</v>
      </c>
      <c r="K54" s="207">
        <f t="shared" si="8"/>
        <v>0</v>
      </c>
      <c r="O54" s="207">
        <f t="shared" si="4"/>
        <v>7</v>
      </c>
      <c r="P54" s="284">
        <v>2010506</v>
      </c>
      <c r="Q54" s="284" t="s">
        <v>2691</v>
      </c>
      <c r="R54" s="287"/>
      <c r="S54" s="285">
        <f t="shared" si="5"/>
        <v>0</v>
      </c>
      <c r="T54" s="285">
        <f t="shared" si="6"/>
        <v>0</v>
      </c>
    </row>
    <row r="55" ht="36" customHeight="1" spans="1:20">
      <c r="A55" s="275" t="s">
        <v>2692</v>
      </c>
      <c r="B55" s="276" t="s">
        <v>213</v>
      </c>
      <c r="C55" s="185">
        <v>179</v>
      </c>
      <c r="D55" s="185">
        <f t="shared" si="17"/>
        <v>114</v>
      </c>
      <c r="E55" s="186">
        <v>0</v>
      </c>
      <c r="F55" s="277">
        <v>14</v>
      </c>
      <c r="G55" s="186">
        <v>100</v>
      </c>
      <c r="H55" s="278">
        <f t="shared" si="1"/>
        <v>-0.363128491620112</v>
      </c>
      <c r="I55" s="283" t="str">
        <f t="shared" si="2"/>
        <v>是</v>
      </c>
      <c r="J55" s="207" t="str">
        <f t="shared" si="3"/>
        <v>项</v>
      </c>
      <c r="K55" s="207">
        <f t="shared" si="8"/>
        <v>-65</v>
      </c>
      <c r="O55" s="207">
        <f t="shared" si="4"/>
        <v>7</v>
      </c>
      <c r="P55" s="284">
        <v>2010507</v>
      </c>
      <c r="Q55" s="284" t="s">
        <v>2693</v>
      </c>
      <c r="R55" s="287">
        <v>179</v>
      </c>
      <c r="S55" s="285">
        <f t="shared" si="5"/>
        <v>0</v>
      </c>
      <c r="T55" s="285">
        <f t="shared" si="6"/>
        <v>0</v>
      </c>
    </row>
    <row r="56" ht="36" customHeight="1" spans="1:20">
      <c r="A56" s="275" t="s">
        <v>2694</v>
      </c>
      <c r="B56" s="276" t="s">
        <v>215</v>
      </c>
      <c r="C56" s="185">
        <v>21</v>
      </c>
      <c r="D56" s="185">
        <f t="shared" si="17"/>
        <v>0</v>
      </c>
      <c r="E56" s="186">
        <v>0</v>
      </c>
      <c r="F56" s="277">
        <v>0</v>
      </c>
      <c r="G56" s="186">
        <v>0</v>
      </c>
      <c r="H56" s="278">
        <f t="shared" si="1"/>
        <v>-1</v>
      </c>
      <c r="I56" s="283" t="str">
        <f t="shared" si="2"/>
        <v>是</v>
      </c>
      <c r="J56" s="207" t="str">
        <f t="shared" si="3"/>
        <v>项</v>
      </c>
      <c r="K56" s="207">
        <f t="shared" si="8"/>
        <v>-21</v>
      </c>
      <c r="O56" s="207">
        <f t="shared" si="4"/>
        <v>7</v>
      </c>
      <c r="P56" s="284">
        <v>2010508</v>
      </c>
      <c r="Q56" s="284" t="s">
        <v>2695</v>
      </c>
      <c r="R56" s="287">
        <v>21</v>
      </c>
      <c r="S56" s="285">
        <f t="shared" si="5"/>
        <v>0</v>
      </c>
      <c r="T56" s="285">
        <f t="shared" si="6"/>
        <v>0</v>
      </c>
    </row>
    <row r="57" ht="36" customHeight="1" spans="1:20">
      <c r="A57" s="275" t="s">
        <v>2696</v>
      </c>
      <c r="B57" s="276" t="s">
        <v>163</v>
      </c>
      <c r="C57" s="185">
        <v>94</v>
      </c>
      <c r="D57" s="185">
        <f t="shared" si="17"/>
        <v>87</v>
      </c>
      <c r="E57" s="279">
        <v>87</v>
      </c>
      <c r="F57" s="277">
        <v>0</v>
      </c>
      <c r="G57" s="186">
        <v>0</v>
      </c>
      <c r="H57" s="278">
        <f t="shared" si="1"/>
        <v>-0.074468085106383</v>
      </c>
      <c r="I57" s="283" t="str">
        <f t="shared" si="2"/>
        <v>是</v>
      </c>
      <c r="J57" s="207" t="str">
        <f t="shared" si="3"/>
        <v>项</v>
      </c>
      <c r="K57" s="207">
        <f t="shared" si="8"/>
        <v>-7</v>
      </c>
      <c r="O57" s="207">
        <f t="shared" si="4"/>
        <v>7</v>
      </c>
      <c r="P57" s="284">
        <v>2010550</v>
      </c>
      <c r="Q57" s="284" t="s">
        <v>2626</v>
      </c>
      <c r="R57" s="287">
        <v>94</v>
      </c>
      <c r="S57" s="285">
        <f t="shared" si="5"/>
        <v>0</v>
      </c>
      <c r="T57" s="285">
        <f t="shared" si="6"/>
        <v>0</v>
      </c>
    </row>
    <row r="58" ht="36" customHeight="1" spans="1:20">
      <c r="A58" s="275" t="s">
        <v>2697</v>
      </c>
      <c r="B58" s="276" t="s">
        <v>217</v>
      </c>
      <c r="C58" s="185">
        <v>0</v>
      </c>
      <c r="D58" s="185">
        <f t="shared" si="17"/>
        <v>0</v>
      </c>
      <c r="E58" s="186">
        <v>0</v>
      </c>
      <c r="F58" s="277">
        <v>0</v>
      </c>
      <c r="G58" s="186">
        <v>0</v>
      </c>
      <c r="H58" s="278" t="str">
        <f t="shared" si="1"/>
        <v/>
      </c>
      <c r="I58" s="283" t="str">
        <f t="shared" si="2"/>
        <v>否</v>
      </c>
      <c r="J58" s="207" t="str">
        <f t="shared" si="3"/>
        <v>项</v>
      </c>
      <c r="K58" s="207">
        <f t="shared" si="8"/>
        <v>0</v>
      </c>
      <c r="O58" s="207">
        <f t="shared" si="4"/>
        <v>7</v>
      </c>
      <c r="P58" s="284">
        <v>2010599</v>
      </c>
      <c r="Q58" s="284" t="s">
        <v>2698</v>
      </c>
      <c r="R58" s="287"/>
      <c r="S58" s="285">
        <f t="shared" si="5"/>
        <v>0</v>
      </c>
      <c r="T58" s="285">
        <f t="shared" si="6"/>
        <v>0</v>
      </c>
    </row>
    <row r="59" ht="36" customHeight="1" spans="1:20">
      <c r="A59" s="275" t="s">
        <v>2699</v>
      </c>
      <c r="B59" s="276" t="s">
        <v>219</v>
      </c>
      <c r="C59" s="185">
        <f>SUM(C60:C69)</f>
        <v>1520</v>
      </c>
      <c r="D59" s="185">
        <f t="shared" ref="C59:G59" si="18">SUM(D60:D69)</f>
        <v>1395</v>
      </c>
      <c r="E59" s="186">
        <f t="shared" si="18"/>
        <v>1320</v>
      </c>
      <c r="F59" s="277">
        <f t="shared" si="18"/>
        <v>0</v>
      </c>
      <c r="G59" s="186">
        <f t="shared" si="18"/>
        <v>75</v>
      </c>
      <c r="H59" s="278">
        <f t="shared" si="1"/>
        <v>-0.0822368421052632</v>
      </c>
      <c r="I59" s="283" t="str">
        <f t="shared" si="2"/>
        <v>是</v>
      </c>
      <c r="J59" s="207" t="str">
        <f t="shared" si="3"/>
        <v>款</v>
      </c>
      <c r="K59" s="207">
        <f t="shared" si="8"/>
        <v>-125</v>
      </c>
      <c r="O59" s="207">
        <f t="shared" si="4"/>
        <v>5</v>
      </c>
      <c r="P59" s="284">
        <v>20106</v>
      </c>
      <c r="Q59" s="286" t="s">
        <v>2700</v>
      </c>
      <c r="R59" s="287">
        <f>SUM(R60:R69)</f>
        <v>1520</v>
      </c>
      <c r="S59" s="285">
        <f t="shared" si="5"/>
        <v>0</v>
      </c>
      <c r="T59" s="285">
        <f t="shared" si="6"/>
        <v>0</v>
      </c>
    </row>
    <row r="60" ht="36" customHeight="1" spans="1:20">
      <c r="A60" s="275" t="s">
        <v>2701</v>
      </c>
      <c r="B60" s="276" t="s">
        <v>145</v>
      </c>
      <c r="C60" s="185">
        <v>679</v>
      </c>
      <c r="D60" s="185">
        <f t="shared" ref="D60:D69" si="19">SUM(E60:G60)</f>
        <v>643</v>
      </c>
      <c r="E60" s="279">
        <v>643</v>
      </c>
      <c r="F60" s="277">
        <v>0</v>
      </c>
      <c r="G60" s="186">
        <v>0</v>
      </c>
      <c r="H60" s="278">
        <f t="shared" si="1"/>
        <v>-0.053019145802651</v>
      </c>
      <c r="I60" s="283" t="str">
        <f t="shared" si="2"/>
        <v>是</v>
      </c>
      <c r="J60" s="207" t="str">
        <f t="shared" si="3"/>
        <v>项</v>
      </c>
      <c r="K60" s="207">
        <f t="shared" si="8"/>
        <v>-36</v>
      </c>
      <c r="O60" s="207">
        <f t="shared" si="4"/>
        <v>7</v>
      </c>
      <c r="P60" s="284">
        <v>2010601</v>
      </c>
      <c r="Q60" s="284" t="s">
        <v>2608</v>
      </c>
      <c r="R60" s="287">
        <v>679</v>
      </c>
      <c r="S60" s="285">
        <f t="shared" si="5"/>
        <v>0</v>
      </c>
      <c r="T60" s="285">
        <f t="shared" si="6"/>
        <v>0</v>
      </c>
    </row>
    <row r="61" ht="36" customHeight="1" spans="1:20">
      <c r="A61" s="275" t="s">
        <v>2702</v>
      </c>
      <c r="B61" s="276" t="s">
        <v>147</v>
      </c>
      <c r="C61" s="185"/>
      <c r="D61" s="185">
        <f t="shared" si="19"/>
        <v>0</v>
      </c>
      <c r="E61" s="186">
        <v>0</v>
      </c>
      <c r="F61" s="277">
        <v>0</v>
      </c>
      <c r="G61" s="186">
        <v>0</v>
      </c>
      <c r="H61" s="278" t="str">
        <f t="shared" si="1"/>
        <v/>
      </c>
      <c r="I61" s="283" t="str">
        <f t="shared" si="2"/>
        <v>否</v>
      </c>
      <c r="J61" s="207" t="str">
        <f t="shared" si="3"/>
        <v>项</v>
      </c>
      <c r="K61" s="207">
        <f t="shared" si="8"/>
        <v>0</v>
      </c>
      <c r="O61" s="207">
        <f t="shared" si="4"/>
        <v>7</v>
      </c>
      <c r="P61" s="284">
        <v>2010602</v>
      </c>
      <c r="Q61" s="284" t="s">
        <v>2610</v>
      </c>
      <c r="R61" s="287"/>
      <c r="S61" s="285">
        <f t="shared" si="5"/>
        <v>0</v>
      </c>
      <c r="T61" s="285">
        <f t="shared" si="6"/>
        <v>0</v>
      </c>
    </row>
    <row r="62" ht="36" customHeight="1" spans="1:20">
      <c r="A62" s="275" t="s">
        <v>2703</v>
      </c>
      <c r="B62" s="276" t="s">
        <v>149</v>
      </c>
      <c r="C62" s="185"/>
      <c r="D62" s="185">
        <f t="shared" si="19"/>
        <v>0</v>
      </c>
      <c r="E62" s="186">
        <v>0</v>
      </c>
      <c r="F62" s="277">
        <v>0</v>
      </c>
      <c r="G62" s="186">
        <v>0</v>
      </c>
      <c r="H62" s="278" t="str">
        <f t="shared" si="1"/>
        <v/>
      </c>
      <c r="I62" s="283" t="str">
        <f t="shared" si="2"/>
        <v>否</v>
      </c>
      <c r="J62" s="207" t="str">
        <f t="shared" si="3"/>
        <v>项</v>
      </c>
      <c r="K62" s="207">
        <f t="shared" si="8"/>
        <v>0</v>
      </c>
      <c r="O62" s="207">
        <f t="shared" si="4"/>
        <v>7</v>
      </c>
      <c r="P62" s="284">
        <v>2010603</v>
      </c>
      <c r="Q62" s="284" t="s">
        <v>2612</v>
      </c>
      <c r="R62" s="287"/>
      <c r="S62" s="285">
        <f t="shared" si="5"/>
        <v>0</v>
      </c>
      <c r="T62" s="285">
        <f t="shared" si="6"/>
        <v>0</v>
      </c>
    </row>
    <row r="63" ht="36" customHeight="1" spans="1:20">
      <c r="A63" s="275" t="s">
        <v>2704</v>
      </c>
      <c r="B63" s="276" t="s">
        <v>221</v>
      </c>
      <c r="C63" s="185"/>
      <c r="D63" s="185">
        <f t="shared" si="19"/>
        <v>0</v>
      </c>
      <c r="E63" s="186">
        <v>0</v>
      </c>
      <c r="F63" s="277">
        <v>0</v>
      </c>
      <c r="G63" s="186">
        <v>0</v>
      </c>
      <c r="H63" s="278" t="str">
        <f t="shared" si="1"/>
        <v/>
      </c>
      <c r="I63" s="283" t="str">
        <f t="shared" si="2"/>
        <v>否</v>
      </c>
      <c r="J63" s="207" t="str">
        <f t="shared" si="3"/>
        <v>项</v>
      </c>
      <c r="K63" s="207">
        <f t="shared" si="8"/>
        <v>0</v>
      </c>
      <c r="O63" s="207">
        <f t="shared" si="4"/>
        <v>7</v>
      </c>
      <c r="P63" s="284">
        <v>2010604</v>
      </c>
      <c r="Q63" s="284" t="s">
        <v>2705</v>
      </c>
      <c r="R63" s="287"/>
      <c r="S63" s="285">
        <f t="shared" si="5"/>
        <v>0</v>
      </c>
      <c r="T63" s="285">
        <f t="shared" si="6"/>
        <v>0</v>
      </c>
    </row>
    <row r="64" ht="36" customHeight="1" spans="1:20">
      <c r="A64" s="275" t="s">
        <v>2706</v>
      </c>
      <c r="B64" s="276" t="s">
        <v>223</v>
      </c>
      <c r="C64" s="185"/>
      <c r="D64" s="185">
        <f t="shared" si="19"/>
        <v>0</v>
      </c>
      <c r="E64" s="186">
        <v>0</v>
      </c>
      <c r="F64" s="277">
        <v>0</v>
      </c>
      <c r="G64" s="186">
        <v>0</v>
      </c>
      <c r="H64" s="278" t="str">
        <f t="shared" si="1"/>
        <v/>
      </c>
      <c r="I64" s="283" t="str">
        <f t="shared" si="2"/>
        <v>否</v>
      </c>
      <c r="J64" s="207" t="str">
        <f t="shared" si="3"/>
        <v>项</v>
      </c>
      <c r="K64" s="207">
        <f t="shared" si="8"/>
        <v>0</v>
      </c>
      <c r="O64" s="207">
        <f t="shared" si="4"/>
        <v>7</v>
      </c>
      <c r="P64" s="284">
        <v>2010605</v>
      </c>
      <c r="Q64" s="284" t="s">
        <v>2707</v>
      </c>
      <c r="R64" s="287"/>
      <c r="S64" s="285">
        <f t="shared" si="5"/>
        <v>0</v>
      </c>
      <c r="T64" s="285">
        <f t="shared" si="6"/>
        <v>0</v>
      </c>
    </row>
    <row r="65" ht="36" customHeight="1" spans="1:20">
      <c r="A65" s="275" t="s">
        <v>2708</v>
      </c>
      <c r="B65" s="276" t="s">
        <v>225</v>
      </c>
      <c r="C65" s="185"/>
      <c r="D65" s="185">
        <f t="shared" si="19"/>
        <v>0</v>
      </c>
      <c r="E65" s="186">
        <v>0</v>
      </c>
      <c r="F65" s="277">
        <v>0</v>
      </c>
      <c r="G65" s="186">
        <v>0</v>
      </c>
      <c r="H65" s="278" t="str">
        <f t="shared" si="1"/>
        <v/>
      </c>
      <c r="I65" s="283" t="str">
        <f t="shared" si="2"/>
        <v>否</v>
      </c>
      <c r="J65" s="207" t="str">
        <f t="shared" si="3"/>
        <v>项</v>
      </c>
      <c r="K65" s="207">
        <f t="shared" si="8"/>
        <v>0</v>
      </c>
      <c r="O65" s="207">
        <f t="shared" si="4"/>
        <v>7</v>
      </c>
      <c r="P65" s="284">
        <v>2010606</v>
      </c>
      <c r="Q65" s="284" t="s">
        <v>2709</v>
      </c>
      <c r="R65" s="287"/>
      <c r="S65" s="285">
        <f t="shared" si="5"/>
        <v>0</v>
      </c>
      <c r="T65" s="285">
        <f t="shared" si="6"/>
        <v>0</v>
      </c>
    </row>
    <row r="66" ht="36" customHeight="1" spans="1:20">
      <c r="A66" s="275" t="s">
        <v>2710</v>
      </c>
      <c r="B66" s="276" t="s">
        <v>227</v>
      </c>
      <c r="C66" s="185"/>
      <c r="D66" s="185">
        <f t="shared" si="19"/>
        <v>0</v>
      </c>
      <c r="E66" s="186">
        <v>0</v>
      </c>
      <c r="F66" s="277">
        <v>0</v>
      </c>
      <c r="G66" s="186">
        <v>0</v>
      </c>
      <c r="H66" s="278" t="str">
        <f t="shared" si="1"/>
        <v/>
      </c>
      <c r="I66" s="283" t="str">
        <f t="shared" si="2"/>
        <v>否</v>
      </c>
      <c r="J66" s="207" t="str">
        <f t="shared" si="3"/>
        <v>项</v>
      </c>
      <c r="K66" s="207">
        <f t="shared" si="8"/>
        <v>0</v>
      </c>
      <c r="O66" s="207">
        <f t="shared" si="4"/>
        <v>7</v>
      </c>
      <c r="P66" s="284">
        <v>2010607</v>
      </c>
      <c r="Q66" s="284" t="s">
        <v>2711</v>
      </c>
      <c r="R66" s="287"/>
      <c r="S66" s="285">
        <f t="shared" si="5"/>
        <v>0</v>
      </c>
      <c r="T66" s="285">
        <f t="shared" si="6"/>
        <v>0</v>
      </c>
    </row>
    <row r="67" ht="36" customHeight="1" spans="1:20">
      <c r="A67" s="275" t="s">
        <v>2712</v>
      </c>
      <c r="B67" s="276" t="s">
        <v>229</v>
      </c>
      <c r="C67" s="185"/>
      <c r="D67" s="185">
        <f t="shared" si="19"/>
        <v>0</v>
      </c>
      <c r="E67" s="186">
        <v>0</v>
      </c>
      <c r="F67" s="277">
        <v>0</v>
      </c>
      <c r="G67" s="186">
        <v>0</v>
      </c>
      <c r="H67" s="278" t="str">
        <f t="shared" si="1"/>
        <v/>
      </c>
      <c r="I67" s="283" t="str">
        <f t="shared" si="2"/>
        <v>否</v>
      </c>
      <c r="J67" s="207" t="str">
        <f t="shared" si="3"/>
        <v>项</v>
      </c>
      <c r="K67" s="207">
        <f t="shared" si="8"/>
        <v>0</v>
      </c>
      <c r="O67" s="207">
        <f t="shared" si="4"/>
        <v>7</v>
      </c>
      <c r="P67" s="284">
        <v>2010608</v>
      </c>
      <c r="Q67" s="284" t="s">
        <v>2713</v>
      </c>
      <c r="R67" s="287"/>
      <c r="S67" s="285">
        <f t="shared" si="5"/>
        <v>0</v>
      </c>
      <c r="T67" s="285">
        <f t="shared" si="6"/>
        <v>0</v>
      </c>
    </row>
    <row r="68" ht="36" customHeight="1" spans="1:20">
      <c r="A68" s="275" t="s">
        <v>2714</v>
      </c>
      <c r="B68" s="276" t="s">
        <v>163</v>
      </c>
      <c r="C68" s="185">
        <v>710</v>
      </c>
      <c r="D68" s="185">
        <f t="shared" si="19"/>
        <v>677</v>
      </c>
      <c r="E68" s="279">
        <v>677</v>
      </c>
      <c r="F68" s="277">
        <v>0</v>
      </c>
      <c r="G68" s="186">
        <v>0</v>
      </c>
      <c r="H68" s="278">
        <f t="shared" ref="H68:H131" si="20">IF(C68&lt;&gt;0,D68/C68-1,"")</f>
        <v>-0.0464788732394367</v>
      </c>
      <c r="I68" s="283" t="str">
        <f t="shared" ref="I68:I131" si="21">IF(LEN(A68)=3,"是",IF(B68&lt;&gt;"",IF(SUM(C68:D68)&lt;&gt;0,"是","否"),"是"))</f>
        <v>是</v>
      </c>
      <c r="J68" s="207" t="str">
        <f t="shared" ref="J68:J131" si="22">IF(LEN(A68)=3,"类",IF(LEN(A68)=5,"款","项"))</f>
        <v>项</v>
      </c>
      <c r="K68" s="207">
        <f t="shared" si="8"/>
        <v>-33</v>
      </c>
      <c r="O68" s="207">
        <f t="shared" ref="O68:O131" si="23">LEN(A68)</f>
        <v>7</v>
      </c>
      <c r="P68" s="284">
        <v>2010650</v>
      </c>
      <c r="Q68" s="284" t="s">
        <v>2626</v>
      </c>
      <c r="R68" s="287">
        <v>710</v>
      </c>
      <c r="S68" s="285">
        <f t="shared" ref="S68:S131" si="24">A68-P68</f>
        <v>0</v>
      </c>
      <c r="T68" s="285">
        <f t="shared" ref="T68:T131" si="25">C68-R68</f>
        <v>0</v>
      </c>
    </row>
    <row r="69" ht="36" customHeight="1" spans="1:20">
      <c r="A69" s="275" t="s">
        <v>2715</v>
      </c>
      <c r="B69" s="276" t="s">
        <v>231</v>
      </c>
      <c r="C69" s="185">
        <v>131</v>
      </c>
      <c r="D69" s="185">
        <f t="shared" si="19"/>
        <v>75</v>
      </c>
      <c r="E69" s="186">
        <v>0</v>
      </c>
      <c r="F69" s="277">
        <v>0</v>
      </c>
      <c r="G69" s="186">
        <v>75</v>
      </c>
      <c r="H69" s="278">
        <f t="shared" si="20"/>
        <v>-0.427480916030534</v>
      </c>
      <c r="I69" s="283" t="str">
        <f t="shared" si="21"/>
        <v>是</v>
      </c>
      <c r="J69" s="207" t="str">
        <f t="shared" si="22"/>
        <v>项</v>
      </c>
      <c r="K69" s="207">
        <f t="shared" ref="K69:K132" si="26">D69-C69</f>
        <v>-56</v>
      </c>
      <c r="O69" s="207">
        <f t="shared" si="23"/>
        <v>7</v>
      </c>
      <c r="P69" s="284">
        <v>2010699</v>
      </c>
      <c r="Q69" s="284" t="s">
        <v>2716</v>
      </c>
      <c r="R69" s="287">
        <v>131</v>
      </c>
      <c r="S69" s="285">
        <f t="shared" si="24"/>
        <v>0</v>
      </c>
      <c r="T69" s="285">
        <f t="shared" si="25"/>
        <v>0</v>
      </c>
    </row>
    <row r="70" ht="36" customHeight="1" spans="1:20">
      <c r="A70" s="275" t="s">
        <v>2717</v>
      </c>
      <c r="B70" s="276" t="s">
        <v>233</v>
      </c>
      <c r="C70" s="185">
        <f>SUM(C71:C82)</f>
        <v>71</v>
      </c>
      <c r="D70" s="185">
        <f t="shared" ref="C70:G70" si="27">SUM(D71:D82)</f>
        <v>0</v>
      </c>
      <c r="E70" s="186">
        <f t="shared" si="27"/>
        <v>0</v>
      </c>
      <c r="F70" s="277">
        <f t="shared" si="27"/>
        <v>0</v>
      </c>
      <c r="G70" s="186">
        <f t="shared" si="27"/>
        <v>0</v>
      </c>
      <c r="H70" s="278">
        <f t="shared" si="20"/>
        <v>-1</v>
      </c>
      <c r="I70" s="283" t="str">
        <f t="shared" si="21"/>
        <v>是</v>
      </c>
      <c r="J70" s="207" t="str">
        <f t="shared" si="22"/>
        <v>款</v>
      </c>
      <c r="K70" s="207">
        <f t="shared" si="26"/>
        <v>-71</v>
      </c>
      <c r="O70" s="207">
        <f t="shared" si="23"/>
        <v>5</v>
      </c>
      <c r="P70" s="284">
        <v>20107</v>
      </c>
      <c r="Q70" s="286" t="s">
        <v>2718</v>
      </c>
      <c r="R70" s="287">
        <f>SUM(R71:R82)</f>
        <v>71</v>
      </c>
      <c r="S70" s="285">
        <f t="shared" si="24"/>
        <v>0</v>
      </c>
      <c r="T70" s="285">
        <f t="shared" si="25"/>
        <v>0</v>
      </c>
    </row>
    <row r="71" ht="36" customHeight="1" spans="1:20">
      <c r="A71" s="275" t="s">
        <v>2719</v>
      </c>
      <c r="B71" s="276" t="s">
        <v>145</v>
      </c>
      <c r="C71" s="185">
        <v>9</v>
      </c>
      <c r="D71" s="185">
        <f t="shared" ref="D71:D82" si="28">SUM(E71:G71)</f>
        <v>0</v>
      </c>
      <c r="E71" s="186">
        <v>0</v>
      </c>
      <c r="F71" s="277">
        <v>0</v>
      </c>
      <c r="G71" s="186">
        <v>0</v>
      </c>
      <c r="H71" s="278">
        <f t="shared" si="20"/>
        <v>-1</v>
      </c>
      <c r="I71" s="283" t="str">
        <f t="shared" si="21"/>
        <v>是</v>
      </c>
      <c r="J71" s="207" t="str">
        <f t="shared" si="22"/>
        <v>项</v>
      </c>
      <c r="K71" s="207">
        <f t="shared" si="26"/>
        <v>-9</v>
      </c>
      <c r="O71" s="207">
        <f t="shared" si="23"/>
        <v>7</v>
      </c>
      <c r="P71" s="284">
        <v>2010701</v>
      </c>
      <c r="Q71" s="284" t="s">
        <v>2608</v>
      </c>
      <c r="R71" s="287">
        <v>9</v>
      </c>
      <c r="S71" s="285">
        <f t="shared" si="24"/>
        <v>0</v>
      </c>
      <c r="T71" s="285">
        <f t="shared" si="25"/>
        <v>0</v>
      </c>
    </row>
    <row r="72" ht="36" customHeight="1" spans="1:20">
      <c r="A72" s="275" t="s">
        <v>2720</v>
      </c>
      <c r="B72" s="276" t="s">
        <v>147</v>
      </c>
      <c r="C72" s="185">
        <v>62</v>
      </c>
      <c r="D72" s="185">
        <f t="shared" si="28"/>
        <v>0</v>
      </c>
      <c r="E72" s="186">
        <v>0</v>
      </c>
      <c r="F72" s="277">
        <v>0</v>
      </c>
      <c r="G72" s="186">
        <v>0</v>
      </c>
      <c r="H72" s="278">
        <f t="shared" si="20"/>
        <v>-1</v>
      </c>
      <c r="I72" s="283" t="str">
        <f t="shared" si="21"/>
        <v>是</v>
      </c>
      <c r="J72" s="207" t="str">
        <f t="shared" si="22"/>
        <v>项</v>
      </c>
      <c r="K72" s="207">
        <f t="shared" si="26"/>
        <v>-62</v>
      </c>
      <c r="O72" s="207">
        <f t="shared" si="23"/>
        <v>7</v>
      </c>
      <c r="P72" s="284">
        <v>2010702</v>
      </c>
      <c r="Q72" s="284" t="s">
        <v>2610</v>
      </c>
      <c r="R72" s="287">
        <v>62</v>
      </c>
      <c r="S72" s="285">
        <f t="shared" si="24"/>
        <v>0</v>
      </c>
      <c r="T72" s="285">
        <f t="shared" si="25"/>
        <v>0</v>
      </c>
    </row>
    <row r="73" ht="36" customHeight="1" spans="1:20">
      <c r="A73" s="275" t="s">
        <v>2721</v>
      </c>
      <c r="B73" s="276" t="s">
        <v>149</v>
      </c>
      <c r="C73" s="185">
        <v>0</v>
      </c>
      <c r="D73" s="185">
        <f t="shared" si="28"/>
        <v>0</v>
      </c>
      <c r="E73" s="186">
        <v>0</v>
      </c>
      <c r="F73" s="277">
        <v>0</v>
      </c>
      <c r="G73" s="186">
        <v>0</v>
      </c>
      <c r="H73" s="278" t="str">
        <f t="shared" si="20"/>
        <v/>
      </c>
      <c r="I73" s="283" t="str">
        <f t="shared" si="21"/>
        <v>否</v>
      </c>
      <c r="J73" s="207" t="str">
        <f t="shared" si="22"/>
        <v>项</v>
      </c>
      <c r="K73" s="207">
        <f t="shared" si="26"/>
        <v>0</v>
      </c>
      <c r="O73" s="207">
        <f t="shared" si="23"/>
        <v>7</v>
      </c>
      <c r="P73" s="284">
        <v>2010703</v>
      </c>
      <c r="Q73" s="284" t="s">
        <v>2612</v>
      </c>
      <c r="R73" s="287"/>
      <c r="S73" s="285">
        <f t="shared" si="24"/>
        <v>0</v>
      </c>
      <c r="T73" s="285">
        <f t="shared" si="25"/>
        <v>0</v>
      </c>
    </row>
    <row r="74" ht="36" customHeight="1" spans="1:20">
      <c r="A74" s="275" t="s">
        <v>2722</v>
      </c>
      <c r="B74" s="276" t="s">
        <v>235</v>
      </c>
      <c r="C74" s="185">
        <v>0</v>
      </c>
      <c r="D74" s="185">
        <f t="shared" si="28"/>
        <v>0</v>
      </c>
      <c r="E74" s="186">
        <v>0</v>
      </c>
      <c r="F74" s="277">
        <v>0</v>
      </c>
      <c r="G74" s="186">
        <v>0</v>
      </c>
      <c r="H74" s="278" t="str">
        <f t="shared" si="20"/>
        <v/>
      </c>
      <c r="I74" s="283" t="str">
        <f t="shared" si="21"/>
        <v>否</v>
      </c>
      <c r="J74" s="207" t="str">
        <f t="shared" si="22"/>
        <v>项</v>
      </c>
      <c r="K74" s="207">
        <f t="shared" si="26"/>
        <v>0</v>
      </c>
      <c r="O74" s="207">
        <f t="shared" si="23"/>
        <v>7</v>
      </c>
      <c r="P74" s="284">
        <v>2010704</v>
      </c>
      <c r="Q74" s="284" t="s">
        <v>2723</v>
      </c>
      <c r="R74" s="287"/>
      <c r="S74" s="285">
        <f t="shared" si="24"/>
        <v>0</v>
      </c>
      <c r="T74" s="285">
        <f t="shared" si="25"/>
        <v>0</v>
      </c>
    </row>
    <row r="75" ht="36" customHeight="1" spans="1:20">
      <c r="A75" s="275" t="s">
        <v>2724</v>
      </c>
      <c r="B75" s="276" t="s">
        <v>237</v>
      </c>
      <c r="C75" s="185">
        <v>0</v>
      </c>
      <c r="D75" s="185">
        <f t="shared" si="28"/>
        <v>0</v>
      </c>
      <c r="E75" s="186">
        <v>0</v>
      </c>
      <c r="F75" s="277">
        <v>0</v>
      </c>
      <c r="G75" s="186">
        <v>0</v>
      </c>
      <c r="H75" s="278" t="str">
        <f t="shared" si="20"/>
        <v/>
      </c>
      <c r="I75" s="283" t="str">
        <f t="shared" si="21"/>
        <v>否</v>
      </c>
      <c r="J75" s="207" t="str">
        <f t="shared" si="22"/>
        <v>项</v>
      </c>
      <c r="K75" s="207">
        <f t="shared" si="26"/>
        <v>0</v>
      </c>
      <c r="O75" s="207">
        <f t="shared" si="23"/>
        <v>7</v>
      </c>
      <c r="P75" s="284">
        <v>2010705</v>
      </c>
      <c r="Q75" s="284" t="s">
        <v>2725</v>
      </c>
      <c r="R75" s="287"/>
      <c r="S75" s="285">
        <f t="shared" si="24"/>
        <v>0</v>
      </c>
      <c r="T75" s="285">
        <f t="shared" si="25"/>
        <v>0</v>
      </c>
    </row>
    <row r="76" ht="36" customHeight="1" spans="1:20">
      <c r="A76" s="275" t="s">
        <v>2726</v>
      </c>
      <c r="B76" s="276" t="s">
        <v>239</v>
      </c>
      <c r="C76" s="185">
        <v>0</v>
      </c>
      <c r="D76" s="185">
        <f t="shared" si="28"/>
        <v>0</v>
      </c>
      <c r="E76" s="186">
        <v>0</v>
      </c>
      <c r="F76" s="277">
        <v>0</v>
      </c>
      <c r="G76" s="186">
        <v>0</v>
      </c>
      <c r="H76" s="278" t="str">
        <f t="shared" si="20"/>
        <v/>
      </c>
      <c r="I76" s="283" t="str">
        <f t="shared" si="21"/>
        <v>否</v>
      </c>
      <c r="J76" s="207" t="str">
        <f t="shared" si="22"/>
        <v>项</v>
      </c>
      <c r="K76" s="207">
        <f t="shared" si="26"/>
        <v>0</v>
      </c>
      <c r="O76" s="207">
        <f t="shared" si="23"/>
        <v>7</v>
      </c>
      <c r="P76" s="284">
        <v>2010706</v>
      </c>
      <c r="Q76" s="284" t="s">
        <v>2727</v>
      </c>
      <c r="R76" s="287"/>
      <c r="S76" s="285">
        <f t="shared" si="24"/>
        <v>0</v>
      </c>
      <c r="T76" s="285">
        <f t="shared" si="25"/>
        <v>0</v>
      </c>
    </row>
    <row r="77" ht="36" customHeight="1" spans="1:20">
      <c r="A77" s="275" t="s">
        <v>2728</v>
      </c>
      <c r="B77" s="276" t="s">
        <v>241</v>
      </c>
      <c r="C77" s="185">
        <v>0</v>
      </c>
      <c r="D77" s="185">
        <f t="shared" si="28"/>
        <v>0</v>
      </c>
      <c r="E77" s="186">
        <v>0</v>
      </c>
      <c r="F77" s="277">
        <v>0</v>
      </c>
      <c r="G77" s="186">
        <v>0</v>
      </c>
      <c r="H77" s="278" t="str">
        <f t="shared" si="20"/>
        <v/>
      </c>
      <c r="I77" s="283" t="str">
        <f t="shared" si="21"/>
        <v>否</v>
      </c>
      <c r="J77" s="207" t="str">
        <f t="shared" si="22"/>
        <v>项</v>
      </c>
      <c r="K77" s="207">
        <f t="shared" si="26"/>
        <v>0</v>
      </c>
      <c r="O77" s="207">
        <f t="shared" si="23"/>
        <v>7</v>
      </c>
      <c r="P77" s="284">
        <v>2010707</v>
      </c>
      <c r="Q77" s="284" t="s">
        <v>2729</v>
      </c>
      <c r="R77" s="287"/>
      <c r="S77" s="285">
        <f t="shared" si="24"/>
        <v>0</v>
      </c>
      <c r="T77" s="285">
        <f t="shared" si="25"/>
        <v>0</v>
      </c>
    </row>
    <row r="78" ht="36" customHeight="1" spans="1:20">
      <c r="A78" s="275" t="s">
        <v>2730</v>
      </c>
      <c r="B78" s="276" t="s">
        <v>243</v>
      </c>
      <c r="C78" s="185">
        <v>0</v>
      </c>
      <c r="D78" s="185">
        <f t="shared" si="28"/>
        <v>0</v>
      </c>
      <c r="E78" s="186">
        <v>0</v>
      </c>
      <c r="F78" s="277">
        <v>0</v>
      </c>
      <c r="G78" s="186">
        <v>0</v>
      </c>
      <c r="H78" s="278" t="str">
        <f t="shared" si="20"/>
        <v/>
      </c>
      <c r="I78" s="283" t="str">
        <f t="shared" si="21"/>
        <v>否</v>
      </c>
      <c r="J78" s="207" t="str">
        <f t="shared" si="22"/>
        <v>项</v>
      </c>
      <c r="K78" s="207">
        <f t="shared" si="26"/>
        <v>0</v>
      </c>
      <c r="O78" s="207">
        <f t="shared" si="23"/>
        <v>7</v>
      </c>
      <c r="P78" s="284">
        <v>2010708</v>
      </c>
      <c r="Q78" s="284" t="s">
        <v>2731</v>
      </c>
      <c r="R78" s="287"/>
      <c r="S78" s="285">
        <f t="shared" si="24"/>
        <v>0</v>
      </c>
      <c r="T78" s="285">
        <f t="shared" si="25"/>
        <v>0</v>
      </c>
    </row>
    <row r="79" ht="36" customHeight="1" spans="1:20">
      <c r="A79" s="275" t="s">
        <v>2732</v>
      </c>
      <c r="B79" s="276" t="s">
        <v>227</v>
      </c>
      <c r="C79" s="185">
        <v>0</v>
      </c>
      <c r="D79" s="185">
        <f t="shared" si="28"/>
        <v>0</v>
      </c>
      <c r="E79" s="186">
        <v>0</v>
      </c>
      <c r="F79" s="277">
        <v>0</v>
      </c>
      <c r="G79" s="186">
        <v>0</v>
      </c>
      <c r="H79" s="278" t="str">
        <f t="shared" si="20"/>
        <v/>
      </c>
      <c r="I79" s="283" t="str">
        <f t="shared" si="21"/>
        <v>否</v>
      </c>
      <c r="J79" s="207" t="str">
        <f t="shared" si="22"/>
        <v>项</v>
      </c>
      <c r="K79" s="207">
        <f t="shared" si="26"/>
        <v>0</v>
      </c>
      <c r="O79" s="207">
        <f t="shared" si="23"/>
        <v>7</v>
      </c>
      <c r="P79" s="284">
        <v>2010709</v>
      </c>
      <c r="Q79" s="284" t="s">
        <v>2711</v>
      </c>
      <c r="R79" s="287"/>
      <c r="S79" s="285">
        <f t="shared" si="24"/>
        <v>0</v>
      </c>
      <c r="T79" s="285">
        <f t="shared" si="25"/>
        <v>0</v>
      </c>
    </row>
    <row r="80" ht="36" customHeight="1" spans="1:20">
      <c r="A80" s="288">
        <v>2010710</v>
      </c>
      <c r="B80" s="276" t="s">
        <v>2733</v>
      </c>
      <c r="C80" s="185">
        <v>0</v>
      </c>
      <c r="D80" s="185">
        <f t="shared" si="28"/>
        <v>0</v>
      </c>
      <c r="E80" s="186">
        <v>0</v>
      </c>
      <c r="F80" s="277">
        <v>0</v>
      </c>
      <c r="G80" s="186">
        <v>0</v>
      </c>
      <c r="H80" s="278" t="str">
        <f t="shared" si="20"/>
        <v/>
      </c>
      <c r="I80" s="283" t="str">
        <f t="shared" si="21"/>
        <v>否</v>
      </c>
      <c r="J80" s="207" t="str">
        <f t="shared" si="22"/>
        <v>项</v>
      </c>
      <c r="K80" s="207">
        <f t="shared" si="26"/>
        <v>0</v>
      </c>
      <c r="O80" s="207">
        <f t="shared" si="23"/>
        <v>7</v>
      </c>
      <c r="P80" s="289"/>
      <c r="Q80" s="289"/>
      <c r="R80" s="289"/>
      <c r="S80" s="285">
        <f t="shared" si="24"/>
        <v>2010710</v>
      </c>
      <c r="T80" s="285">
        <f t="shared" si="25"/>
        <v>0</v>
      </c>
    </row>
    <row r="81" ht="36" customHeight="1" spans="1:20">
      <c r="A81" s="275" t="s">
        <v>2734</v>
      </c>
      <c r="B81" s="276" t="s">
        <v>163</v>
      </c>
      <c r="C81" s="185">
        <v>0</v>
      </c>
      <c r="D81" s="185">
        <f t="shared" si="28"/>
        <v>0</v>
      </c>
      <c r="E81" s="186">
        <v>0</v>
      </c>
      <c r="F81" s="277">
        <v>0</v>
      </c>
      <c r="G81" s="186">
        <v>0</v>
      </c>
      <c r="H81" s="278" t="str">
        <f t="shared" si="20"/>
        <v/>
      </c>
      <c r="I81" s="283" t="str">
        <f t="shared" si="21"/>
        <v>否</v>
      </c>
      <c r="J81" s="207" t="str">
        <f t="shared" si="22"/>
        <v>项</v>
      </c>
      <c r="K81" s="207">
        <f t="shared" si="26"/>
        <v>0</v>
      </c>
      <c r="O81" s="207">
        <f t="shared" si="23"/>
        <v>7</v>
      </c>
      <c r="P81" s="284">
        <v>2010750</v>
      </c>
      <c r="Q81" s="284" t="s">
        <v>2626</v>
      </c>
      <c r="R81" s="287"/>
      <c r="S81" s="285">
        <f t="shared" si="24"/>
        <v>0</v>
      </c>
      <c r="T81" s="285">
        <f t="shared" si="25"/>
        <v>0</v>
      </c>
    </row>
    <row r="82" ht="36" customHeight="1" spans="1:20">
      <c r="A82" s="275" t="s">
        <v>2735</v>
      </c>
      <c r="B82" s="276" t="s">
        <v>245</v>
      </c>
      <c r="C82" s="185">
        <v>0</v>
      </c>
      <c r="D82" s="185">
        <f t="shared" si="28"/>
        <v>0</v>
      </c>
      <c r="E82" s="186">
        <v>0</v>
      </c>
      <c r="F82" s="277">
        <v>0</v>
      </c>
      <c r="G82" s="186">
        <v>0</v>
      </c>
      <c r="H82" s="278" t="str">
        <f t="shared" si="20"/>
        <v/>
      </c>
      <c r="I82" s="283" t="str">
        <f t="shared" si="21"/>
        <v>否</v>
      </c>
      <c r="J82" s="207" t="str">
        <f t="shared" si="22"/>
        <v>项</v>
      </c>
      <c r="K82" s="207">
        <f t="shared" si="26"/>
        <v>0</v>
      </c>
      <c r="O82" s="207">
        <f t="shared" si="23"/>
        <v>7</v>
      </c>
      <c r="P82" s="284">
        <v>2010799</v>
      </c>
      <c r="Q82" s="284" t="s">
        <v>2736</v>
      </c>
      <c r="R82" s="287"/>
      <c r="S82" s="285">
        <f t="shared" si="24"/>
        <v>0</v>
      </c>
      <c r="T82" s="285">
        <f t="shared" si="25"/>
        <v>0</v>
      </c>
    </row>
    <row r="83" ht="36" customHeight="1" spans="1:20">
      <c r="A83" s="275" t="s">
        <v>2737</v>
      </c>
      <c r="B83" s="276" t="s">
        <v>247</v>
      </c>
      <c r="C83" s="185">
        <f>SUM(C84:C91)</f>
        <v>269</v>
      </c>
      <c r="D83" s="185">
        <f t="shared" ref="C83:G83" si="29">SUM(D84:D91)</f>
        <v>9</v>
      </c>
      <c r="E83" s="186">
        <f t="shared" si="29"/>
        <v>9</v>
      </c>
      <c r="F83" s="277">
        <f t="shared" si="29"/>
        <v>0</v>
      </c>
      <c r="G83" s="186">
        <f t="shared" si="29"/>
        <v>0</v>
      </c>
      <c r="H83" s="278">
        <f t="shared" si="20"/>
        <v>-0.966542750929368</v>
      </c>
      <c r="I83" s="283" t="str">
        <f t="shared" si="21"/>
        <v>是</v>
      </c>
      <c r="J83" s="207" t="str">
        <f t="shared" si="22"/>
        <v>款</v>
      </c>
      <c r="K83" s="207">
        <f t="shared" si="26"/>
        <v>-260</v>
      </c>
      <c r="O83" s="207">
        <f t="shared" si="23"/>
        <v>5</v>
      </c>
      <c r="P83" s="284">
        <v>20108</v>
      </c>
      <c r="Q83" s="286" t="s">
        <v>2738</v>
      </c>
      <c r="R83" s="287">
        <f>SUM(R84:R91)</f>
        <v>269</v>
      </c>
      <c r="S83" s="285">
        <f t="shared" si="24"/>
        <v>0</v>
      </c>
      <c r="T83" s="285">
        <f t="shared" si="25"/>
        <v>0</v>
      </c>
    </row>
    <row r="84" ht="36" customHeight="1" spans="1:20">
      <c r="A84" s="275" t="s">
        <v>2739</v>
      </c>
      <c r="B84" s="276" t="s">
        <v>145</v>
      </c>
      <c r="C84" s="185">
        <v>9</v>
      </c>
      <c r="D84" s="185">
        <f t="shared" ref="D84:D91" si="30">SUM(E84:G84)</f>
        <v>9</v>
      </c>
      <c r="E84" s="279">
        <v>9</v>
      </c>
      <c r="F84" s="277">
        <v>0</v>
      </c>
      <c r="G84" s="186">
        <v>0</v>
      </c>
      <c r="H84" s="278">
        <f t="shared" si="20"/>
        <v>0</v>
      </c>
      <c r="I84" s="283" t="str">
        <f t="shared" si="21"/>
        <v>是</v>
      </c>
      <c r="J84" s="207" t="str">
        <f t="shared" si="22"/>
        <v>项</v>
      </c>
      <c r="K84" s="207">
        <f t="shared" si="26"/>
        <v>0</v>
      </c>
      <c r="O84" s="207">
        <f t="shared" si="23"/>
        <v>7</v>
      </c>
      <c r="P84" s="284">
        <v>2010801</v>
      </c>
      <c r="Q84" s="284" t="s">
        <v>2608</v>
      </c>
      <c r="R84" s="287">
        <v>9</v>
      </c>
      <c r="S84" s="285">
        <f t="shared" si="24"/>
        <v>0</v>
      </c>
      <c r="T84" s="285">
        <f t="shared" si="25"/>
        <v>0</v>
      </c>
    </row>
    <row r="85" ht="36" customHeight="1" spans="1:20">
      <c r="A85" s="275" t="s">
        <v>2740</v>
      </c>
      <c r="B85" s="276" t="s">
        <v>147</v>
      </c>
      <c r="C85" s="185">
        <v>0</v>
      </c>
      <c r="D85" s="185">
        <f t="shared" si="30"/>
        <v>0</v>
      </c>
      <c r="E85" s="186">
        <v>0</v>
      </c>
      <c r="F85" s="277">
        <v>0</v>
      </c>
      <c r="G85" s="186">
        <v>0</v>
      </c>
      <c r="H85" s="278" t="str">
        <f t="shared" si="20"/>
        <v/>
      </c>
      <c r="I85" s="283" t="str">
        <f t="shared" si="21"/>
        <v>否</v>
      </c>
      <c r="J85" s="207" t="str">
        <f t="shared" si="22"/>
        <v>项</v>
      </c>
      <c r="K85" s="207">
        <f t="shared" si="26"/>
        <v>0</v>
      </c>
      <c r="O85" s="207">
        <f t="shared" si="23"/>
        <v>7</v>
      </c>
      <c r="P85" s="284">
        <v>2010802</v>
      </c>
      <c r="Q85" s="284" t="s">
        <v>2610</v>
      </c>
      <c r="R85" s="287"/>
      <c r="S85" s="285">
        <f t="shared" si="24"/>
        <v>0</v>
      </c>
      <c r="T85" s="285">
        <f t="shared" si="25"/>
        <v>0</v>
      </c>
    </row>
    <row r="86" ht="36" customHeight="1" spans="1:20">
      <c r="A86" s="275" t="s">
        <v>2741</v>
      </c>
      <c r="B86" s="276" t="s">
        <v>149</v>
      </c>
      <c r="C86" s="185">
        <v>0</v>
      </c>
      <c r="D86" s="185">
        <f t="shared" si="30"/>
        <v>0</v>
      </c>
      <c r="E86" s="186">
        <v>0</v>
      </c>
      <c r="F86" s="277">
        <v>0</v>
      </c>
      <c r="G86" s="186">
        <v>0</v>
      </c>
      <c r="H86" s="278" t="str">
        <f t="shared" si="20"/>
        <v/>
      </c>
      <c r="I86" s="283" t="str">
        <f t="shared" si="21"/>
        <v>否</v>
      </c>
      <c r="J86" s="207" t="str">
        <f t="shared" si="22"/>
        <v>项</v>
      </c>
      <c r="K86" s="207">
        <f t="shared" si="26"/>
        <v>0</v>
      </c>
      <c r="O86" s="207">
        <f t="shared" si="23"/>
        <v>7</v>
      </c>
      <c r="P86" s="284">
        <v>2010803</v>
      </c>
      <c r="Q86" s="284" t="s">
        <v>2612</v>
      </c>
      <c r="R86" s="287"/>
      <c r="S86" s="285">
        <f t="shared" si="24"/>
        <v>0</v>
      </c>
      <c r="T86" s="285">
        <f t="shared" si="25"/>
        <v>0</v>
      </c>
    </row>
    <row r="87" ht="36" customHeight="1" spans="1:20">
      <c r="A87" s="275" t="s">
        <v>2742</v>
      </c>
      <c r="B87" s="276" t="s">
        <v>249</v>
      </c>
      <c r="C87" s="185">
        <v>260</v>
      </c>
      <c r="D87" s="185">
        <f t="shared" si="30"/>
        <v>0</v>
      </c>
      <c r="E87" s="186">
        <v>0</v>
      </c>
      <c r="F87" s="277">
        <v>0</v>
      </c>
      <c r="G87" s="186">
        <v>0</v>
      </c>
      <c r="H87" s="278">
        <f t="shared" si="20"/>
        <v>-1</v>
      </c>
      <c r="I87" s="283" t="str">
        <f t="shared" si="21"/>
        <v>是</v>
      </c>
      <c r="J87" s="207" t="str">
        <f t="shared" si="22"/>
        <v>项</v>
      </c>
      <c r="K87" s="207">
        <f t="shared" si="26"/>
        <v>-260</v>
      </c>
      <c r="O87" s="207">
        <f t="shared" si="23"/>
        <v>7</v>
      </c>
      <c r="P87" s="284">
        <v>2010804</v>
      </c>
      <c r="Q87" s="284" t="s">
        <v>2743</v>
      </c>
      <c r="R87" s="287">
        <v>260</v>
      </c>
      <c r="S87" s="285">
        <f t="shared" si="24"/>
        <v>0</v>
      </c>
      <c r="T87" s="285">
        <f t="shared" si="25"/>
        <v>0</v>
      </c>
    </row>
    <row r="88" ht="36" customHeight="1" spans="1:20">
      <c r="A88" s="275" t="s">
        <v>2744</v>
      </c>
      <c r="B88" s="276" t="s">
        <v>251</v>
      </c>
      <c r="C88" s="185"/>
      <c r="D88" s="185">
        <f t="shared" si="30"/>
        <v>0</v>
      </c>
      <c r="E88" s="186">
        <v>0</v>
      </c>
      <c r="F88" s="277">
        <v>0</v>
      </c>
      <c r="G88" s="186">
        <v>0</v>
      </c>
      <c r="H88" s="278" t="str">
        <f t="shared" si="20"/>
        <v/>
      </c>
      <c r="I88" s="283" t="str">
        <f t="shared" si="21"/>
        <v>否</v>
      </c>
      <c r="J88" s="207" t="str">
        <f t="shared" si="22"/>
        <v>项</v>
      </c>
      <c r="K88" s="207">
        <f t="shared" si="26"/>
        <v>0</v>
      </c>
      <c r="O88" s="207">
        <f t="shared" si="23"/>
        <v>7</v>
      </c>
      <c r="P88" s="284">
        <v>2010805</v>
      </c>
      <c r="Q88" s="284" t="s">
        <v>2745</v>
      </c>
      <c r="R88" s="287"/>
      <c r="S88" s="285">
        <f t="shared" si="24"/>
        <v>0</v>
      </c>
      <c r="T88" s="285">
        <f t="shared" si="25"/>
        <v>0</v>
      </c>
    </row>
    <row r="89" ht="36" customHeight="1" spans="1:20">
      <c r="A89" s="275" t="s">
        <v>2746</v>
      </c>
      <c r="B89" s="276" t="s">
        <v>227</v>
      </c>
      <c r="C89" s="185"/>
      <c r="D89" s="185">
        <f t="shared" si="30"/>
        <v>0</v>
      </c>
      <c r="E89" s="186">
        <v>0</v>
      </c>
      <c r="F89" s="277">
        <v>0</v>
      </c>
      <c r="G89" s="186">
        <v>0</v>
      </c>
      <c r="H89" s="278" t="str">
        <f t="shared" si="20"/>
        <v/>
      </c>
      <c r="I89" s="283" t="str">
        <f t="shared" si="21"/>
        <v>否</v>
      </c>
      <c r="J89" s="207" t="str">
        <f t="shared" si="22"/>
        <v>项</v>
      </c>
      <c r="K89" s="207">
        <f t="shared" si="26"/>
        <v>0</v>
      </c>
      <c r="O89" s="207">
        <f t="shared" si="23"/>
        <v>7</v>
      </c>
      <c r="P89" s="284">
        <v>2010806</v>
      </c>
      <c r="Q89" s="284" t="s">
        <v>2711</v>
      </c>
      <c r="R89" s="287"/>
      <c r="S89" s="285">
        <f t="shared" si="24"/>
        <v>0</v>
      </c>
      <c r="T89" s="285">
        <f t="shared" si="25"/>
        <v>0</v>
      </c>
    </row>
    <row r="90" ht="36" customHeight="1" spans="1:20">
      <c r="A90" s="275" t="s">
        <v>2747</v>
      </c>
      <c r="B90" s="276" t="s">
        <v>163</v>
      </c>
      <c r="C90" s="185"/>
      <c r="D90" s="185">
        <f t="shared" si="30"/>
        <v>0</v>
      </c>
      <c r="E90" s="186">
        <v>0</v>
      </c>
      <c r="F90" s="277">
        <v>0</v>
      </c>
      <c r="G90" s="186">
        <v>0</v>
      </c>
      <c r="H90" s="278" t="str">
        <f t="shared" si="20"/>
        <v/>
      </c>
      <c r="I90" s="283" t="str">
        <f t="shared" si="21"/>
        <v>否</v>
      </c>
      <c r="J90" s="207" t="str">
        <f t="shared" si="22"/>
        <v>项</v>
      </c>
      <c r="K90" s="207">
        <f t="shared" si="26"/>
        <v>0</v>
      </c>
      <c r="O90" s="207">
        <f t="shared" si="23"/>
        <v>7</v>
      </c>
      <c r="P90" s="284">
        <v>2010850</v>
      </c>
      <c r="Q90" s="284" t="s">
        <v>2626</v>
      </c>
      <c r="R90" s="287"/>
      <c r="S90" s="285">
        <f t="shared" si="24"/>
        <v>0</v>
      </c>
      <c r="T90" s="285">
        <f t="shared" si="25"/>
        <v>0</v>
      </c>
    </row>
    <row r="91" ht="36" customHeight="1" spans="1:20">
      <c r="A91" s="275" t="s">
        <v>2748</v>
      </c>
      <c r="B91" s="276" t="s">
        <v>253</v>
      </c>
      <c r="C91" s="185"/>
      <c r="D91" s="185">
        <f t="shared" si="30"/>
        <v>0</v>
      </c>
      <c r="E91" s="186">
        <v>0</v>
      </c>
      <c r="F91" s="277">
        <v>0</v>
      </c>
      <c r="G91" s="186">
        <v>0</v>
      </c>
      <c r="H91" s="278" t="str">
        <f t="shared" si="20"/>
        <v/>
      </c>
      <c r="I91" s="283" t="str">
        <f t="shared" si="21"/>
        <v>否</v>
      </c>
      <c r="J91" s="207" t="str">
        <f t="shared" si="22"/>
        <v>项</v>
      </c>
      <c r="K91" s="207">
        <f t="shared" si="26"/>
        <v>0</v>
      </c>
      <c r="O91" s="207">
        <f t="shared" si="23"/>
        <v>7</v>
      </c>
      <c r="P91" s="284">
        <v>2010899</v>
      </c>
      <c r="Q91" s="284" t="s">
        <v>2749</v>
      </c>
      <c r="R91" s="287"/>
      <c r="S91" s="285">
        <f t="shared" si="24"/>
        <v>0</v>
      </c>
      <c r="T91" s="285">
        <f t="shared" si="25"/>
        <v>0</v>
      </c>
    </row>
    <row r="92" ht="36" customHeight="1" spans="1:20">
      <c r="A92" s="275" t="s">
        <v>2750</v>
      </c>
      <c r="B92" s="276" t="s">
        <v>255</v>
      </c>
      <c r="C92" s="185">
        <f>SUM(C93:C104)</f>
        <v>254</v>
      </c>
      <c r="D92" s="185">
        <f t="shared" ref="C92:G92" si="31">SUM(D93:D104)</f>
        <v>0</v>
      </c>
      <c r="E92" s="186">
        <f t="shared" si="31"/>
        <v>0</v>
      </c>
      <c r="F92" s="277">
        <f t="shared" si="31"/>
        <v>0</v>
      </c>
      <c r="G92" s="186">
        <f t="shared" si="31"/>
        <v>0</v>
      </c>
      <c r="H92" s="278">
        <f t="shared" si="20"/>
        <v>-1</v>
      </c>
      <c r="I92" s="283" t="str">
        <f t="shared" si="21"/>
        <v>是</v>
      </c>
      <c r="J92" s="207" t="str">
        <f t="shared" si="22"/>
        <v>款</v>
      </c>
      <c r="K92" s="207">
        <f t="shared" si="26"/>
        <v>-254</v>
      </c>
      <c r="O92" s="207">
        <f t="shared" si="23"/>
        <v>5</v>
      </c>
      <c r="P92" s="284">
        <v>20109</v>
      </c>
      <c r="Q92" s="286" t="s">
        <v>2751</v>
      </c>
      <c r="R92" s="287">
        <f>SUM(R93:R104)</f>
        <v>254</v>
      </c>
      <c r="S92" s="285">
        <f t="shared" si="24"/>
        <v>0</v>
      </c>
      <c r="T92" s="285">
        <f t="shared" si="25"/>
        <v>0</v>
      </c>
    </row>
    <row r="93" ht="36" customHeight="1" spans="1:20">
      <c r="A93" s="275" t="s">
        <v>2752</v>
      </c>
      <c r="B93" s="276" t="s">
        <v>145</v>
      </c>
      <c r="C93" s="185"/>
      <c r="D93" s="185">
        <f t="shared" ref="D93:D104" si="32">SUM(E93:G93)</f>
        <v>0</v>
      </c>
      <c r="E93" s="186">
        <v>0</v>
      </c>
      <c r="F93" s="277">
        <v>0</v>
      </c>
      <c r="G93" s="186">
        <v>0</v>
      </c>
      <c r="H93" s="278" t="str">
        <f t="shared" si="20"/>
        <v/>
      </c>
      <c r="I93" s="283" t="str">
        <f t="shared" si="21"/>
        <v>否</v>
      </c>
      <c r="J93" s="207" t="str">
        <f t="shared" si="22"/>
        <v>项</v>
      </c>
      <c r="K93" s="207">
        <f t="shared" si="26"/>
        <v>0</v>
      </c>
      <c r="O93" s="207">
        <f t="shared" si="23"/>
        <v>7</v>
      </c>
      <c r="P93" s="284">
        <v>2010901</v>
      </c>
      <c r="Q93" s="284" t="s">
        <v>2608</v>
      </c>
      <c r="R93" s="287"/>
      <c r="S93" s="285">
        <f t="shared" si="24"/>
        <v>0</v>
      </c>
      <c r="T93" s="285">
        <f t="shared" si="25"/>
        <v>0</v>
      </c>
    </row>
    <row r="94" ht="36" customHeight="1" spans="1:20">
      <c r="A94" s="275" t="s">
        <v>2753</v>
      </c>
      <c r="B94" s="276" t="s">
        <v>147</v>
      </c>
      <c r="C94" s="185">
        <v>255</v>
      </c>
      <c r="D94" s="185">
        <f t="shared" si="32"/>
        <v>0</v>
      </c>
      <c r="E94" s="186">
        <v>0</v>
      </c>
      <c r="F94" s="277">
        <v>0</v>
      </c>
      <c r="G94" s="186">
        <v>0</v>
      </c>
      <c r="H94" s="278">
        <f t="shared" si="20"/>
        <v>-1</v>
      </c>
      <c r="I94" s="283" t="str">
        <f t="shared" si="21"/>
        <v>是</v>
      </c>
      <c r="J94" s="207" t="str">
        <f t="shared" si="22"/>
        <v>项</v>
      </c>
      <c r="K94" s="207">
        <f t="shared" si="26"/>
        <v>-255</v>
      </c>
      <c r="O94" s="207">
        <f t="shared" si="23"/>
        <v>7</v>
      </c>
      <c r="P94" s="284">
        <v>2010902</v>
      </c>
      <c r="Q94" s="284" t="s">
        <v>2610</v>
      </c>
      <c r="R94" s="287">
        <v>255</v>
      </c>
      <c r="S94" s="285">
        <f t="shared" si="24"/>
        <v>0</v>
      </c>
      <c r="T94" s="285">
        <f t="shared" si="25"/>
        <v>0</v>
      </c>
    </row>
    <row r="95" ht="36" customHeight="1" spans="1:20">
      <c r="A95" s="275" t="s">
        <v>2754</v>
      </c>
      <c r="B95" s="276" t="s">
        <v>149</v>
      </c>
      <c r="C95" s="185"/>
      <c r="D95" s="185">
        <f t="shared" si="32"/>
        <v>0</v>
      </c>
      <c r="E95" s="186">
        <v>0</v>
      </c>
      <c r="F95" s="277">
        <v>0</v>
      </c>
      <c r="G95" s="186">
        <v>0</v>
      </c>
      <c r="H95" s="278" t="str">
        <f t="shared" si="20"/>
        <v/>
      </c>
      <c r="I95" s="283" t="str">
        <f t="shared" si="21"/>
        <v>否</v>
      </c>
      <c r="J95" s="207" t="str">
        <f t="shared" si="22"/>
        <v>项</v>
      </c>
      <c r="K95" s="207">
        <f t="shared" si="26"/>
        <v>0</v>
      </c>
      <c r="O95" s="207">
        <f t="shared" si="23"/>
        <v>7</v>
      </c>
      <c r="P95" s="284">
        <v>2010903</v>
      </c>
      <c r="Q95" s="284" t="s">
        <v>2612</v>
      </c>
      <c r="R95" s="287"/>
      <c r="S95" s="285">
        <f t="shared" si="24"/>
        <v>0</v>
      </c>
      <c r="T95" s="285">
        <f t="shared" si="25"/>
        <v>0</v>
      </c>
    </row>
    <row r="96" ht="36" customHeight="1" spans="1:20">
      <c r="A96" s="275" t="s">
        <v>2755</v>
      </c>
      <c r="B96" s="276" t="s">
        <v>257</v>
      </c>
      <c r="C96" s="185"/>
      <c r="D96" s="185">
        <f t="shared" si="32"/>
        <v>0</v>
      </c>
      <c r="E96" s="186">
        <v>0</v>
      </c>
      <c r="F96" s="277">
        <v>0</v>
      </c>
      <c r="G96" s="186">
        <v>0</v>
      </c>
      <c r="H96" s="278" t="str">
        <f t="shared" si="20"/>
        <v/>
      </c>
      <c r="I96" s="283" t="str">
        <f t="shared" si="21"/>
        <v>否</v>
      </c>
      <c r="J96" s="207" t="str">
        <f t="shared" si="22"/>
        <v>项</v>
      </c>
      <c r="K96" s="207">
        <f t="shared" si="26"/>
        <v>0</v>
      </c>
      <c r="O96" s="207">
        <f t="shared" si="23"/>
        <v>7</v>
      </c>
      <c r="P96" s="284">
        <v>2010905</v>
      </c>
      <c r="Q96" s="284" t="s">
        <v>2756</v>
      </c>
      <c r="R96" s="287"/>
      <c r="S96" s="285">
        <f t="shared" si="24"/>
        <v>0</v>
      </c>
      <c r="T96" s="285">
        <f t="shared" si="25"/>
        <v>0</v>
      </c>
    </row>
    <row r="97" ht="36" customHeight="1" spans="1:20">
      <c r="A97" s="275" t="s">
        <v>2757</v>
      </c>
      <c r="B97" s="276" t="s">
        <v>259</v>
      </c>
      <c r="C97" s="185"/>
      <c r="D97" s="185">
        <f t="shared" si="32"/>
        <v>0</v>
      </c>
      <c r="E97" s="186">
        <v>0</v>
      </c>
      <c r="F97" s="277">
        <v>0</v>
      </c>
      <c r="G97" s="186">
        <v>0</v>
      </c>
      <c r="H97" s="278" t="str">
        <f t="shared" si="20"/>
        <v/>
      </c>
      <c r="I97" s="283" t="str">
        <f t="shared" si="21"/>
        <v>否</v>
      </c>
      <c r="J97" s="207" t="str">
        <f t="shared" si="22"/>
        <v>项</v>
      </c>
      <c r="K97" s="207">
        <f t="shared" si="26"/>
        <v>0</v>
      </c>
      <c r="O97" s="207">
        <f t="shared" si="23"/>
        <v>7</v>
      </c>
      <c r="P97" s="284">
        <v>2010907</v>
      </c>
      <c r="Q97" s="284" t="s">
        <v>2758</v>
      </c>
      <c r="R97" s="287"/>
      <c r="S97" s="285">
        <f t="shared" si="24"/>
        <v>0</v>
      </c>
      <c r="T97" s="285">
        <f t="shared" si="25"/>
        <v>0</v>
      </c>
    </row>
    <row r="98" ht="36" customHeight="1" spans="1:20">
      <c r="A98" s="275" t="s">
        <v>2759</v>
      </c>
      <c r="B98" s="276" t="s">
        <v>227</v>
      </c>
      <c r="C98" s="185"/>
      <c r="D98" s="185">
        <f t="shared" si="32"/>
        <v>0</v>
      </c>
      <c r="E98" s="186">
        <v>0</v>
      </c>
      <c r="F98" s="277">
        <v>0</v>
      </c>
      <c r="G98" s="186">
        <v>0</v>
      </c>
      <c r="H98" s="278" t="str">
        <f t="shared" si="20"/>
        <v/>
      </c>
      <c r="I98" s="283" t="str">
        <f t="shared" si="21"/>
        <v>否</v>
      </c>
      <c r="J98" s="207" t="str">
        <f t="shared" si="22"/>
        <v>项</v>
      </c>
      <c r="K98" s="207">
        <f t="shared" si="26"/>
        <v>0</v>
      </c>
      <c r="O98" s="207">
        <f t="shared" si="23"/>
        <v>7</v>
      </c>
      <c r="P98" s="284">
        <v>2010908</v>
      </c>
      <c r="Q98" s="284" t="s">
        <v>2711</v>
      </c>
      <c r="R98" s="287"/>
      <c r="S98" s="285">
        <f t="shared" si="24"/>
        <v>0</v>
      </c>
      <c r="T98" s="285">
        <f t="shared" si="25"/>
        <v>0</v>
      </c>
    </row>
    <row r="99" ht="36" customHeight="1" spans="1:20">
      <c r="A99" s="275" t="s">
        <v>2760</v>
      </c>
      <c r="B99" s="276" t="s">
        <v>261</v>
      </c>
      <c r="C99" s="185"/>
      <c r="D99" s="185">
        <f t="shared" si="32"/>
        <v>0</v>
      </c>
      <c r="E99" s="186">
        <v>0</v>
      </c>
      <c r="F99" s="277">
        <v>0</v>
      </c>
      <c r="G99" s="186">
        <v>0</v>
      </c>
      <c r="H99" s="278" t="str">
        <f t="shared" si="20"/>
        <v/>
      </c>
      <c r="I99" s="283" t="str">
        <f t="shared" si="21"/>
        <v>否</v>
      </c>
      <c r="J99" s="207" t="str">
        <f t="shared" si="22"/>
        <v>项</v>
      </c>
      <c r="K99" s="207">
        <f t="shared" si="26"/>
        <v>0</v>
      </c>
      <c r="O99" s="207">
        <f t="shared" si="23"/>
        <v>7</v>
      </c>
      <c r="P99" s="284">
        <v>2010909</v>
      </c>
      <c r="Q99" s="284" t="s">
        <v>2761</v>
      </c>
      <c r="R99" s="287"/>
      <c r="S99" s="285">
        <f t="shared" si="24"/>
        <v>0</v>
      </c>
      <c r="T99" s="285">
        <f t="shared" si="25"/>
        <v>0</v>
      </c>
    </row>
    <row r="100" ht="36" customHeight="1" spans="1:20">
      <c r="A100" s="275" t="s">
        <v>2762</v>
      </c>
      <c r="B100" s="276" t="s">
        <v>263</v>
      </c>
      <c r="C100" s="185"/>
      <c r="D100" s="185">
        <f t="shared" si="32"/>
        <v>0</v>
      </c>
      <c r="E100" s="186">
        <v>0</v>
      </c>
      <c r="F100" s="277">
        <v>0</v>
      </c>
      <c r="G100" s="186">
        <v>0</v>
      </c>
      <c r="H100" s="278" t="str">
        <f t="shared" si="20"/>
        <v/>
      </c>
      <c r="I100" s="283" t="str">
        <f t="shared" si="21"/>
        <v>否</v>
      </c>
      <c r="J100" s="207" t="str">
        <f t="shared" si="22"/>
        <v>项</v>
      </c>
      <c r="K100" s="207">
        <f t="shared" si="26"/>
        <v>0</v>
      </c>
      <c r="O100" s="207">
        <f t="shared" si="23"/>
        <v>7</v>
      </c>
      <c r="P100" s="284">
        <v>2010910</v>
      </c>
      <c r="Q100" s="284" t="s">
        <v>2763</v>
      </c>
      <c r="R100" s="287"/>
      <c r="S100" s="285">
        <f t="shared" si="24"/>
        <v>0</v>
      </c>
      <c r="T100" s="285">
        <f t="shared" si="25"/>
        <v>0</v>
      </c>
    </row>
    <row r="101" ht="36" customHeight="1" spans="1:20">
      <c r="A101" s="275" t="s">
        <v>2764</v>
      </c>
      <c r="B101" s="276" t="s">
        <v>265</v>
      </c>
      <c r="C101" s="185"/>
      <c r="D101" s="185">
        <f t="shared" si="32"/>
        <v>0</v>
      </c>
      <c r="E101" s="186">
        <v>0</v>
      </c>
      <c r="F101" s="277">
        <v>0</v>
      </c>
      <c r="G101" s="186">
        <v>0</v>
      </c>
      <c r="H101" s="278" t="str">
        <f t="shared" si="20"/>
        <v/>
      </c>
      <c r="I101" s="283" t="str">
        <f t="shared" si="21"/>
        <v>否</v>
      </c>
      <c r="J101" s="207" t="str">
        <f t="shared" si="22"/>
        <v>项</v>
      </c>
      <c r="K101" s="207">
        <f t="shared" si="26"/>
        <v>0</v>
      </c>
      <c r="O101" s="207">
        <f t="shared" si="23"/>
        <v>7</v>
      </c>
      <c r="P101" s="284">
        <v>2010911</v>
      </c>
      <c r="Q101" s="284" t="s">
        <v>2765</v>
      </c>
      <c r="R101" s="287"/>
      <c r="S101" s="285">
        <f t="shared" si="24"/>
        <v>0</v>
      </c>
      <c r="T101" s="285">
        <f t="shared" si="25"/>
        <v>0</v>
      </c>
    </row>
    <row r="102" ht="36" customHeight="1" spans="1:20">
      <c r="A102" s="275" t="s">
        <v>2766</v>
      </c>
      <c r="B102" s="276" t="s">
        <v>267</v>
      </c>
      <c r="C102" s="185"/>
      <c r="D102" s="185">
        <f t="shared" si="32"/>
        <v>0</v>
      </c>
      <c r="E102" s="186">
        <v>0</v>
      </c>
      <c r="F102" s="277">
        <v>0</v>
      </c>
      <c r="G102" s="186">
        <v>0</v>
      </c>
      <c r="H102" s="278" t="str">
        <f t="shared" si="20"/>
        <v/>
      </c>
      <c r="I102" s="283" t="str">
        <f t="shared" si="21"/>
        <v>否</v>
      </c>
      <c r="J102" s="207" t="str">
        <f t="shared" si="22"/>
        <v>项</v>
      </c>
      <c r="K102" s="207">
        <f t="shared" si="26"/>
        <v>0</v>
      </c>
      <c r="O102" s="207">
        <f t="shared" si="23"/>
        <v>7</v>
      </c>
      <c r="P102" s="284">
        <v>2010912</v>
      </c>
      <c r="Q102" s="284" t="s">
        <v>2767</v>
      </c>
      <c r="R102" s="287"/>
      <c r="S102" s="285">
        <f t="shared" si="24"/>
        <v>0</v>
      </c>
      <c r="T102" s="285">
        <f t="shared" si="25"/>
        <v>0</v>
      </c>
    </row>
    <row r="103" ht="36" customHeight="1" spans="1:20">
      <c r="A103" s="275" t="s">
        <v>2768</v>
      </c>
      <c r="B103" s="276" t="s">
        <v>163</v>
      </c>
      <c r="C103" s="185"/>
      <c r="D103" s="185">
        <f t="shared" si="32"/>
        <v>0</v>
      </c>
      <c r="E103" s="186">
        <v>0</v>
      </c>
      <c r="F103" s="277">
        <v>0</v>
      </c>
      <c r="G103" s="186">
        <v>0</v>
      </c>
      <c r="H103" s="278" t="str">
        <f t="shared" si="20"/>
        <v/>
      </c>
      <c r="I103" s="283" t="str">
        <f t="shared" si="21"/>
        <v>否</v>
      </c>
      <c r="J103" s="207" t="str">
        <f t="shared" si="22"/>
        <v>项</v>
      </c>
      <c r="K103" s="207">
        <f t="shared" si="26"/>
        <v>0</v>
      </c>
      <c r="O103" s="207">
        <f t="shared" si="23"/>
        <v>7</v>
      </c>
      <c r="P103" s="284">
        <v>2010950</v>
      </c>
      <c r="Q103" s="284" t="s">
        <v>2626</v>
      </c>
      <c r="R103" s="287"/>
      <c r="S103" s="285">
        <f t="shared" si="24"/>
        <v>0</v>
      </c>
      <c r="T103" s="285">
        <f t="shared" si="25"/>
        <v>0</v>
      </c>
    </row>
    <row r="104" ht="36" customHeight="1" spans="1:20">
      <c r="A104" s="275" t="s">
        <v>2769</v>
      </c>
      <c r="B104" s="276" t="s">
        <v>269</v>
      </c>
      <c r="C104" s="185">
        <v>-1</v>
      </c>
      <c r="D104" s="185">
        <f t="shared" si="32"/>
        <v>0</v>
      </c>
      <c r="E104" s="186">
        <v>0</v>
      </c>
      <c r="F104" s="277">
        <v>0</v>
      </c>
      <c r="G104" s="186">
        <v>0</v>
      </c>
      <c r="H104" s="278">
        <f t="shared" si="20"/>
        <v>-1</v>
      </c>
      <c r="I104" s="283" t="str">
        <f t="shared" si="21"/>
        <v>是</v>
      </c>
      <c r="J104" s="207" t="str">
        <f t="shared" si="22"/>
        <v>项</v>
      </c>
      <c r="K104" s="207">
        <f t="shared" si="26"/>
        <v>1</v>
      </c>
      <c r="O104" s="207">
        <f t="shared" si="23"/>
        <v>7</v>
      </c>
      <c r="P104" s="284">
        <v>2010999</v>
      </c>
      <c r="Q104" s="284" t="s">
        <v>2770</v>
      </c>
      <c r="R104" s="287">
        <v>-1</v>
      </c>
      <c r="S104" s="285">
        <f t="shared" si="24"/>
        <v>0</v>
      </c>
      <c r="T104" s="285">
        <f t="shared" si="25"/>
        <v>0</v>
      </c>
    </row>
    <row r="105" ht="36" customHeight="1" spans="1:20">
      <c r="A105" s="275" t="s">
        <v>2771</v>
      </c>
      <c r="B105" s="276" t="s">
        <v>271</v>
      </c>
      <c r="C105" s="185">
        <f>SUM(C106:C114)</f>
        <v>316</v>
      </c>
      <c r="D105" s="185">
        <f t="shared" ref="C105:G105" si="33">SUM(D106:D114)</f>
        <v>0</v>
      </c>
      <c r="E105" s="186">
        <f t="shared" si="33"/>
        <v>0</v>
      </c>
      <c r="F105" s="277">
        <f t="shared" si="33"/>
        <v>0</v>
      </c>
      <c r="G105" s="186">
        <f t="shared" si="33"/>
        <v>0</v>
      </c>
      <c r="H105" s="278">
        <f t="shared" si="20"/>
        <v>-1</v>
      </c>
      <c r="I105" s="283" t="str">
        <f t="shared" si="21"/>
        <v>是</v>
      </c>
      <c r="J105" s="207" t="str">
        <f t="shared" si="22"/>
        <v>款</v>
      </c>
      <c r="K105" s="207">
        <f t="shared" si="26"/>
        <v>-316</v>
      </c>
      <c r="O105" s="207">
        <f t="shared" si="23"/>
        <v>5</v>
      </c>
      <c r="P105" s="284">
        <v>20110</v>
      </c>
      <c r="Q105" s="286" t="s">
        <v>2772</v>
      </c>
      <c r="R105" s="287">
        <f>SUM(R106:R114)</f>
        <v>316</v>
      </c>
      <c r="S105" s="285">
        <f t="shared" si="24"/>
        <v>0</v>
      </c>
      <c r="T105" s="285">
        <f t="shared" si="25"/>
        <v>0</v>
      </c>
    </row>
    <row r="106" ht="36" customHeight="1" spans="1:20">
      <c r="A106" s="275" t="s">
        <v>2773</v>
      </c>
      <c r="B106" s="276" t="s">
        <v>145</v>
      </c>
      <c r="C106" s="185">
        <v>307</v>
      </c>
      <c r="D106" s="185">
        <f t="shared" ref="D106:D114" si="34">SUM(E106:G106)</f>
        <v>0</v>
      </c>
      <c r="E106" s="186">
        <v>0</v>
      </c>
      <c r="F106" s="277">
        <v>0</v>
      </c>
      <c r="G106" s="186">
        <v>0</v>
      </c>
      <c r="H106" s="278">
        <f t="shared" si="20"/>
        <v>-1</v>
      </c>
      <c r="I106" s="283" t="str">
        <f t="shared" si="21"/>
        <v>是</v>
      </c>
      <c r="J106" s="207" t="str">
        <f t="shared" si="22"/>
        <v>项</v>
      </c>
      <c r="K106" s="207">
        <f t="shared" si="26"/>
        <v>-307</v>
      </c>
      <c r="O106" s="207">
        <f t="shared" si="23"/>
        <v>7</v>
      </c>
      <c r="P106" s="284">
        <v>2011001</v>
      </c>
      <c r="Q106" s="284" t="s">
        <v>2608</v>
      </c>
      <c r="R106" s="287">
        <v>307</v>
      </c>
      <c r="S106" s="285">
        <f t="shared" si="24"/>
        <v>0</v>
      </c>
      <c r="T106" s="285">
        <f t="shared" si="25"/>
        <v>0</v>
      </c>
    </row>
    <row r="107" ht="36" customHeight="1" spans="1:20">
      <c r="A107" s="275" t="s">
        <v>2774</v>
      </c>
      <c r="B107" s="276" t="s">
        <v>147</v>
      </c>
      <c r="C107" s="185">
        <v>4</v>
      </c>
      <c r="D107" s="185">
        <f t="shared" si="34"/>
        <v>0</v>
      </c>
      <c r="E107" s="186">
        <v>0</v>
      </c>
      <c r="F107" s="277">
        <v>0</v>
      </c>
      <c r="G107" s="186">
        <v>0</v>
      </c>
      <c r="H107" s="278">
        <f t="shared" si="20"/>
        <v>-1</v>
      </c>
      <c r="I107" s="283" t="str">
        <f t="shared" si="21"/>
        <v>是</v>
      </c>
      <c r="J107" s="207" t="str">
        <f t="shared" si="22"/>
        <v>项</v>
      </c>
      <c r="K107" s="207">
        <f t="shared" si="26"/>
        <v>-4</v>
      </c>
      <c r="O107" s="207">
        <f t="shared" si="23"/>
        <v>7</v>
      </c>
      <c r="P107" s="284">
        <v>2011002</v>
      </c>
      <c r="Q107" s="284" t="s">
        <v>2610</v>
      </c>
      <c r="R107" s="287">
        <v>4</v>
      </c>
      <c r="S107" s="285">
        <f t="shared" si="24"/>
        <v>0</v>
      </c>
      <c r="T107" s="285">
        <f t="shared" si="25"/>
        <v>0</v>
      </c>
    </row>
    <row r="108" ht="36" customHeight="1" spans="1:20">
      <c r="A108" s="275" t="s">
        <v>2775</v>
      </c>
      <c r="B108" s="276" t="s">
        <v>149</v>
      </c>
      <c r="C108" s="185"/>
      <c r="D108" s="185">
        <f t="shared" si="34"/>
        <v>0</v>
      </c>
      <c r="E108" s="186">
        <v>0</v>
      </c>
      <c r="F108" s="277">
        <v>0</v>
      </c>
      <c r="G108" s="186">
        <v>0</v>
      </c>
      <c r="H108" s="278" t="str">
        <f t="shared" si="20"/>
        <v/>
      </c>
      <c r="I108" s="283" t="str">
        <f t="shared" si="21"/>
        <v>否</v>
      </c>
      <c r="J108" s="207" t="str">
        <f t="shared" si="22"/>
        <v>项</v>
      </c>
      <c r="K108" s="207">
        <f t="shared" si="26"/>
        <v>0</v>
      </c>
      <c r="O108" s="207">
        <f t="shared" si="23"/>
        <v>7</v>
      </c>
      <c r="P108" s="284">
        <v>2011003</v>
      </c>
      <c r="Q108" s="284" t="s">
        <v>2612</v>
      </c>
      <c r="R108" s="287"/>
      <c r="S108" s="285">
        <f t="shared" si="24"/>
        <v>0</v>
      </c>
      <c r="T108" s="285">
        <f t="shared" si="25"/>
        <v>0</v>
      </c>
    </row>
    <row r="109" ht="36" customHeight="1" spans="1:20">
      <c r="A109" s="275" t="s">
        <v>2776</v>
      </c>
      <c r="B109" s="276" t="s">
        <v>273</v>
      </c>
      <c r="C109" s="185"/>
      <c r="D109" s="185">
        <f t="shared" si="34"/>
        <v>0</v>
      </c>
      <c r="E109" s="186">
        <v>0</v>
      </c>
      <c r="F109" s="277">
        <v>0</v>
      </c>
      <c r="G109" s="186">
        <v>0</v>
      </c>
      <c r="H109" s="278" t="str">
        <f t="shared" si="20"/>
        <v/>
      </c>
      <c r="I109" s="283" t="str">
        <f t="shared" si="21"/>
        <v>否</v>
      </c>
      <c r="J109" s="207" t="str">
        <f t="shared" si="22"/>
        <v>项</v>
      </c>
      <c r="K109" s="207">
        <f t="shared" si="26"/>
        <v>0</v>
      </c>
      <c r="O109" s="207">
        <f t="shared" si="23"/>
        <v>7</v>
      </c>
      <c r="P109" s="284">
        <v>2011004</v>
      </c>
      <c r="Q109" s="284" t="s">
        <v>2777</v>
      </c>
      <c r="R109" s="287"/>
      <c r="S109" s="285">
        <f t="shared" si="24"/>
        <v>0</v>
      </c>
      <c r="T109" s="285">
        <f t="shared" si="25"/>
        <v>0</v>
      </c>
    </row>
    <row r="110" ht="36" customHeight="1" spans="1:20">
      <c r="A110" s="275" t="s">
        <v>2778</v>
      </c>
      <c r="B110" s="276" t="s">
        <v>275</v>
      </c>
      <c r="C110" s="185"/>
      <c r="D110" s="185">
        <f t="shared" si="34"/>
        <v>0</v>
      </c>
      <c r="E110" s="186">
        <v>0</v>
      </c>
      <c r="F110" s="277">
        <v>0</v>
      </c>
      <c r="G110" s="186">
        <v>0</v>
      </c>
      <c r="H110" s="278" t="str">
        <f t="shared" si="20"/>
        <v/>
      </c>
      <c r="I110" s="283" t="str">
        <f t="shared" si="21"/>
        <v>否</v>
      </c>
      <c r="J110" s="207" t="str">
        <f t="shared" si="22"/>
        <v>项</v>
      </c>
      <c r="K110" s="207">
        <f t="shared" si="26"/>
        <v>0</v>
      </c>
      <c r="O110" s="207">
        <f t="shared" si="23"/>
        <v>7</v>
      </c>
      <c r="P110" s="284">
        <v>2011005</v>
      </c>
      <c r="Q110" s="284" t="s">
        <v>2779</v>
      </c>
      <c r="R110" s="287"/>
      <c r="S110" s="285">
        <f t="shared" si="24"/>
        <v>0</v>
      </c>
      <c r="T110" s="285">
        <f t="shared" si="25"/>
        <v>0</v>
      </c>
    </row>
    <row r="111" ht="36" customHeight="1" spans="1:20">
      <c r="A111" s="275" t="s">
        <v>2780</v>
      </c>
      <c r="B111" s="276" t="s">
        <v>277</v>
      </c>
      <c r="C111" s="185"/>
      <c r="D111" s="185">
        <f t="shared" si="34"/>
        <v>0</v>
      </c>
      <c r="E111" s="186">
        <v>0</v>
      </c>
      <c r="F111" s="277">
        <v>0</v>
      </c>
      <c r="G111" s="186">
        <v>0</v>
      </c>
      <c r="H111" s="278" t="str">
        <f t="shared" si="20"/>
        <v/>
      </c>
      <c r="I111" s="283" t="str">
        <f t="shared" si="21"/>
        <v>否</v>
      </c>
      <c r="J111" s="207" t="str">
        <f t="shared" si="22"/>
        <v>项</v>
      </c>
      <c r="K111" s="207">
        <f t="shared" si="26"/>
        <v>0</v>
      </c>
      <c r="O111" s="207">
        <f t="shared" si="23"/>
        <v>7</v>
      </c>
      <c r="P111" s="284">
        <v>2011007</v>
      </c>
      <c r="Q111" s="284" t="s">
        <v>2781</v>
      </c>
      <c r="R111" s="287"/>
      <c r="S111" s="285">
        <f t="shared" si="24"/>
        <v>0</v>
      </c>
      <c r="T111" s="285">
        <f t="shared" si="25"/>
        <v>0</v>
      </c>
    </row>
    <row r="112" ht="36" customHeight="1" spans="1:20">
      <c r="A112" s="275" t="s">
        <v>2782</v>
      </c>
      <c r="B112" s="276" t="s">
        <v>279</v>
      </c>
      <c r="C112" s="185"/>
      <c r="D112" s="185">
        <f t="shared" si="34"/>
        <v>0</v>
      </c>
      <c r="E112" s="186">
        <v>0</v>
      </c>
      <c r="F112" s="277">
        <v>0</v>
      </c>
      <c r="G112" s="186">
        <v>0</v>
      </c>
      <c r="H112" s="278" t="str">
        <f t="shared" si="20"/>
        <v/>
      </c>
      <c r="I112" s="283" t="str">
        <f t="shared" si="21"/>
        <v>否</v>
      </c>
      <c r="J112" s="207" t="str">
        <f t="shared" si="22"/>
        <v>项</v>
      </c>
      <c r="K112" s="207">
        <f t="shared" si="26"/>
        <v>0</v>
      </c>
      <c r="O112" s="207">
        <f t="shared" si="23"/>
        <v>7</v>
      </c>
      <c r="P112" s="284">
        <v>2011008</v>
      </c>
      <c r="Q112" s="284" t="s">
        <v>2783</v>
      </c>
      <c r="R112" s="287"/>
      <c r="S112" s="285">
        <f t="shared" si="24"/>
        <v>0</v>
      </c>
      <c r="T112" s="285">
        <f t="shared" si="25"/>
        <v>0</v>
      </c>
    </row>
    <row r="113" ht="36" customHeight="1" spans="1:20">
      <c r="A113" s="275" t="s">
        <v>2784</v>
      </c>
      <c r="B113" s="276" t="s">
        <v>163</v>
      </c>
      <c r="C113" s="185"/>
      <c r="D113" s="185">
        <f t="shared" si="34"/>
        <v>0</v>
      </c>
      <c r="E113" s="186">
        <v>0</v>
      </c>
      <c r="F113" s="277">
        <v>0</v>
      </c>
      <c r="G113" s="186">
        <v>0</v>
      </c>
      <c r="H113" s="278" t="str">
        <f t="shared" si="20"/>
        <v/>
      </c>
      <c r="I113" s="283" t="str">
        <f t="shared" si="21"/>
        <v>否</v>
      </c>
      <c r="J113" s="207" t="str">
        <f t="shared" si="22"/>
        <v>项</v>
      </c>
      <c r="K113" s="207">
        <f t="shared" si="26"/>
        <v>0</v>
      </c>
      <c r="O113" s="207">
        <f t="shared" si="23"/>
        <v>7</v>
      </c>
      <c r="P113" s="284">
        <v>2011050</v>
      </c>
      <c r="Q113" s="284" t="s">
        <v>2626</v>
      </c>
      <c r="R113" s="287"/>
      <c r="S113" s="285">
        <f t="shared" si="24"/>
        <v>0</v>
      </c>
      <c r="T113" s="285">
        <f t="shared" si="25"/>
        <v>0</v>
      </c>
    </row>
    <row r="114" ht="36" customHeight="1" spans="1:20">
      <c r="A114" s="275" t="s">
        <v>2785</v>
      </c>
      <c r="B114" s="276" t="s">
        <v>281</v>
      </c>
      <c r="C114" s="185">
        <v>5</v>
      </c>
      <c r="D114" s="185">
        <f t="shared" ref="D114:D123" si="35">SUM(E114:G114)</f>
        <v>0</v>
      </c>
      <c r="E114" s="186">
        <v>0</v>
      </c>
      <c r="F114" s="277">
        <v>0</v>
      </c>
      <c r="G114" s="186">
        <v>0</v>
      </c>
      <c r="H114" s="278">
        <f t="shared" si="20"/>
        <v>-1</v>
      </c>
      <c r="I114" s="283" t="str">
        <f t="shared" si="21"/>
        <v>是</v>
      </c>
      <c r="J114" s="207" t="str">
        <f t="shared" si="22"/>
        <v>项</v>
      </c>
      <c r="K114" s="207">
        <f t="shared" si="26"/>
        <v>-5</v>
      </c>
      <c r="O114" s="207">
        <f t="shared" si="23"/>
        <v>7</v>
      </c>
      <c r="P114" s="284">
        <v>2011099</v>
      </c>
      <c r="Q114" s="284" t="s">
        <v>2786</v>
      </c>
      <c r="R114" s="287">
        <v>5</v>
      </c>
      <c r="S114" s="285">
        <f t="shared" si="24"/>
        <v>0</v>
      </c>
      <c r="T114" s="285">
        <f t="shared" si="25"/>
        <v>0</v>
      </c>
    </row>
    <row r="115" ht="36" customHeight="1" spans="1:20">
      <c r="A115" s="275" t="s">
        <v>2787</v>
      </c>
      <c r="B115" s="276" t="s">
        <v>283</v>
      </c>
      <c r="C115" s="185">
        <f>SUM(C116:C123)</f>
        <v>1822</v>
      </c>
      <c r="D115" s="185">
        <f t="shared" ref="C115:G115" si="36">SUM(D116:D123)</f>
        <v>1891</v>
      </c>
      <c r="E115" s="186">
        <f t="shared" si="36"/>
        <v>1741</v>
      </c>
      <c r="F115" s="277">
        <f t="shared" si="36"/>
        <v>10</v>
      </c>
      <c r="G115" s="186">
        <f t="shared" si="36"/>
        <v>140</v>
      </c>
      <c r="H115" s="278">
        <f t="shared" si="20"/>
        <v>0.0378704720087815</v>
      </c>
      <c r="I115" s="283" t="str">
        <f t="shared" si="21"/>
        <v>是</v>
      </c>
      <c r="J115" s="207" t="str">
        <f t="shared" si="22"/>
        <v>款</v>
      </c>
      <c r="K115" s="207">
        <f t="shared" si="26"/>
        <v>69</v>
      </c>
      <c r="O115" s="207">
        <f t="shared" si="23"/>
        <v>5</v>
      </c>
      <c r="P115" s="284">
        <v>20111</v>
      </c>
      <c r="Q115" s="286" t="s">
        <v>2788</v>
      </c>
      <c r="R115" s="287">
        <f>SUM(R116:R123)</f>
        <v>1822</v>
      </c>
      <c r="S115" s="285">
        <f t="shared" si="24"/>
        <v>0</v>
      </c>
      <c r="T115" s="285">
        <f t="shared" si="25"/>
        <v>0</v>
      </c>
    </row>
    <row r="116" ht="36" customHeight="1" spans="1:20">
      <c r="A116" s="275" t="s">
        <v>2789</v>
      </c>
      <c r="B116" s="276" t="s">
        <v>145</v>
      </c>
      <c r="C116" s="185">
        <v>1708</v>
      </c>
      <c r="D116" s="185">
        <f t="shared" si="35"/>
        <v>1741</v>
      </c>
      <c r="E116" s="279">
        <v>1741</v>
      </c>
      <c r="F116" s="277">
        <v>0</v>
      </c>
      <c r="G116" s="186">
        <v>0</v>
      </c>
      <c r="H116" s="278">
        <f t="shared" si="20"/>
        <v>0.019320843091335</v>
      </c>
      <c r="I116" s="283" t="str">
        <f t="shared" si="21"/>
        <v>是</v>
      </c>
      <c r="J116" s="207" t="str">
        <f t="shared" si="22"/>
        <v>项</v>
      </c>
      <c r="K116" s="207">
        <f t="shared" si="26"/>
        <v>33</v>
      </c>
      <c r="O116" s="207">
        <f t="shared" si="23"/>
        <v>7</v>
      </c>
      <c r="P116" s="284">
        <v>2011101</v>
      </c>
      <c r="Q116" s="284" t="s">
        <v>2608</v>
      </c>
      <c r="R116" s="287">
        <v>1708</v>
      </c>
      <c r="S116" s="285">
        <f t="shared" si="24"/>
        <v>0</v>
      </c>
      <c r="T116" s="285">
        <f t="shared" si="25"/>
        <v>0</v>
      </c>
    </row>
    <row r="117" ht="36" customHeight="1" spans="1:20">
      <c r="A117" s="275" t="s">
        <v>2790</v>
      </c>
      <c r="B117" s="276" t="s">
        <v>147</v>
      </c>
      <c r="C117" s="185">
        <v>114</v>
      </c>
      <c r="D117" s="185">
        <f t="shared" si="35"/>
        <v>0</v>
      </c>
      <c r="E117" s="186">
        <v>0</v>
      </c>
      <c r="F117" s="277">
        <v>0</v>
      </c>
      <c r="G117" s="186">
        <v>0</v>
      </c>
      <c r="H117" s="278">
        <f t="shared" si="20"/>
        <v>-1</v>
      </c>
      <c r="I117" s="283" t="str">
        <f t="shared" si="21"/>
        <v>是</v>
      </c>
      <c r="J117" s="207" t="str">
        <f t="shared" si="22"/>
        <v>项</v>
      </c>
      <c r="K117" s="207">
        <f t="shared" si="26"/>
        <v>-114</v>
      </c>
      <c r="O117" s="207">
        <f t="shared" si="23"/>
        <v>7</v>
      </c>
      <c r="P117" s="284">
        <v>2011102</v>
      </c>
      <c r="Q117" s="284" t="s">
        <v>2610</v>
      </c>
      <c r="R117" s="287">
        <v>114</v>
      </c>
      <c r="S117" s="285">
        <f t="shared" si="24"/>
        <v>0</v>
      </c>
      <c r="T117" s="285">
        <f t="shared" si="25"/>
        <v>0</v>
      </c>
    </row>
    <row r="118" ht="36" customHeight="1" spans="1:20">
      <c r="A118" s="275" t="s">
        <v>2791</v>
      </c>
      <c r="B118" s="276" t="s">
        <v>149</v>
      </c>
      <c r="C118" s="185"/>
      <c r="D118" s="185">
        <f t="shared" si="35"/>
        <v>0</v>
      </c>
      <c r="E118" s="186">
        <v>0</v>
      </c>
      <c r="F118" s="277">
        <v>0</v>
      </c>
      <c r="G118" s="186">
        <v>0</v>
      </c>
      <c r="H118" s="278" t="str">
        <f t="shared" si="20"/>
        <v/>
      </c>
      <c r="I118" s="283" t="str">
        <f t="shared" si="21"/>
        <v>否</v>
      </c>
      <c r="J118" s="207" t="str">
        <f t="shared" si="22"/>
        <v>项</v>
      </c>
      <c r="K118" s="207">
        <f t="shared" si="26"/>
        <v>0</v>
      </c>
      <c r="O118" s="207">
        <f t="shared" si="23"/>
        <v>7</v>
      </c>
      <c r="P118" s="284">
        <v>2011103</v>
      </c>
      <c r="Q118" s="284" t="s">
        <v>2612</v>
      </c>
      <c r="R118" s="287"/>
      <c r="S118" s="285">
        <f t="shared" si="24"/>
        <v>0</v>
      </c>
      <c r="T118" s="285">
        <f t="shared" si="25"/>
        <v>0</v>
      </c>
    </row>
    <row r="119" ht="36" customHeight="1" spans="1:20">
      <c r="A119" s="275" t="s">
        <v>2792</v>
      </c>
      <c r="B119" s="276" t="s">
        <v>285</v>
      </c>
      <c r="C119" s="185"/>
      <c r="D119" s="185">
        <f t="shared" si="35"/>
        <v>0</v>
      </c>
      <c r="E119" s="186">
        <v>0</v>
      </c>
      <c r="F119" s="277">
        <v>0</v>
      </c>
      <c r="G119" s="186"/>
      <c r="H119" s="278" t="str">
        <f t="shared" si="20"/>
        <v/>
      </c>
      <c r="I119" s="283" t="str">
        <f t="shared" si="21"/>
        <v>否</v>
      </c>
      <c r="J119" s="207" t="str">
        <f t="shared" si="22"/>
        <v>项</v>
      </c>
      <c r="K119" s="207">
        <f t="shared" si="26"/>
        <v>0</v>
      </c>
      <c r="O119" s="207">
        <f t="shared" si="23"/>
        <v>7</v>
      </c>
      <c r="P119" s="284">
        <v>2011104</v>
      </c>
      <c r="Q119" s="284" t="s">
        <v>2793</v>
      </c>
      <c r="R119" s="287"/>
      <c r="S119" s="285">
        <f t="shared" si="24"/>
        <v>0</v>
      </c>
      <c r="T119" s="285">
        <f t="shared" si="25"/>
        <v>0</v>
      </c>
    </row>
    <row r="120" ht="36" customHeight="1" spans="1:20">
      <c r="A120" s="275" t="s">
        <v>2794</v>
      </c>
      <c r="B120" s="276" t="s">
        <v>287</v>
      </c>
      <c r="C120" s="185"/>
      <c r="D120" s="185">
        <f t="shared" si="35"/>
        <v>0</v>
      </c>
      <c r="E120" s="186">
        <v>0</v>
      </c>
      <c r="F120" s="277">
        <v>0</v>
      </c>
      <c r="G120" s="186">
        <v>0</v>
      </c>
      <c r="H120" s="278" t="str">
        <f t="shared" si="20"/>
        <v/>
      </c>
      <c r="I120" s="283" t="str">
        <f t="shared" si="21"/>
        <v>否</v>
      </c>
      <c r="J120" s="207" t="str">
        <f t="shared" si="22"/>
        <v>项</v>
      </c>
      <c r="K120" s="207">
        <f t="shared" si="26"/>
        <v>0</v>
      </c>
      <c r="O120" s="207">
        <f t="shared" si="23"/>
        <v>7</v>
      </c>
      <c r="P120" s="284">
        <v>2011105</v>
      </c>
      <c r="Q120" s="284" t="s">
        <v>2795</v>
      </c>
      <c r="R120" s="287"/>
      <c r="S120" s="285">
        <f t="shared" si="24"/>
        <v>0</v>
      </c>
      <c r="T120" s="285">
        <f t="shared" si="25"/>
        <v>0</v>
      </c>
    </row>
    <row r="121" ht="36" customHeight="1" spans="1:20">
      <c r="A121" s="275" t="s">
        <v>2796</v>
      </c>
      <c r="B121" s="276" t="s">
        <v>289</v>
      </c>
      <c r="C121" s="185"/>
      <c r="D121" s="185">
        <f t="shared" si="35"/>
        <v>0</v>
      </c>
      <c r="E121" s="186">
        <v>0</v>
      </c>
      <c r="F121" s="277">
        <v>0</v>
      </c>
      <c r="G121" s="186">
        <v>0</v>
      </c>
      <c r="H121" s="278" t="str">
        <f t="shared" si="20"/>
        <v/>
      </c>
      <c r="I121" s="283" t="str">
        <f t="shared" si="21"/>
        <v>否</v>
      </c>
      <c r="J121" s="207" t="str">
        <f t="shared" si="22"/>
        <v>项</v>
      </c>
      <c r="K121" s="207">
        <f t="shared" si="26"/>
        <v>0</v>
      </c>
      <c r="O121" s="207">
        <f t="shared" si="23"/>
        <v>7</v>
      </c>
      <c r="P121" s="284">
        <v>2011106</v>
      </c>
      <c r="Q121" s="284" t="s">
        <v>2797</v>
      </c>
      <c r="R121" s="287"/>
      <c r="S121" s="285">
        <f t="shared" si="24"/>
        <v>0</v>
      </c>
      <c r="T121" s="285">
        <f t="shared" si="25"/>
        <v>0</v>
      </c>
    </row>
    <row r="122" ht="36" customHeight="1" spans="1:20">
      <c r="A122" s="275" t="s">
        <v>2798</v>
      </c>
      <c r="B122" s="276" t="s">
        <v>163</v>
      </c>
      <c r="C122" s="185"/>
      <c r="D122" s="185">
        <f t="shared" si="35"/>
        <v>0</v>
      </c>
      <c r="E122" s="186">
        <v>0</v>
      </c>
      <c r="F122" s="277">
        <v>0</v>
      </c>
      <c r="G122" s="186">
        <v>0</v>
      </c>
      <c r="H122" s="278" t="str">
        <f t="shared" si="20"/>
        <v/>
      </c>
      <c r="I122" s="283" t="str">
        <f t="shared" si="21"/>
        <v>否</v>
      </c>
      <c r="J122" s="207" t="str">
        <f t="shared" si="22"/>
        <v>项</v>
      </c>
      <c r="K122" s="207">
        <f t="shared" si="26"/>
        <v>0</v>
      </c>
      <c r="O122" s="207">
        <f t="shared" si="23"/>
        <v>7</v>
      </c>
      <c r="P122" s="284">
        <v>2011150</v>
      </c>
      <c r="Q122" s="284" t="s">
        <v>2626</v>
      </c>
      <c r="R122" s="287"/>
      <c r="S122" s="285">
        <f t="shared" si="24"/>
        <v>0</v>
      </c>
      <c r="T122" s="285">
        <f t="shared" si="25"/>
        <v>0</v>
      </c>
    </row>
    <row r="123" ht="36" customHeight="1" spans="1:20">
      <c r="A123" s="275" t="s">
        <v>2799</v>
      </c>
      <c r="B123" s="276" t="s">
        <v>291</v>
      </c>
      <c r="C123" s="185"/>
      <c r="D123" s="185">
        <f t="shared" si="35"/>
        <v>150</v>
      </c>
      <c r="E123" s="186">
        <v>0</v>
      </c>
      <c r="F123" s="277">
        <v>10</v>
      </c>
      <c r="G123" s="186">
        <v>140</v>
      </c>
      <c r="H123" s="278" t="str">
        <f t="shared" si="20"/>
        <v/>
      </c>
      <c r="I123" s="283" t="str">
        <f t="shared" si="21"/>
        <v>是</v>
      </c>
      <c r="J123" s="207" t="str">
        <f t="shared" si="22"/>
        <v>项</v>
      </c>
      <c r="K123" s="207">
        <f t="shared" si="26"/>
        <v>150</v>
      </c>
      <c r="O123" s="207">
        <f t="shared" si="23"/>
        <v>7</v>
      </c>
      <c r="P123" s="284">
        <v>2011199</v>
      </c>
      <c r="Q123" s="284" t="s">
        <v>2800</v>
      </c>
      <c r="R123" s="287"/>
      <c r="S123" s="285">
        <f t="shared" si="24"/>
        <v>0</v>
      </c>
      <c r="T123" s="285">
        <f t="shared" si="25"/>
        <v>0</v>
      </c>
    </row>
    <row r="124" ht="36" customHeight="1" spans="1:20">
      <c r="A124" s="275" t="s">
        <v>2801</v>
      </c>
      <c r="B124" s="276" t="s">
        <v>293</v>
      </c>
      <c r="C124" s="185">
        <f>SUM(C125:C134)</f>
        <v>387</v>
      </c>
      <c r="D124" s="185">
        <f t="shared" ref="C124:G124" si="37">SUM(D125:D134)</f>
        <v>274</v>
      </c>
      <c r="E124" s="186">
        <f t="shared" si="37"/>
        <v>274</v>
      </c>
      <c r="F124" s="277">
        <f t="shared" si="37"/>
        <v>0</v>
      </c>
      <c r="G124" s="186">
        <f t="shared" si="37"/>
        <v>0</v>
      </c>
      <c r="H124" s="278">
        <f t="shared" si="20"/>
        <v>-0.291989664082687</v>
      </c>
      <c r="I124" s="283" t="str">
        <f t="shared" si="21"/>
        <v>是</v>
      </c>
      <c r="J124" s="207" t="str">
        <f t="shared" si="22"/>
        <v>款</v>
      </c>
      <c r="K124" s="207">
        <f t="shared" si="26"/>
        <v>-113</v>
      </c>
      <c r="O124" s="207">
        <f t="shared" si="23"/>
        <v>5</v>
      </c>
      <c r="P124" s="284">
        <v>20113</v>
      </c>
      <c r="Q124" s="286" t="s">
        <v>2802</v>
      </c>
      <c r="R124" s="287">
        <f>SUM(R125:R134)</f>
        <v>387</v>
      </c>
      <c r="S124" s="285">
        <f t="shared" si="24"/>
        <v>0</v>
      </c>
      <c r="T124" s="285">
        <f t="shared" si="25"/>
        <v>0</v>
      </c>
    </row>
    <row r="125" ht="36" customHeight="1" spans="1:20">
      <c r="A125" s="275" t="s">
        <v>2803</v>
      </c>
      <c r="B125" s="276" t="s">
        <v>145</v>
      </c>
      <c r="C125" s="185">
        <v>256</v>
      </c>
      <c r="D125" s="185">
        <f t="shared" ref="D125:D134" si="38">SUM(E125:G125)</f>
        <v>251</v>
      </c>
      <c r="E125" s="279">
        <v>251</v>
      </c>
      <c r="F125" s="277">
        <v>0</v>
      </c>
      <c r="G125" s="186">
        <v>0</v>
      </c>
      <c r="H125" s="278">
        <f t="shared" si="20"/>
        <v>-0.01953125</v>
      </c>
      <c r="I125" s="283" t="str">
        <f t="shared" si="21"/>
        <v>是</v>
      </c>
      <c r="J125" s="207" t="str">
        <f t="shared" si="22"/>
        <v>项</v>
      </c>
      <c r="K125" s="207">
        <f t="shared" si="26"/>
        <v>-5</v>
      </c>
      <c r="O125" s="207">
        <f t="shared" si="23"/>
        <v>7</v>
      </c>
      <c r="P125" s="284">
        <v>2011301</v>
      </c>
      <c r="Q125" s="284" t="s">
        <v>2608</v>
      </c>
      <c r="R125" s="287">
        <v>256</v>
      </c>
      <c r="S125" s="285">
        <f t="shared" si="24"/>
        <v>0</v>
      </c>
      <c r="T125" s="285">
        <f t="shared" si="25"/>
        <v>0</v>
      </c>
    </row>
    <row r="126" ht="36" customHeight="1" spans="1:20">
      <c r="A126" s="275" t="s">
        <v>2804</v>
      </c>
      <c r="B126" s="276" t="s">
        <v>147</v>
      </c>
      <c r="C126" s="185"/>
      <c r="D126" s="185">
        <f t="shared" si="38"/>
        <v>0</v>
      </c>
      <c r="E126" s="186">
        <v>0</v>
      </c>
      <c r="F126" s="277">
        <v>0</v>
      </c>
      <c r="G126" s="186">
        <v>0</v>
      </c>
      <c r="H126" s="278" t="str">
        <f t="shared" si="20"/>
        <v/>
      </c>
      <c r="I126" s="283" t="str">
        <f t="shared" si="21"/>
        <v>否</v>
      </c>
      <c r="J126" s="207" t="str">
        <f t="shared" si="22"/>
        <v>项</v>
      </c>
      <c r="K126" s="207">
        <f t="shared" si="26"/>
        <v>0</v>
      </c>
      <c r="O126" s="207">
        <f t="shared" si="23"/>
        <v>7</v>
      </c>
      <c r="P126" s="284">
        <v>2011302</v>
      </c>
      <c r="Q126" s="284" t="s">
        <v>2610</v>
      </c>
      <c r="R126" s="287"/>
      <c r="S126" s="285">
        <f t="shared" si="24"/>
        <v>0</v>
      </c>
      <c r="T126" s="285">
        <f t="shared" si="25"/>
        <v>0</v>
      </c>
    </row>
    <row r="127" ht="36" customHeight="1" spans="1:20">
      <c r="A127" s="275" t="s">
        <v>2805</v>
      </c>
      <c r="B127" s="276" t="s">
        <v>149</v>
      </c>
      <c r="C127" s="185"/>
      <c r="D127" s="185">
        <f t="shared" si="38"/>
        <v>0</v>
      </c>
      <c r="E127" s="186">
        <v>0</v>
      </c>
      <c r="F127" s="277">
        <v>0</v>
      </c>
      <c r="G127" s="186">
        <v>0</v>
      </c>
      <c r="H127" s="278" t="str">
        <f t="shared" si="20"/>
        <v/>
      </c>
      <c r="I127" s="283" t="str">
        <f t="shared" si="21"/>
        <v>否</v>
      </c>
      <c r="J127" s="207" t="str">
        <f t="shared" si="22"/>
        <v>项</v>
      </c>
      <c r="K127" s="207">
        <f t="shared" si="26"/>
        <v>0</v>
      </c>
      <c r="O127" s="207">
        <f t="shared" si="23"/>
        <v>7</v>
      </c>
      <c r="P127" s="284">
        <v>2011303</v>
      </c>
      <c r="Q127" s="284" t="s">
        <v>2612</v>
      </c>
      <c r="R127" s="287"/>
      <c r="S127" s="285">
        <f t="shared" si="24"/>
        <v>0</v>
      </c>
      <c r="T127" s="285">
        <f t="shared" si="25"/>
        <v>0</v>
      </c>
    </row>
    <row r="128" ht="36" customHeight="1" spans="1:20">
      <c r="A128" s="275" t="s">
        <v>2806</v>
      </c>
      <c r="B128" s="276" t="s">
        <v>295</v>
      </c>
      <c r="C128" s="185"/>
      <c r="D128" s="185">
        <f t="shared" si="38"/>
        <v>0</v>
      </c>
      <c r="E128" s="186">
        <v>0</v>
      </c>
      <c r="F128" s="277">
        <v>0</v>
      </c>
      <c r="G128" s="186">
        <v>0</v>
      </c>
      <c r="H128" s="278" t="str">
        <f t="shared" si="20"/>
        <v/>
      </c>
      <c r="I128" s="283" t="str">
        <f t="shared" si="21"/>
        <v>否</v>
      </c>
      <c r="J128" s="207" t="str">
        <f t="shared" si="22"/>
        <v>项</v>
      </c>
      <c r="K128" s="207">
        <f t="shared" si="26"/>
        <v>0</v>
      </c>
      <c r="O128" s="207">
        <f t="shared" si="23"/>
        <v>7</v>
      </c>
      <c r="P128" s="284">
        <v>2011304</v>
      </c>
      <c r="Q128" s="284" t="s">
        <v>2807</v>
      </c>
      <c r="R128" s="287"/>
      <c r="S128" s="285">
        <f t="shared" si="24"/>
        <v>0</v>
      </c>
      <c r="T128" s="285">
        <f t="shared" si="25"/>
        <v>0</v>
      </c>
    </row>
    <row r="129" ht="36" customHeight="1" spans="1:20">
      <c r="A129" s="275" t="s">
        <v>2808</v>
      </c>
      <c r="B129" s="276" t="s">
        <v>297</v>
      </c>
      <c r="C129" s="185"/>
      <c r="D129" s="185">
        <f t="shared" si="38"/>
        <v>0</v>
      </c>
      <c r="E129" s="186">
        <v>0</v>
      </c>
      <c r="F129" s="277">
        <v>0</v>
      </c>
      <c r="G129" s="186">
        <v>0</v>
      </c>
      <c r="H129" s="278" t="str">
        <f t="shared" si="20"/>
        <v/>
      </c>
      <c r="I129" s="283" t="str">
        <f t="shared" si="21"/>
        <v>否</v>
      </c>
      <c r="J129" s="207" t="str">
        <f t="shared" si="22"/>
        <v>项</v>
      </c>
      <c r="K129" s="207">
        <f t="shared" si="26"/>
        <v>0</v>
      </c>
      <c r="O129" s="207">
        <f t="shared" si="23"/>
        <v>7</v>
      </c>
      <c r="P129" s="284">
        <v>2011305</v>
      </c>
      <c r="Q129" s="284" t="s">
        <v>2809</v>
      </c>
      <c r="R129" s="287"/>
      <c r="S129" s="285">
        <f t="shared" si="24"/>
        <v>0</v>
      </c>
      <c r="T129" s="285">
        <f t="shared" si="25"/>
        <v>0</v>
      </c>
    </row>
    <row r="130" ht="36" customHeight="1" spans="1:20">
      <c r="A130" s="275" t="s">
        <v>2810</v>
      </c>
      <c r="B130" s="276" t="s">
        <v>299</v>
      </c>
      <c r="C130" s="185"/>
      <c r="D130" s="185">
        <f t="shared" si="38"/>
        <v>0</v>
      </c>
      <c r="E130" s="186">
        <v>0</v>
      </c>
      <c r="F130" s="277">
        <v>0</v>
      </c>
      <c r="G130" s="186">
        <v>0</v>
      </c>
      <c r="H130" s="278" t="str">
        <f t="shared" si="20"/>
        <v/>
      </c>
      <c r="I130" s="283" t="str">
        <f t="shared" si="21"/>
        <v>否</v>
      </c>
      <c r="J130" s="207" t="str">
        <f t="shared" si="22"/>
        <v>项</v>
      </c>
      <c r="K130" s="207">
        <f t="shared" si="26"/>
        <v>0</v>
      </c>
      <c r="O130" s="207">
        <f t="shared" si="23"/>
        <v>7</v>
      </c>
      <c r="P130" s="284">
        <v>2011306</v>
      </c>
      <c r="Q130" s="284" t="s">
        <v>2811</v>
      </c>
      <c r="R130" s="287"/>
      <c r="S130" s="285">
        <f t="shared" si="24"/>
        <v>0</v>
      </c>
      <c r="T130" s="285">
        <f t="shared" si="25"/>
        <v>0</v>
      </c>
    </row>
    <row r="131" ht="36" customHeight="1" spans="1:20">
      <c r="A131" s="275" t="s">
        <v>2812</v>
      </c>
      <c r="B131" s="276" t="s">
        <v>301</v>
      </c>
      <c r="C131" s="185"/>
      <c r="D131" s="185">
        <f t="shared" si="38"/>
        <v>0</v>
      </c>
      <c r="E131" s="186">
        <v>0</v>
      </c>
      <c r="F131" s="277">
        <v>0</v>
      </c>
      <c r="G131" s="186">
        <v>0</v>
      </c>
      <c r="H131" s="278" t="str">
        <f t="shared" si="20"/>
        <v/>
      </c>
      <c r="I131" s="283" t="str">
        <f t="shared" si="21"/>
        <v>否</v>
      </c>
      <c r="J131" s="207" t="str">
        <f t="shared" si="22"/>
        <v>项</v>
      </c>
      <c r="K131" s="207">
        <f t="shared" si="26"/>
        <v>0</v>
      </c>
      <c r="O131" s="207">
        <f t="shared" si="23"/>
        <v>7</v>
      </c>
      <c r="P131" s="284">
        <v>2011307</v>
      </c>
      <c r="Q131" s="284" t="s">
        <v>2813</v>
      </c>
      <c r="R131" s="287"/>
      <c r="S131" s="285">
        <f t="shared" si="24"/>
        <v>0</v>
      </c>
      <c r="T131" s="285">
        <f t="shared" si="25"/>
        <v>0</v>
      </c>
    </row>
    <row r="132" ht="36" customHeight="1" spans="1:20">
      <c r="A132" s="275" t="s">
        <v>2814</v>
      </c>
      <c r="B132" s="276" t="s">
        <v>303</v>
      </c>
      <c r="C132" s="185"/>
      <c r="D132" s="185">
        <f t="shared" si="38"/>
        <v>0</v>
      </c>
      <c r="E132" s="186">
        <v>0</v>
      </c>
      <c r="F132" s="277">
        <v>0</v>
      </c>
      <c r="G132" s="186">
        <v>0</v>
      </c>
      <c r="H132" s="278" t="str">
        <f t="shared" ref="H132:H195" si="39">IF(C132&lt;&gt;0,D132/C132-1,"")</f>
        <v/>
      </c>
      <c r="I132" s="283" t="str">
        <f t="shared" ref="I132:I195" si="40">IF(LEN(A132)=3,"是",IF(B132&lt;&gt;"",IF(SUM(C132:D132)&lt;&gt;0,"是","否"),"是"))</f>
        <v>否</v>
      </c>
      <c r="J132" s="207" t="str">
        <f t="shared" ref="J132:J195" si="41">IF(LEN(A132)=3,"类",IF(LEN(A132)=5,"款","项"))</f>
        <v>项</v>
      </c>
      <c r="K132" s="207">
        <f t="shared" si="26"/>
        <v>0</v>
      </c>
      <c r="O132" s="207">
        <f t="shared" ref="O132:O195" si="42">LEN(A132)</f>
        <v>7</v>
      </c>
      <c r="P132" s="284">
        <v>2011308</v>
      </c>
      <c r="Q132" s="284" t="s">
        <v>2815</v>
      </c>
      <c r="R132" s="287"/>
      <c r="S132" s="285">
        <f t="shared" ref="S132:S195" si="43">A132-P132</f>
        <v>0</v>
      </c>
      <c r="T132" s="285">
        <f t="shared" ref="T132:T195" si="44">C132-R132</f>
        <v>0</v>
      </c>
    </row>
    <row r="133" ht="36" customHeight="1" spans="1:20">
      <c r="A133" s="275" t="s">
        <v>2816</v>
      </c>
      <c r="B133" s="276" t="s">
        <v>163</v>
      </c>
      <c r="C133" s="185">
        <v>3</v>
      </c>
      <c r="D133" s="185">
        <f t="shared" si="38"/>
        <v>23</v>
      </c>
      <c r="E133" s="279">
        <v>23</v>
      </c>
      <c r="F133" s="277">
        <v>0</v>
      </c>
      <c r="G133" s="186">
        <v>0</v>
      </c>
      <c r="H133" s="278">
        <f t="shared" si="39"/>
        <v>6.66666666666667</v>
      </c>
      <c r="I133" s="283" t="str">
        <f t="shared" si="40"/>
        <v>是</v>
      </c>
      <c r="J133" s="207" t="str">
        <f t="shared" si="41"/>
        <v>项</v>
      </c>
      <c r="K133" s="207">
        <f t="shared" ref="K133:K196" si="45">D133-C133</f>
        <v>20</v>
      </c>
      <c r="O133" s="207">
        <f t="shared" si="42"/>
        <v>7</v>
      </c>
      <c r="P133" s="284">
        <v>2011350</v>
      </c>
      <c r="Q133" s="284" t="s">
        <v>2626</v>
      </c>
      <c r="R133" s="287">
        <v>3</v>
      </c>
      <c r="S133" s="285">
        <f t="shared" si="43"/>
        <v>0</v>
      </c>
      <c r="T133" s="285">
        <f t="shared" si="44"/>
        <v>0</v>
      </c>
    </row>
    <row r="134" ht="36" customHeight="1" spans="1:20">
      <c r="A134" s="275" t="s">
        <v>2817</v>
      </c>
      <c r="B134" s="276" t="s">
        <v>305</v>
      </c>
      <c r="C134" s="185">
        <v>128</v>
      </c>
      <c r="D134" s="185">
        <f t="shared" si="38"/>
        <v>0</v>
      </c>
      <c r="E134" s="186">
        <v>0</v>
      </c>
      <c r="F134" s="277">
        <v>0</v>
      </c>
      <c r="G134" s="186">
        <v>0</v>
      </c>
      <c r="H134" s="278">
        <f t="shared" si="39"/>
        <v>-1</v>
      </c>
      <c r="I134" s="283" t="str">
        <f t="shared" si="40"/>
        <v>是</v>
      </c>
      <c r="J134" s="207" t="str">
        <f t="shared" si="41"/>
        <v>项</v>
      </c>
      <c r="K134" s="207">
        <f t="shared" si="45"/>
        <v>-128</v>
      </c>
      <c r="O134" s="207">
        <f t="shared" si="42"/>
        <v>7</v>
      </c>
      <c r="P134" s="284">
        <v>2011399</v>
      </c>
      <c r="Q134" s="284" t="s">
        <v>2818</v>
      </c>
      <c r="R134" s="287">
        <v>128</v>
      </c>
      <c r="S134" s="285">
        <f t="shared" si="43"/>
        <v>0</v>
      </c>
      <c r="T134" s="285">
        <f t="shared" si="44"/>
        <v>0</v>
      </c>
    </row>
    <row r="135" ht="36" customHeight="1" spans="1:20">
      <c r="A135" s="275" t="s">
        <v>2819</v>
      </c>
      <c r="B135" s="276" t="s">
        <v>307</v>
      </c>
      <c r="C135" s="185">
        <f t="shared" ref="C135:G135" si="46">SUM(C136:C147)</f>
        <v>0</v>
      </c>
      <c r="D135" s="185">
        <f t="shared" si="46"/>
        <v>0</v>
      </c>
      <c r="E135" s="186">
        <f t="shared" si="46"/>
        <v>0</v>
      </c>
      <c r="F135" s="277">
        <f t="shared" si="46"/>
        <v>0</v>
      </c>
      <c r="G135" s="186">
        <f t="shared" si="46"/>
        <v>0</v>
      </c>
      <c r="H135" s="278" t="str">
        <f t="shared" si="39"/>
        <v/>
      </c>
      <c r="I135" s="283" t="str">
        <f t="shared" si="40"/>
        <v>否</v>
      </c>
      <c r="J135" s="207" t="str">
        <f t="shared" si="41"/>
        <v>款</v>
      </c>
      <c r="K135" s="207">
        <f t="shared" si="45"/>
        <v>0</v>
      </c>
      <c r="O135" s="207">
        <f t="shared" si="42"/>
        <v>5</v>
      </c>
      <c r="P135" s="284">
        <v>20114</v>
      </c>
      <c r="Q135" s="286" t="s">
        <v>2820</v>
      </c>
      <c r="R135" s="287"/>
      <c r="S135" s="285">
        <f t="shared" si="43"/>
        <v>0</v>
      </c>
      <c r="T135" s="285">
        <f t="shared" si="44"/>
        <v>0</v>
      </c>
    </row>
    <row r="136" ht="36" customHeight="1" spans="1:20">
      <c r="A136" s="275" t="s">
        <v>2821</v>
      </c>
      <c r="B136" s="276" t="s">
        <v>145</v>
      </c>
      <c r="C136" s="185">
        <v>0</v>
      </c>
      <c r="D136" s="185">
        <f t="shared" ref="D136:D147" si="47">SUM(E136:G136)</f>
        <v>0</v>
      </c>
      <c r="E136" s="186">
        <v>0</v>
      </c>
      <c r="F136" s="277">
        <v>0</v>
      </c>
      <c r="G136" s="186">
        <v>0</v>
      </c>
      <c r="H136" s="278" t="str">
        <f t="shared" si="39"/>
        <v/>
      </c>
      <c r="I136" s="283" t="str">
        <f t="shared" si="40"/>
        <v>否</v>
      </c>
      <c r="J136" s="207" t="str">
        <f t="shared" si="41"/>
        <v>项</v>
      </c>
      <c r="K136" s="207">
        <f t="shared" si="45"/>
        <v>0</v>
      </c>
      <c r="O136" s="207">
        <f t="shared" si="42"/>
        <v>7</v>
      </c>
      <c r="P136" s="284">
        <v>2011401</v>
      </c>
      <c r="Q136" s="284" t="s">
        <v>2608</v>
      </c>
      <c r="R136" s="287"/>
      <c r="S136" s="285">
        <f t="shared" si="43"/>
        <v>0</v>
      </c>
      <c r="T136" s="285">
        <f t="shared" si="44"/>
        <v>0</v>
      </c>
    </row>
    <row r="137" ht="36" customHeight="1" spans="1:20">
      <c r="A137" s="275" t="s">
        <v>2822</v>
      </c>
      <c r="B137" s="276" t="s">
        <v>147</v>
      </c>
      <c r="C137" s="185">
        <v>0</v>
      </c>
      <c r="D137" s="185">
        <f t="shared" si="47"/>
        <v>0</v>
      </c>
      <c r="E137" s="186">
        <v>0</v>
      </c>
      <c r="F137" s="277">
        <v>0</v>
      </c>
      <c r="G137" s="186">
        <v>0</v>
      </c>
      <c r="H137" s="278" t="str">
        <f t="shared" si="39"/>
        <v/>
      </c>
      <c r="I137" s="283" t="str">
        <f t="shared" si="40"/>
        <v>否</v>
      </c>
      <c r="J137" s="207" t="str">
        <f t="shared" si="41"/>
        <v>项</v>
      </c>
      <c r="K137" s="207">
        <f t="shared" si="45"/>
        <v>0</v>
      </c>
      <c r="O137" s="207">
        <f t="shared" si="42"/>
        <v>7</v>
      </c>
      <c r="P137" s="284">
        <v>2011402</v>
      </c>
      <c r="Q137" s="284" t="s">
        <v>2610</v>
      </c>
      <c r="R137" s="287"/>
      <c r="S137" s="285">
        <f t="shared" si="43"/>
        <v>0</v>
      </c>
      <c r="T137" s="285">
        <f t="shared" si="44"/>
        <v>0</v>
      </c>
    </row>
    <row r="138" ht="36" customHeight="1" spans="1:20">
      <c r="A138" s="275" t="s">
        <v>2823</v>
      </c>
      <c r="B138" s="276" t="s">
        <v>149</v>
      </c>
      <c r="C138" s="185">
        <v>0</v>
      </c>
      <c r="D138" s="185">
        <f t="shared" si="47"/>
        <v>0</v>
      </c>
      <c r="E138" s="186">
        <v>0</v>
      </c>
      <c r="F138" s="277">
        <v>0</v>
      </c>
      <c r="G138" s="186">
        <v>0</v>
      </c>
      <c r="H138" s="278" t="str">
        <f t="shared" si="39"/>
        <v/>
      </c>
      <c r="I138" s="283" t="str">
        <f t="shared" si="40"/>
        <v>否</v>
      </c>
      <c r="J138" s="207" t="str">
        <f t="shared" si="41"/>
        <v>项</v>
      </c>
      <c r="K138" s="207">
        <f t="shared" si="45"/>
        <v>0</v>
      </c>
      <c r="O138" s="207">
        <f t="shared" si="42"/>
        <v>7</v>
      </c>
      <c r="P138" s="284">
        <v>2011403</v>
      </c>
      <c r="Q138" s="284" t="s">
        <v>2612</v>
      </c>
      <c r="R138" s="287"/>
      <c r="S138" s="285">
        <f t="shared" si="43"/>
        <v>0</v>
      </c>
      <c r="T138" s="285">
        <f t="shared" si="44"/>
        <v>0</v>
      </c>
    </row>
    <row r="139" ht="36" customHeight="1" spans="1:20">
      <c r="A139" s="275" t="s">
        <v>2824</v>
      </c>
      <c r="B139" s="276" t="s">
        <v>309</v>
      </c>
      <c r="C139" s="185">
        <v>0</v>
      </c>
      <c r="D139" s="185">
        <f t="shared" si="47"/>
        <v>0</v>
      </c>
      <c r="E139" s="186">
        <v>0</v>
      </c>
      <c r="F139" s="277">
        <v>0</v>
      </c>
      <c r="G139" s="186">
        <v>0</v>
      </c>
      <c r="H139" s="278" t="str">
        <f t="shared" si="39"/>
        <v/>
      </c>
      <c r="I139" s="283" t="str">
        <f t="shared" si="40"/>
        <v>否</v>
      </c>
      <c r="J139" s="207" t="str">
        <f t="shared" si="41"/>
        <v>项</v>
      </c>
      <c r="K139" s="207">
        <f t="shared" si="45"/>
        <v>0</v>
      </c>
      <c r="O139" s="207">
        <f t="shared" si="42"/>
        <v>7</v>
      </c>
      <c r="P139" s="284">
        <v>2011404</v>
      </c>
      <c r="Q139" s="284" t="s">
        <v>2825</v>
      </c>
      <c r="R139" s="287"/>
      <c r="S139" s="285">
        <f t="shared" si="43"/>
        <v>0</v>
      </c>
      <c r="T139" s="285">
        <f t="shared" si="44"/>
        <v>0</v>
      </c>
    </row>
    <row r="140" ht="36" customHeight="1" spans="1:20">
      <c r="A140" s="275" t="s">
        <v>2826</v>
      </c>
      <c r="B140" s="276" t="s">
        <v>2827</v>
      </c>
      <c r="C140" s="185">
        <v>0</v>
      </c>
      <c r="D140" s="185">
        <f t="shared" si="47"/>
        <v>0</v>
      </c>
      <c r="E140" s="186">
        <v>0</v>
      </c>
      <c r="F140" s="277">
        <v>0</v>
      </c>
      <c r="G140" s="186">
        <v>0</v>
      </c>
      <c r="H140" s="278" t="str">
        <f t="shared" si="39"/>
        <v/>
      </c>
      <c r="I140" s="283" t="str">
        <f t="shared" si="40"/>
        <v>否</v>
      </c>
      <c r="J140" s="207" t="str">
        <f t="shared" si="41"/>
        <v>项</v>
      </c>
      <c r="K140" s="207">
        <f t="shared" si="45"/>
        <v>0</v>
      </c>
      <c r="O140" s="207">
        <f t="shared" si="42"/>
        <v>7</v>
      </c>
      <c r="P140" s="284">
        <v>2011405</v>
      </c>
      <c r="Q140" s="284" t="s">
        <v>2828</v>
      </c>
      <c r="R140" s="287"/>
      <c r="S140" s="285">
        <f t="shared" si="43"/>
        <v>0</v>
      </c>
      <c r="T140" s="285">
        <f t="shared" si="44"/>
        <v>0</v>
      </c>
    </row>
    <row r="141" ht="36" customHeight="1" spans="1:20">
      <c r="A141" s="275" t="s">
        <v>2829</v>
      </c>
      <c r="B141" s="276" t="s">
        <v>313</v>
      </c>
      <c r="C141" s="185">
        <v>0</v>
      </c>
      <c r="D141" s="185">
        <f t="shared" si="47"/>
        <v>0</v>
      </c>
      <c r="E141" s="186">
        <v>0</v>
      </c>
      <c r="F141" s="277">
        <v>0</v>
      </c>
      <c r="G141" s="186">
        <v>0</v>
      </c>
      <c r="H141" s="278" t="str">
        <f t="shared" si="39"/>
        <v/>
      </c>
      <c r="I141" s="283" t="str">
        <f t="shared" si="40"/>
        <v>否</v>
      </c>
      <c r="J141" s="207" t="str">
        <f t="shared" si="41"/>
        <v>项</v>
      </c>
      <c r="K141" s="207">
        <f t="shared" si="45"/>
        <v>0</v>
      </c>
      <c r="O141" s="207">
        <f t="shared" si="42"/>
        <v>7</v>
      </c>
      <c r="P141" s="284">
        <v>2011406</v>
      </c>
      <c r="Q141" s="284" t="s">
        <v>2830</v>
      </c>
      <c r="R141" s="287"/>
      <c r="S141" s="285">
        <f t="shared" si="43"/>
        <v>0</v>
      </c>
      <c r="T141" s="285">
        <f t="shared" si="44"/>
        <v>0</v>
      </c>
    </row>
    <row r="142" ht="36" customHeight="1" spans="1:20">
      <c r="A142" s="275" t="s">
        <v>2831</v>
      </c>
      <c r="B142" s="276" t="s">
        <v>2832</v>
      </c>
      <c r="C142" s="185">
        <v>0</v>
      </c>
      <c r="D142" s="185">
        <f t="shared" si="47"/>
        <v>0</v>
      </c>
      <c r="E142" s="186">
        <v>0</v>
      </c>
      <c r="F142" s="277">
        <v>0</v>
      </c>
      <c r="G142" s="186">
        <v>0</v>
      </c>
      <c r="H142" s="278" t="str">
        <f t="shared" si="39"/>
        <v/>
      </c>
      <c r="I142" s="283" t="str">
        <f t="shared" si="40"/>
        <v>否</v>
      </c>
      <c r="J142" s="207" t="str">
        <f t="shared" si="41"/>
        <v>项</v>
      </c>
      <c r="K142" s="207">
        <f t="shared" si="45"/>
        <v>0</v>
      </c>
      <c r="O142" s="207">
        <f t="shared" si="42"/>
        <v>7</v>
      </c>
      <c r="P142" s="284">
        <v>2011408</v>
      </c>
      <c r="Q142" s="284" t="s">
        <v>2833</v>
      </c>
      <c r="R142" s="287"/>
      <c r="S142" s="285">
        <f t="shared" si="43"/>
        <v>0</v>
      </c>
      <c r="T142" s="285">
        <f t="shared" si="44"/>
        <v>0</v>
      </c>
    </row>
    <row r="143" ht="36" customHeight="1" spans="1:20">
      <c r="A143" s="275" t="s">
        <v>2834</v>
      </c>
      <c r="B143" s="276" t="s">
        <v>318</v>
      </c>
      <c r="C143" s="185">
        <v>0</v>
      </c>
      <c r="D143" s="185">
        <f t="shared" si="47"/>
        <v>0</v>
      </c>
      <c r="E143" s="186">
        <v>0</v>
      </c>
      <c r="F143" s="277">
        <v>0</v>
      </c>
      <c r="G143" s="186">
        <v>0</v>
      </c>
      <c r="H143" s="278" t="str">
        <f t="shared" si="39"/>
        <v/>
      </c>
      <c r="I143" s="283" t="str">
        <f t="shared" si="40"/>
        <v>否</v>
      </c>
      <c r="J143" s="207" t="str">
        <f t="shared" si="41"/>
        <v>项</v>
      </c>
      <c r="K143" s="207">
        <f t="shared" si="45"/>
        <v>0</v>
      </c>
      <c r="O143" s="207">
        <f t="shared" si="42"/>
        <v>7</v>
      </c>
      <c r="P143" s="284">
        <v>2011409</v>
      </c>
      <c r="Q143" s="284" t="s">
        <v>2835</v>
      </c>
      <c r="R143" s="287"/>
      <c r="S143" s="285">
        <f t="shared" si="43"/>
        <v>0</v>
      </c>
      <c r="T143" s="285">
        <f t="shared" si="44"/>
        <v>0</v>
      </c>
    </row>
    <row r="144" ht="36" customHeight="1" spans="1:20">
      <c r="A144" s="275" t="s">
        <v>2836</v>
      </c>
      <c r="B144" s="276" t="s">
        <v>320</v>
      </c>
      <c r="C144" s="185">
        <v>0</v>
      </c>
      <c r="D144" s="185">
        <f t="shared" si="47"/>
        <v>0</v>
      </c>
      <c r="E144" s="186">
        <v>0</v>
      </c>
      <c r="F144" s="277">
        <v>0</v>
      </c>
      <c r="G144" s="186">
        <v>0</v>
      </c>
      <c r="H144" s="278" t="str">
        <f t="shared" si="39"/>
        <v/>
      </c>
      <c r="I144" s="283" t="str">
        <f t="shared" si="40"/>
        <v>否</v>
      </c>
      <c r="J144" s="207" t="str">
        <f t="shared" si="41"/>
        <v>项</v>
      </c>
      <c r="K144" s="207">
        <f t="shared" si="45"/>
        <v>0</v>
      </c>
      <c r="O144" s="207">
        <f t="shared" si="42"/>
        <v>7</v>
      </c>
      <c r="P144" s="284">
        <v>2011410</v>
      </c>
      <c r="Q144" s="284" t="s">
        <v>2837</v>
      </c>
      <c r="R144" s="287"/>
      <c r="S144" s="285">
        <f t="shared" si="43"/>
        <v>0</v>
      </c>
      <c r="T144" s="285">
        <f t="shared" si="44"/>
        <v>0</v>
      </c>
    </row>
    <row r="145" ht="36" customHeight="1" spans="1:20">
      <c r="A145" s="275" t="s">
        <v>2838</v>
      </c>
      <c r="B145" s="276" t="s">
        <v>322</v>
      </c>
      <c r="C145" s="185">
        <v>0</v>
      </c>
      <c r="D145" s="185">
        <f t="shared" si="47"/>
        <v>0</v>
      </c>
      <c r="E145" s="186">
        <v>0</v>
      </c>
      <c r="F145" s="277">
        <v>0</v>
      </c>
      <c r="G145" s="186">
        <v>0</v>
      </c>
      <c r="H145" s="278" t="str">
        <f t="shared" si="39"/>
        <v/>
      </c>
      <c r="I145" s="283" t="str">
        <f t="shared" si="40"/>
        <v>否</v>
      </c>
      <c r="J145" s="207" t="str">
        <f t="shared" si="41"/>
        <v>项</v>
      </c>
      <c r="K145" s="207">
        <f t="shared" si="45"/>
        <v>0</v>
      </c>
      <c r="O145" s="207">
        <f t="shared" si="42"/>
        <v>7</v>
      </c>
      <c r="P145" s="284">
        <v>2011411</v>
      </c>
      <c r="Q145" s="284" t="s">
        <v>2839</v>
      </c>
      <c r="R145" s="287"/>
      <c r="S145" s="285">
        <f t="shared" si="43"/>
        <v>0</v>
      </c>
      <c r="T145" s="285">
        <f t="shared" si="44"/>
        <v>0</v>
      </c>
    </row>
    <row r="146" ht="36" customHeight="1" spans="1:20">
      <c r="A146" s="275" t="s">
        <v>2840</v>
      </c>
      <c r="B146" s="276" t="s">
        <v>163</v>
      </c>
      <c r="C146" s="185">
        <v>0</v>
      </c>
      <c r="D146" s="185">
        <f t="shared" si="47"/>
        <v>0</v>
      </c>
      <c r="E146" s="186">
        <v>0</v>
      </c>
      <c r="F146" s="277">
        <v>0</v>
      </c>
      <c r="G146" s="186">
        <v>0</v>
      </c>
      <c r="H146" s="278" t="str">
        <f t="shared" si="39"/>
        <v/>
      </c>
      <c r="I146" s="283" t="str">
        <f t="shared" si="40"/>
        <v>否</v>
      </c>
      <c r="J146" s="207" t="str">
        <f t="shared" si="41"/>
        <v>项</v>
      </c>
      <c r="K146" s="207">
        <f t="shared" si="45"/>
        <v>0</v>
      </c>
      <c r="O146" s="207">
        <f t="shared" si="42"/>
        <v>7</v>
      </c>
      <c r="P146" s="284">
        <v>2011450</v>
      </c>
      <c r="Q146" s="284" t="s">
        <v>2626</v>
      </c>
      <c r="R146" s="287"/>
      <c r="S146" s="285">
        <f t="shared" si="43"/>
        <v>0</v>
      </c>
      <c r="T146" s="285">
        <f t="shared" si="44"/>
        <v>0</v>
      </c>
    </row>
    <row r="147" ht="36" customHeight="1" spans="1:20">
      <c r="A147" s="275" t="s">
        <v>2841</v>
      </c>
      <c r="B147" s="276" t="s">
        <v>324</v>
      </c>
      <c r="C147" s="185">
        <v>0</v>
      </c>
      <c r="D147" s="185">
        <f t="shared" si="47"/>
        <v>0</v>
      </c>
      <c r="E147" s="186">
        <v>0</v>
      </c>
      <c r="F147" s="277">
        <v>0</v>
      </c>
      <c r="G147" s="186">
        <v>0</v>
      </c>
      <c r="H147" s="278" t="str">
        <f t="shared" si="39"/>
        <v/>
      </c>
      <c r="I147" s="283" t="str">
        <f t="shared" si="40"/>
        <v>否</v>
      </c>
      <c r="J147" s="207" t="str">
        <f t="shared" si="41"/>
        <v>项</v>
      </c>
      <c r="K147" s="207">
        <f t="shared" si="45"/>
        <v>0</v>
      </c>
      <c r="O147" s="207">
        <f t="shared" si="42"/>
        <v>7</v>
      </c>
      <c r="P147" s="284">
        <v>2011499</v>
      </c>
      <c r="Q147" s="284" t="s">
        <v>2842</v>
      </c>
      <c r="R147" s="287"/>
      <c r="S147" s="285">
        <f t="shared" si="43"/>
        <v>0</v>
      </c>
      <c r="T147" s="285">
        <f t="shared" si="44"/>
        <v>0</v>
      </c>
    </row>
    <row r="148" ht="36" customHeight="1" spans="1:20">
      <c r="A148" s="275" t="s">
        <v>2843</v>
      </c>
      <c r="B148" s="276" t="s">
        <v>326</v>
      </c>
      <c r="C148" s="185">
        <f>SUM(C149:C154)</f>
        <v>189</v>
      </c>
      <c r="D148" s="185">
        <f t="shared" ref="C148:G148" si="48">SUM(D149:D154)</f>
        <v>250</v>
      </c>
      <c r="E148" s="186">
        <f t="shared" si="48"/>
        <v>0</v>
      </c>
      <c r="F148" s="277">
        <f t="shared" si="48"/>
        <v>0</v>
      </c>
      <c r="G148" s="186">
        <f t="shared" si="48"/>
        <v>250</v>
      </c>
      <c r="H148" s="278">
        <f t="shared" si="39"/>
        <v>0.322751322751323</v>
      </c>
      <c r="I148" s="283" t="str">
        <f t="shared" si="40"/>
        <v>是</v>
      </c>
      <c r="J148" s="207" t="str">
        <f t="shared" si="41"/>
        <v>款</v>
      </c>
      <c r="K148" s="207">
        <f t="shared" si="45"/>
        <v>61</v>
      </c>
      <c r="O148" s="207">
        <f t="shared" si="42"/>
        <v>5</v>
      </c>
      <c r="P148" s="284">
        <v>20123</v>
      </c>
      <c r="Q148" s="286" t="s">
        <v>2844</v>
      </c>
      <c r="R148" s="287">
        <f>SUM(R149:R154)</f>
        <v>189</v>
      </c>
      <c r="S148" s="285">
        <f t="shared" si="43"/>
        <v>0</v>
      </c>
      <c r="T148" s="285">
        <f t="shared" si="44"/>
        <v>0</v>
      </c>
    </row>
    <row r="149" ht="36" customHeight="1" spans="1:20">
      <c r="A149" s="275" t="s">
        <v>2845</v>
      </c>
      <c r="B149" s="276" t="s">
        <v>145</v>
      </c>
      <c r="C149" s="185"/>
      <c r="D149" s="185">
        <f t="shared" ref="D149:D154" si="49">SUM(E149:G149)</f>
        <v>0</v>
      </c>
      <c r="E149" s="186">
        <v>0</v>
      </c>
      <c r="F149" s="277">
        <v>0</v>
      </c>
      <c r="G149" s="186">
        <v>0</v>
      </c>
      <c r="H149" s="278" t="str">
        <f t="shared" si="39"/>
        <v/>
      </c>
      <c r="I149" s="283" t="str">
        <f t="shared" si="40"/>
        <v>否</v>
      </c>
      <c r="J149" s="207" t="str">
        <f t="shared" si="41"/>
        <v>项</v>
      </c>
      <c r="K149" s="207">
        <f t="shared" si="45"/>
        <v>0</v>
      </c>
      <c r="O149" s="207">
        <f t="shared" si="42"/>
        <v>7</v>
      </c>
      <c r="P149" s="284">
        <v>2012301</v>
      </c>
      <c r="Q149" s="284" t="s">
        <v>2608</v>
      </c>
      <c r="R149" s="287"/>
      <c r="S149" s="285">
        <f t="shared" si="43"/>
        <v>0</v>
      </c>
      <c r="T149" s="285">
        <f t="shared" si="44"/>
        <v>0</v>
      </c>
    </row>
    <row r="150" ht="36" customHeight="1" spans="1:20">
      <c r="A150" s="275" t="s">
        <v>2846</v>
      </c>
      <c r="B150" s="276" t="s">
        <v>147</v>
      </c>
      <c r="C150" s="185"/>
      <c r="D150" s="185">
        <f t="shared" si="49"/>
        <v>0</v>
      </c>
      <c r="E150" s="186">
        <v>0</v>
      </c>
      <c r="F150" s="277">
        <v>0</v>
      </c>
      <c r="G150" s="186">
        <v>0</v>
      </c>
      <c r="H150" s="278" t="str">
        <f t="shared" si="39"/>
        <v/>
      </c>
      <c r="I150" s="283" t="str">
        <f t="shared" si="40"/>
        <v>否</v>
      </c>
      <c r="J150" s="207" t="str">
        <f t="shared" si="41"/>
        <v>项</v>
      </c>
      <c r="K150" s="207">
        <f t="shared" si="45"/>
        <v>0</v>
      </c>
      <c r="O150" s="207">
        <f t="shared" si="42"/>
        <v>7</v>
      </c>
      <c r="P150" s="284">
        <v>2012302</v>
      </c>
      <c r="Q150" s="284" t="s">
        <v>2610</v>
      </c>
      <c r="R150" s="287"/>
      <c r="S150" s="285">
        <f t="shared" si="43"/>
        <v>0</v>
      </c>
      <c r="T150" s="285">
        <f t="shared" si="44"/>
        <v>0</v>
      </c>
    </row>
    <row r="151" ht="36" customHeight="1" spans="1:20">
      <c r="A151" s="275" t="s">
        <v>2847</v>
      </c>
      <c r="B151" s="276" t="s">
        <v>149</v>
      </c>
      <c r="C151" s="185"/>
      <c r="D151" s="185">
        <f t="shared" si="49"/>
        <v>0</v>
      </c>
      <c r="E151" s="186">
        <v>0</v>
      </c>
      <c r="F151" s="277">
        <v>0</v>
      </c>
      <c r="G151" s="186">
        <v>0</v>
      </c>
      <c r="H151" s="278" t="str">
        <f t="shared" si="39"/>
        <v/>
      </c>
      <c r="I151" s="283" t="str">
        <f t="shared" si="40"/>
        <v>否</v>
      </c>
      <c r="J151" s="207" t="str">
        <f t="shared" si="41"/>
        <v>项</v>
      </c>
      <c r="K151" s="207">
        <f t="shared" si="45"/>
        <v>0</v>
      </c>
      <c r="O151" s="207">
        <f t="shared" si="42"/>
        <v>7</v>
      </c>
      <c r="P151" s="284">
        <v>2012303</v>
      </c>
      <c r="Q151" s="284" t="s">
        <v>2612</v>
      </c>
      <c r="R151" s="287"/>
      <c r="S151" s="285">
        <f t="shared" si="43"/>
        <v>0</v>
      </c>
      <c r="T151" s="285">
        <f t="shared" si="44"/>
        <v>0</v>
      </c>
    </row>
    <row r="152" ht="36" customHeight="1" spans="1:20">
      <c r="A152" s="275" t="s">
        <v>2848</v>
      </c>
      <c r="B152" s="276" t="s">
        <v>328</v>
      </c>
      <c r="C152" s="185">
        <v>12</v>
      </c>
      <c r="D152" s="185">
        <f t="shared" si="49"/>
        <v>0</v>
      </c>
      <c r="E152" s="186">
        <v>0</v>
      </c>
      <c r="F152" s="277">
        <v>0</v>
      </c>
      <c r="G152" s="186">
        <v>0</v>
      </c>
      <c r="H152" s="278">
        <f t="shared" si="39"/>
        <v>-1</v>
      </c>
      <c r="I152" s="283" t="str">
        <f t="shared" si="40"/>
        <v>是</v>
      </c>
      <c r="J152" s="207" t="str">
        <f t="shared" si="41"/>
        <v>项</v>
      </c>
      <c r="K152" s="207">
        <f t="shared" si="45"/>
        <v>-12</v>
      </c>
      <c r="O152" s="207">
        <f t="shared" si="42"/>
        <v>7</v>
      </c>
      <c r="P152" s="284">
        <v>2012304</v>
      </c>
      <c r="Q152" s="284" t="s">
        <v>2849</v>
      </c>
      <c r="R152" s="287">
        <v>12</v>
      </c>
      <c r="S152" s="285">
        <f t="shared" si="43"/>
        <v>0</v>
      </c>
      <c r="T152" s="285">
        <f t="shared" si="44"/>
        <v>0</v>
      </c>
    </row>
    <row r="153" ht="36" customHeight="1" spans="1:20">
      <c r="A153" s="275" t="s">
        <v>2850</v>
      </c>
      <c r="B153" s="276" t="s">
        <v>163</v>
      </c>
      <c r="C153" s="185">
        <v>0</v>
      </c>
      <c r="D153" s="185">
        <f t="shared" si="49"/>
        <v>0</v>
      </c>
      <c r="E153" s="186">
        <v>0</v>
      </c>
      <c r="F153" s="277">
        <v>0</v>
      </c>
      <c r="G153" s="186">
        <v>0</v>
      </c>
      <c r="H153" s="278" t="str">
        <f t="shared" si="39"/>
        <v/>
      </c>
      <c r="I153" s="283" t="str">
        <f t="shared" si="40"/>
        <v>否</v>
      </c>
      <c r="J153" s="207" t="str">
        <f t="shared" si="41"/>
        <v>项</v>
      </c>
      <c r="K153" s="207">
        <f t="shared" si="45"/>
        <v>0</v>
      </c>
      <c r="O153" s="207">
        <f t="shared" si="42"/>
        <v>7</v>
      </c>
      <c r="P153" s="284">
        <v>2012350</v>
      </c>
      <c r="Q153" s="284" t="s">
        <v>2626</v>
      </c>
      <c r="R153" s="287"/>
      <c r="S153" s="285">
        <f t="shared" si="43"/>
        <v>0</v>
      </c>
      <c r="T153" s="285">
        <f t="shared" si="44"/>
        <v>0</v>
      </c>
    </row>
    <row r="154" ht="36" customHeight="1" spans="1:20">
      <c r="A154" s="275" t="s">
        <v>2851</v>
      </c>
      <c r="B154" s="276" t="s">
        <v>330</v>
      </c>
      <c r="C154" s="185">
        <v>177</v>
      </c>
      <c r="D154" s="185">
        <f t="shared" si="49"/>
        <v>250</v>
      </c>
      <c r="E154" s="186">
        <v>0</v>
      </c>
      <c r="F154" s="277">
        <v>0</v>
      </c>
      <c r="G154" s="186">
        <v>250</v>
      </c>
      <c r="H154" s="278">
        <f t="shared" si="39"/>
        <v>0.412429378531074</v>
      </c>
      <c r="I154" s="283" t="str">
        <f t="shared" si="40"/>
        <v>是</v>
      </c>
      <c r="J154" s="207" t="str">
        <f t="shared" si="41"/>
        <v>项</v>
      </c>
      <c r="K154" s="207">
        <f t="shared" si="45"/>
        <v>73</v>
      </c>
      <c r="O154" s="207">
        <f t="shared" si="42"/>
        <v>7</v>
      </c>
      <c r="P154" s="284">
        <v>2012399</v>
      </c>
      <c r="Q154" s="284" t="s">
        <v>2852</v>
      </c>
      <c r="R154" s="287">
        <v>177</v>
      </c>
      <c r="S154" s="285">
        <f t="shared" si="43"/>
        <v>0</v>
      </c>
      <c r="T154" s="285">
        <f t="shared" si="44"/>
        <v>0</v>
      </c>
    </row>
    <row r="155" ht="36" customHeight="1" spans="1:20">
      <c r="A155" s="275" t="s">
        <v>2853</v>
      </c>
      <c r="B155" s="276" t="s">
        <v>332</v>
      </c>
      <c r="C155" s="185">
        <f t="shared" ref="C155:G155" si="50">SUM(C156:C162)</f>
        <v>0</v>
      </c>
      <c r="D155" s="185">
        <f t="shared" si="50"/>
        <v>0</v>
      </c>
      <c r="E155" s="186">
        <f t="shared" si="50"/>
        <v>0</v>
      </c>
      <c r="F155" s="277">
        <f t="shared" si="50"/>
        <v>0</v>
      </c>
      <c r="G155" s="186">
        <f t="shared" si="50"/>
        <v>0</v>
      </c>
      <c r="H155" s="278" t="str">
        <f t="shared" si="39"/>
        <v/>
      </c>
      <c r="I155" s="283" t="str">
        <f t="shared" si="40"/>
        <v>否</v>
      </c>
      <c r="J155" s="207" t="str">
        <f t="shared" si="41"/>
        <v>款</v>
      </c>
      <c r="K155" s="207">
        <f t="shared" si="45"/>
        <v>0</v>
      </c>
      <c r="O155" s="207">
        <f t="shared" si="42"/>
        <v>5</v>
      </c>
      <c r="P155" s="284">
        <v>20125</v>
      </c>
      <c r="Q155" s="286" t="s">
        <v>2854</v>
      </c>
      <c r="R155" s="287"/>
      <c r="S155" s="285">
        <f t="shared" si="43"/>
        <v>0</v>
      </c>
      <c r="T155" s="285">
        <f t="shared" si="44"/>
        <v>0</v>
      </c>
    </row>
    <row r="156" ht="36" customHeight="1" spans="1:20">
      <c r="A156" s="275" t="s">
        <v>2855</v>
      </c>
      <c r="B156" s="276" t="s">
        <v>145</v>
      </c>
      <c r="C156" s="185">
        <v>0</v>
      </c>
      <c r="D156" s="185">
        <f t="shared" ref="D156:D162" si="51">SUM(E156:G156)</f>
        <v>0</v>
      </c>
      <c r="E156" s="186">
        <v>0</v>
      </c>
      <c r="F156" s="277">
        <v>0</v>
      </c>
      <c r="G156" s="186">
        <v>0</v>
      </c>
      <c r="H156" s="278" t="str">
        <f t="shared" si="39"/>
        <v/>
      </c>
      <c r="I156" s="283" t="str">
        <f t="shared" si="40"/>
        <v>否</v>
      </c>
      <c r="J156" s="207" t="str">
        <f t="shared" si="41"/>
        <v>项</v>
      </c>
      <c r="K156" s="207">
        <f t="shared" si="45"/>
        <v>0</v>
      </c>
      <c r="O156" s="207">
        <f t="shared" si="42"/>
        <v>7</v>
      </c>
      <c r="P156" s="284">
        <v>2012501</v>
      </c>
      <c r="Q156" s="284" t="s">
        <v>2608</v>
      </c>
      <c r="R156" s="287"/>
      <c r="S156" s="285">
        <f t="shared" si="43"/>
        <v>0</v>
      </c>
      <c r="T156" s="285">
        <f t="shared" si="44"/>
        <v>0</v>
      </c>
    </row>
    <row r="157" ht="36" customHeight="1" spans="1:20">
      <c r="A157" s="275" t="s">
        <v>2856</v>
      </c>
      <c r="B157" s="276" t="s">
        <v>147</v>
      </c>
      <c r="C157" s="185">
        <v>0</v>
      </c>
      <c r="D157" s="185">
        <f t="shared" si="51"/>
        <v>0</v>
      </c>
      <c r="E157" s="186">
        <v>0</v>
      </c>
      <c r="F157" s="277">
        <v>0</v>
      </c>
      <c r="G157" s="186">
        <v>0</v>
      </c>
      <c r="H157" s="278" t="str">
        <f t="shared" si="39"/>
        <v/>
      </c>
      <c r="I157" s="283" t="str">
        <f t="shared" si="40"/>
        <v>否</v>
      </c>
      <c r="J157" s="207" t="str">
        <f t="shared" si="41"/>
        <v>项</v>
      </c>
      <c r="K157" s="207">
        <f t="shared" si="45"/>
        <v>0</v>
      </c>
      <c r="O157" s="207">
        <f t="shared" si="42"/>
        <v>7</v>
      </c>
      <c r="P157" s="284">
        <v>2012502</v>
      </c>
      <c r="Q157" s="284" t="s">
        <v>2610</v>
      </c>
      <c r="R157" s="287"/>
      <c r="S157" s="285">
        <f t="shared" si="43"/>
        <v>0</v>
      </c>
      <c r="T157" s="285">
        <f t="shared" si="44"/>
        <v>0</v>
      </c>
    </row>
    <row r="158" ht="36" customHeight="1" spans="1:20">
      <c r="A158" s="275" t="s">
        <v>2857</v>
      </c>
      <c r="B158" s="276" t="s">
        <v>149</v>
      </c>
      <c r="C158" s="185">
        <v>0</v>
      </c>
      <c r="D158" s="185">
        <f t="shared" si="51"/>
        <v>0</v>
      </c>
      <c r="E158" s="186">
        <v>0</v>
      </c>
      <c r="F158" s="277">
        <v>0</v>
      </c>
      <c r="G158" s="186">
        <v>0</v>
      </c>
      <c r="H158" s="278" t="str">
        <f t="shared" si="39"/>
        <v/>
      </c>
      <c r="I158" s="283" t="str">
        <f t="shared" si="40"/>
        <v>否</v>
      </c>
      <c r="J158" s="207" t="str">
        <f t="shared" si="41"/>
        <v>项</v>
      </c>
      <c r="K158" s="207">
        <f t="shared" si="45"/>
        <v>0</v>
      </c>
      <c r="O158" s="207">
        <f t="shared" si="42"/>
        <v>7</v>
      </c>
      <c r="P158" s="284">
        <v>2012503</v>
      </c>
      <c r="Q158" s="284" t="s">
        <v>2612</v>
      </c>
      <c r="R158" s="287"/>
      <c r="S158" s="285">
        <f t="shared" si="43"/>
        <v>0</v>
      </c>
      <c r="T158" s="285">
        <f t="shared" si="44"/>
        <v>0</v>
      </c>
    </row>
    <row r="159" ht="36" customHeight="1" spans="1:20">
      <c r="A159" s="275" t="s">
        <v>2858</v>
      </c>
      <c r="B159" s="276" t="s">
        <v>334</v>
      </c>
      <c r="C159" s="185">
        <v>0</v>
      </c>
      <c r="D159" s="185">
        <f t="shared" si="51"/>
        <v>0</v>
      </c>
      <c r="E159" s="186">
        <v>0</v>
      </c>
      <c r="F159" s="277">
        <v>0</v>
      </c>
      <c r="G159" s="186">
        <v>0</v>
      </c>
      <c r="H159" s="278" t="str">
        <f t="shared" si="39"/>
        <v/>
      </c>
      <c r="I159" s="283" t="str">
        <f t="shared" si="40"/>
        <v>否</v>
      </c>
      <c r="J159" s="207" t="str">
        <f t="shared" si="41"/>
        <v>项</v>
      </c>
      <c r="K159" s="207">
        <f t="shared" si="45"/>
        <v>0</v>
      </c>
      <c r="O159" s="207">
        <f t="shared" si="42"/>
        <v>7</v>
      </c>
      <c r="P159" s="284">
        <v>2012504</v>
      </c>
      <c r="Q159" s="284" t="s">
        <v>2859</v>
      </c>
      <c r="R159" s="287"/>
      <c r="S159" s="285">
        <f t="shared" si="43"/>
        <v>0</v>
      </c>
      <c r="T159" s="285">
        <f t="shared" si="44"/>
        <v>0</v>
      </c>
    </row>
    <row r="160" ht="36" customHeight="1" spans="1:20">
      <c r="A160" s="275" t="s">
        <v>2860</v>
      </c>
      <c r="B160" s="276" t="s">
        <v>336</v>
      </c>
      <c r="C160" s="185">
        <v>0</v>
      </c>
      <c r="D160" s="185">
        <f t="shared" si="51"/>
        <v>0</v>
      </c>
      <c r="E160" s="186">
        <v>0</v>
      </c>
      <c r="F160" s="277">
        <v>0</v>
      </c>
      <c r="G160" s="186">
        <v>0</v>
      </c>
      <c r="H160" s="278" t="str">
        <f t="shared" si="39"/>
        <v/>
      </c>
      <c r="I160" s="283" t="str">
        <f t="shared" si="40"/>
        <v>否</v>
      </c>
      <c r="J160" s="207" t="str">
        <f t="shared" si="41"/>
        <v>项</v>
      </c>
      <c r="K160" s="207">
        <f t="shared" si="45"/>
        <v>0</v>
      </c>
      <c r="O160" s="207">
        <f t="shared" si="42"/>
        <v>7</v>
      </c>
      <c r="P160" s="284">
        <v>2012505</v>
      </c>
      <c r="Q160" s="284" t="s">
        <v>2861</v>
      </c>
      <c r="R160" s="287"/>
      <c r="S160" s="285">
        <f t="shared" si="43"/>
        <v>0</v>
      </c>
      <c r="T160" s="285">
        <f t="shared" si="44"/>
        <v>0</v>
      </c>
    </row>
    <row r="161" ht="36" customHeight="1" spans="1:20">
      <c r="A161" s="275" t="s">
        <v>2862</v>
      </c>
      <c r="B161" s="276" t="s">
        <v>163</v>
      </c>
      <c r="C161" s="185">
        <v>0</v>
      </c>
      <c r="D161" s="185">
        <f t="shared" si="51"/>
        <v>0</v>
      </c>
      <c r="E161" s="186">
        <v>0</v>
      </c>
      <c r="F161" s="277">
        <v>0</v>
      </c>
      <c r="G161" s="186">
        <v>0</v>
      </c>
      <c r="H161" s="278" t="str">
        <f t="shared" si="39"/>
        <v/>
      </c>
      <c r="I161" s="283" t="str">
        <f t="shared" si="40"/>
        <v>否</v>
      </c>
      <c r="J161" s="207" t="str">
        <f t="shared" si="41"/>
        <v>项</v>
      </c>
      <c r="K161" s="207">
        <f t="shared" si="45"/>
        <v>0</v>
      </c>
      <c r="O161" s="207">
        <f t="shared" si="42"/>
        <v>7</v>
      </c>
      <c r="P161" s="284">
        <v>2012550</v>
      </c>
      <c r="Q161" s="284" t="s">
        <v>2626</v>
      </c>
      <c r="R161" s="287"/>
      <c r="S161" s="285">
        <f t="shared" si="43"/>
        <v>0</v>
      </c>
      <c r="T161" s="285">
        <f t="shared" si="44"/>
        <v>0</v>
      </c>
    </row>
    <row r="162" ht="36" customHeight="1" spans="1:20">
      <c r="A162" s="275" t="s">
        <v>2863</v>
      </c>
      <c r="B162" s="276" t="s">
        <v>338</v>
      </c>
      <c r="C162" s="185">
        <v>0</v>
      </c>
      <c r="D162" s="185">
        <f t="shared" si="51"/>
        <v>0</v>
      </c>
      <c r="E162" s="186">
        <v>0</v>
      </c>
      <c r="F162" s="277">
        <v>0</v>
      </c>
      <c r="G162" s="186">
        <v>0</v>
      </c>
      <c r="H162" s="278" t="str">
        <f t="shared" si="39"/>
        <v/>
      </c>
      <c r="I162" s="283" t="str">
        <f t="shared" si="40"/>
        <v>否</v>
      </c>
      <c r="J162" s="207" t="str">
        <f t="shared" si="41"/>
        <v>项</v>
      </c>
      <c r="K162" s="207">
        <f t="shared" si="45"/>
        <v>0</v>
      </c>
      <c r="O162" s="207">
        <f t="shared" si="42"/>
        <v>7</v>
      </c>
      <c r="P162" s="284">
        <v>2012599</v>
      </c>
      <c r="Q162" s="284" t="s">
        <v>2864</v>
      </c>
      <c r="R162" s="287"/>
      <c r="S162" s="285">
        <f t="shared" si="43"/>
        <v>0</v>
      </c>
      <c r="T162" s="285">
        <f t="shared" si="44"/>
        <v>0</v>
      </c>
    </row>
    <row r="163" ht="36" customHeight="1" spans="1:20">
      <c r="A163" s="275" t="s">
        <v>2865</v>
      </c>
      <c r="B163" s="276" t="s">
        <v>340</v>
      </c>
      <c r="C163" s="185">
        <f t="shared" ref="C163:G163" si="52">SUM(C164:C168)</f>
        <v>0</v>
      </c>
      <c r="D163" s="185">
        <f t="shared" si="52"/>
        <v>0</v>
      </c>
      <c r="E163" s="186">
        <f t="shared" si="52"/>
        <v>0</v>
      </c>
      <c r="F163" s="277">
        <f t="shared" si="52"/>
        <v>0</v>
      </c>
      <c r="G163" s="186">
        <f t="shared" si="52"/>
        <v>0</v>
      </c>
      <c r="H163" s="278" t="str">
        <f t="shared" si="39"/>
        <v/>
      </c>
      <c r="I163" s="283" t="str">
        <f t="shared" si="40"/>
        <v>否</v>
      </c>
      <c r="J163" s="207" t="str">
        <f t="shared" si="41"/>
        <v>款</v>
      </c>
      <c r="K163" s="207">
        <f t="shared" si="45"/>
        <v>0</v>
      </c>
      <c r="O163" s="207">
        <f t="shared" si="42"/>
        <v>5</v>
      </c>
      <c r="P163" s="284">
        <v>20126</v>
      </c>
      <c r="Q163" s="286" t="s">
        <v>2866</v>
      </c>
      <c r="R163" s="287"/>
      <c r="S163" s="285">
        <f t="shared" si="43"/>
        <v>0</v>
      </c>
      <c r="T163" s="285">
        <f t="shared" si="44"/>
        <v>0</v>
      </c>
    </row>
    <row r="164" ht="36" customHeight="1" spans="1:20">
      <c r="A164" s="275" t="s">
        <v>2867</v>
      </c>
      <c r="B164" s="276" t="s">
        <v>145</v>
      </c>
      <c r="C164" s="185">
        <v>0</v>
      </c>
      <c r="D164" s="185">
        <f t="shared" ref="D164:D168" si="53">SUM(E164:G164)</f>
        <v>0</v>
      </c>
      <c r="E164" s="186">
        <v>0</v>
      </c>
      <c r="F164" s="277">
        <v>0</v>
      </c>
      <c r="G164" s="186">
        <v>0</v>
      </c>
      <c r="H164" s="278" t="str">
        <f t="shared" si="39"/>
        <v/>
      </c>
      <c r="I164" s="283" t="str">
        <f t="shared" si="40"/>
        <v>否</v>
      </c>
      <c r="J164" s="207" t="str">
        <f t="shared" si="41"/>
        <v>项</v>
      </c>
      <c r="K164" s="207">
        <f t="shared" si="45"/>
        <v>0</v>
      </c>
      <c r="O164" s="207">
        <f t="shared" si="42"/>
        <v>7</v>
      </c>
      <c r="P164" s="284">
        <v>2012601</v>
      </c>
      <c r="Q164" s="284" t="s">
        <v>2608</v>
      </c>
      <c r="R164" s="287"/>
      <c r="S164" s="285">
        <f t="shared" si="43"/>
        <v>0</v>
      </c>
      <c r="T164" s="285">
        <f t="shared" si="44"/>
        <v>0</v>
      </c>
    </row>
    <row r="165" ht="36" customHeight="1" spans="1:20">
      <c r="A165" s="275" t="s">
        <v>2868</v>
      </c>
      <c r="B165" s="276" t="s">
        <v>147</v>
      </c>
      <c r="C165" s="185">
        <v>0</v>
      </c>
      <c r="D165" s="185">
        <f t="shared" si="53"/>
        <v>0</v>
      </c>
      <c r="E165" s="186">
        <v>0</v>
      </c>
      <c r="F165" s="277">
        <v>0</v>
      </c>
      <c r="G165" s="186">
        <v>0</v>
      </c>
      <c r="H165" s="278" t="str">
        <f t="shared" si="39"/>
        <v/>
      </c>
      <c r="I165" s="283" t="str">
        <f t="shared" si="40"/>
        <v>否</v>
      </c>
      <c r="J165" s="207" t="str">
        <f t="shared" si="41"/>
        <v>项</v>
      </c>
      <c r="K165" s="207">
        <f t="shared" si="45"/>
        <v>0</v>
      </c>
      <c r="O165" s="207">
        <f t="shared" si="42"/>
        <v>7</v>
      </c>
      <c r="P165" s="284">
        <v>2012602</v>
      </c>
      <c r="Q165" s="284" t="s">
        <v>2610</v>
      </c>
      <c r="R165" s="287"/>
      <c r="S165" s="285">
        <f t="shared" si="43"/>
        <v>0</v>
      </c>
      <c r="T165" s="285">
        <f t="shared" si="44"/>
        <v>0</v>
      </c>
    </row>
    <row r="166" ht="36" customHeight="1" spans="1:20">
      <c r="A166" s="275" t="s">
        <v>2869</v>
      </c>
      <c r="B166" s="276" t="s">
        <v>149</v>
      </c>
      <c r="C166" s="185">
        <v>0</v>
      </c>
      <c r="D166" s="185">
        <f t="shared" si="53"/>
        <v>0</v>
      </c>
      <c r="E166" s="186">
        <v>0</v>
      </c>
      <c r="F166" s="277">
        <v>0</v>
      </c>
      <c r="G166" s="186">
        <v>0</v>
      </c>
      <c r="H166" s="278" t="str">
        <f t="shared" si="39"/>
        <v/>
      </c>
      <c r="I166" s="283" t="str">
        <f t="shared" si="40"/>
        <v>否</v>
      </c>
      <c r="J166" s="207" t="str">
        <f t="shared" si="41"/>
        <v>项</v>
      </c>
      <c r="K166" s="207">
        <f t="shared" si="45"/>
        <v>0</v>
      </c>
      <c r="O166" s="207">
        <f t="shared" si="42"/>
        <v>7</v>
      </c>
      <c r="P166" s="284">
        <v>2012603</v>
      </c>
      <c r="Q166" s="284" t="s">
        <v>2612</v>
      </c>
      <c r="R166" s="287"/>
      <c r="S166" s="285">
        <f t="shared" si="43"/>
        <v>0</v>
      </c>
      <c r="T166" s="285">
        <f t="shared" si="44"/>
        <v>0</v>
      </c>
    </row>
    <row r="167" ht="36" customHeight="1" spans="1:20">
      <c r="A167" s="275" t="s">
        <v>2870</v>
      </c>
      <c r="B167" s="276" t="s">
        <v>342</v>
      </c>
      <c r="C167" s="185">
        <v>0</v>
      </c>
      <c r="D167" s="185">
        <f t="shared" si="53"/>
        <v>0</v>
      </c>
      <c r="E167" s="186">
        <v>0</v>
      </c>
      <c r="F167" s="277">
        <v>0</v>
      </c>
      <c r="G167" s="186">
        <v>0</v>
      </c>
      <c r="H167" s="278" t="str">
        <f t="shared" si="39"/>
        <v/>
      </c>
      <c r="I167" s="283" t="str">
        <f t="shared" si="40"/>
        <v>否</v>
      </c>
      <c r="J167" s="207" t="str">
        <f t="shared" si="41"/>
        <v>项</v>
      </c>
      <c r="K167" s="207">
        <f t="shared" si="45"/>
        <v>0</v>
      </c>
      <c r="O167" s="207">
        <f t="shared" si="42"/>
        <v>7</v>
      </c>
      <c r="P167" s="284">
        <v>2012604</v>
      </c>
      <c r="Q167" s="284" t="s">
        <v>2871</v>
      </c>
      <c r="R167" s="287"/>
      <c r="S167" s="285">
        <f t="shared" si="43"/>
        <v>0</v>
      </c>
      <c r="T167" s="285">
        <f t="shared" si="44"/>
        <v>0</v>
      </c>
    </row>
    <row r="168" ht="36" customHeight="1" spans="1:20">
      <c r="A168" s="275" t="s">
        <v>2872</v>
      </c>
      <c r="B168" s="276" t="s">
        <v>344</v>
      </c>
      <c r="C168" s="185">
        <v>0</v>
      </c>
      <c r="D168" s="185">
        <f t="shared" si="53"/>
        <v>0</v>
      </c>
      <c r="E168" s="186">
        <v>0</v>
      </c>
      <c r="F168" s="277">
        <v>0</v>
      </c>
      <c r="G168" s="186">
        <v>0</v>
      </c>
      <c r="H168" s="278" t="str">
        <f t="shared" si="39"/>
        <v/>
      </c>
      <c r="I168" s="283" t="str">
        <f t="shared" si="40"/>
        <v>否</v>
      </c>
      <c r="J168" s="207" t="str">
        <f t="shared" si="41"/>
        <v>项</v>
      </c>
      <c r="K168" s="207">
        <f t="shared" si="45"/>
        <v>0</v>
      </c>
      <c r="O168" s="207">
        <f t="shared" si="42"/>
        <v>7</v>
      </c>
      <c r="P168" s="284">
        <v>2012699</v>
      </c>
      <c r="Q168" s="284" t="s">
        <v>2873</v>
      </c>
      <c r="R168" s="287"/>
      <c r="S168" s="285">
        <f t="shared" si="43"/>
        <v>0</v>
      </c>
      <c r="T168" s="285">
        <f t="shared" si="44"/>
        <v>0</v>
      </c>
    </row>
    <row r="169" ht="36" customHeight="1" spans="1:20">
      <c r="A169" s="275" t="s">
        <v>2874</v>
      </c>
      <c r="B169" s="276" t="s">
        <v>346</v>
      </c>
      <c r="C169" s="185">
        <f t="shared" ref="C169:G169" si="54">SUM(C170:C175)</f>
        <v>95</v>
      </c>
      <c r="D169" s="185">
        <f t="shared" si="54"/>
        <v>85</v>
      </c>
      <c r="E169" s="186">
        <f t="shared" si="54"/>
        <v>85</v>
      </c>
      <c r="F169" s="277">
        <f t="shared" si="54"/>
        <v>0</v>
      </c>
      <c r="G169" s="186">
        <f t="shared" si="54"/>
        <v>0</v>
      </c>
      <c r="H169" s="278">
        <f t="shared" si="39"/>
        <v>-0.105263157894737</v>
      </c>
      <c r="I169" s="283" t="str">
        <f t="shared" si="40"/>
        <v>是</v>
      </c>
      <c r="J169" s="207" t="str">
        <f t="shared" si="41"/>
        <v>款</v>
      </c>
      <c r="K169" s="207">
        <f t="shared" si="45"/>
        <v>-10</v>
      </c>
      <c r="O169" s="207">
        <f t="shared" si="42"/>
        <v>5</v>
      </c>
      <c r="P169" s="284">
        <v>20128</v>
      </c>
      <c r="Q169" s="286" t="s">
        <v>2875</v>
      </c>
      <c r="R169" s="287">
        <f>SUM(R170:R175)</f>
        <v>95</v>
      </c>
      <c r="S169" s="285">
        <f t="shared" si="43"/>
        <v>0</v>
      </c>
      <c r="T169" s="285">
        <f t="shared" si="44"/>
        <v>0</v>
      </c>
    </row>
    <row r="170" ht="36" customHeight="1" spans="1:20">
      <c r="A170" s="275" t="s">
        <v>2876</v>
      </c>
      <c r="B170" s="276" t="s">
        <v>145</v>
      </c>
      <c r="C170" s="185">
        <v>93</v>
      </c>
      <c r="D170" s="185">
        <f t="shared" ref="D170:D175" si="55">SUM(E170:G170)</f>
        <v>85</v>
      </c>
      <c r="E170" s="279">
        <v>85</v>
      </c>
      <c r="F170" s="277">
        <v>0</v>
      </c>
      <c r="G170" s="186">
        <v>0</v>
      </c>
      <c r="H170" s="278">
        <f t="shared" si="39"/>
        <v>-0.0860215053763441</v>
      </c>
      <c r="I170" s="283" t="str">
        <f t="shared" si="40"/>
        <v>是</v>
      </c>
      <c r="J170" s="207" t="str">
        <f t="shared" si="41"/>
        <v>项</v>
      </c>
      <c r="K170" s="207">
        <f t="shared" si="45"/>
        <v>-8</v>
      </c>
      <c r="O170" s="207">
        <f t="shared" si="42"/>
        <v>7</v>
      </c>
      <c r="P170" s="284">
        <v>2012801</v>
      </c>
      <c r="Q170" s="284" t="s">
        <v>2608</v>
      </c>
      <c r="R170" s="287">
        <v>93</v>
      </c>
      <c r="S170" s="285">
        <f t="shared" si="43"/>
        <v>0</v>
      </c>
      <c r="T170" s="285">
        <f t="shared" si="44"/>
        <v>0</v>
      </c>
    </row>
    <row r="171" ht="36" customHeight="1" spans="1:20">
      <c r="A171" s="275" t="s">
        <v>2877</v>
      </c>
      <c r="B171" s="276" t="s">
        <v>147</v>
      </c>
      <c r="C171" s="185"/>
      <c r="D171" s="185">
        <f t="shared" si="55"/>
        <v>0</v>
      </c>
      <c r="E171" s="186">
        <v>0</v>
      </c>
      <c r="F171" s="277">
        <v>0</v>
      </c>
      <c r="G171" s="186">
        <v>0</v>
      </c>
      <c r="H171" s="278" t="str">
        <f t="shared" si="39"/>
        <v/>
      </c>
      <c r="I171" s="283" t="str">
        <f t="shared" si="40"/>
        <v>否</v>
      </c>
      <c r="J171" s="207" t="str">
        <f t="shared" si="41"/>
        <v>项</v>
      </c>
      <c r="K171" s="207">
        <f t="shared" si="45"/>
        <v>0</v>
      </c>
      <c r="O171" s="207">
        <f t="shared" si="42"/>
        <v>7</v>
      </c>
      <c r="P171" s="284">
        <v>2012802</v>
      </c>
      <c r="Q171" s="284" t="s">
        <v>2610</v>
      </c>
      <c r="R171" s="287"/>
      <c r="S171" s="285">
        <f t="shared" si="43"/>
        <v>0</v>
      </c>
      <c r="T171" s="285">
        <f t="shared" si="44"/>
        <v>0</v>
      </c>
    </row>
    <row r="172" ht="36" customHeight="1" spans="1:20">
      <c r="A172" s="275" t="s">
        <v>2878</v>
      </c>
      <c r="B172" s="276" t="s">
        <v>149</v>
      </c>
      <c r="C172" s="185"/>
      <c r="D172" s="185">
        <f t="shared" si="55"/>
        <v>0</v>
      </c>
      <c r="E172" s="186">
        <v>0</v>
      </c>
      <c r="F172" s="277">
        <v>0</v>
      </c>
      <c r="G172" s="186">
        <v>0</v>
      </c>
      <c r="H172" s="278" t="str">
        <f t="shared" si="39"/>
        <v/>
      </c>
      <c r="I172" s="283" t="str">
        <f t="shared" si="40"/>
        <v>否</v>
      </c>
      <c r="J172" s="207" t="str">
        <f t="shared" si="41"/>
        <v>项</v>
      </c>
      <c r="K172" s="207">
        <f t="shared" si="45"/>
        <v>0</v>
      </c>
      <c r="O172" s="207">
        <f t="shared" si="42"/>
        <v>7</v>
      </c>
      <c r="P172" s="284">
        <v>2012803</v>
      </c>
      <c r="Q172" s="284" t="s">
        <v>2612</v>
      </c>
      <c r="R172" s="287"/>
      <c r="S172" s="285">
        <f t="shared" si="43"/>
        <v>0</v>
      </c>
      <c r="T172" s="285">
        <f t="shared" si="44"/>
        <v>0</v>
      </c>
    </row>
    <row r="173" ht="36" customHeight="1" spans="1:20">
      <c r="A173" s="275" t="s">
        <v>2879</v>
      </c>
      <c r="B173" s="276" t="s">
        <v>173</v>
      </c>
      <c r="C173" s="185"/>
      <c r="D173" s="185">
        <f t="shared" si="55"/>
        <v>0</v>
      </c>
      <c r="E173" s="186">
        <v>0</v>
      </c>
      <c r="F173" s="277">
        <v>0</v>
      </c>
      <c r="G173" s="186">
        <v>0</v>
      </c>
      <c r="H173" s="278" t="str">
        <f t="shared" si="39"/>
        <v/>
      </c>
      <c r="I173" s="283" t="str">
        <f t="shared" si="40"/>
        <v>否</v>
      </c>
      <c r="J173" s="207" t="str">
        <f t="shared" si="41"/>
        <v>项</v>
      </c>
      <c r="K173" s="207">
        <f t="shared" si="45"/>
        <v>0</v>
      </c>
      <c r="O173" s="207">
        <f t="shared" si="42"/>
        <v>7</v>
      </c>
      <c r="P173" s="284">
        <v>2012804</v>
      </c>
      <c r="Q173" s="284" t="s">
        <v>2639</v>
      </c>
      <c r="R173" s="287"/>
      <c r="S173" s="285">
        <f t="shared" si="43"/>
        <v>0</v>
      </c>
      <c r="T173" s="285">
        <f t="shared" si="44"/>
        <v>0</v>
      </c>
    </row>
    <row r="174" ht="36" customHeight="1" spans="1:20">
      <c r="A174" s="275" t="s">
        <v>2880</v>
      </c>
      <c r="B174" s="276" t="s">
        <v>163</v>
      </c>
      <c r="C174" s="185"/>
      <c r="D174" s="185">
        <f t="shared" si="55"/>
        <v>0</v>
      </c>
      <c r="E174" s="186">
        <v>0</v>
      </c>
      <c r="F174" s="277">
        <v>0</v>
      </c>
      <c r="G174" s="186">
        <v>0</v>
      </c>
      <c r="H174" s="278" t="str">
        <f t="shared" si="39"/>
        <v/>
      </c>
      <c r="I174" s="283" t="str">
        <f t="shared" si="40"/>
        <v>否</v>
      </c>
      <c r="J174" s="207" t="str">
        <f t="shared" si="41"/>
        <v>项</v>
      </c>
      <c r="K174" s="207">
        <f t="shared" si="45"/>
        <v>0</v>
      </c>
      <c r="O174" s="207">
        <f t="shared" si="42"/>
        <v>7</v>
      </c>
      <c r="P174" s="284">
        <v>2012850</v>
      </c>
      <c r="Q174" s="284" t="s">
        <v>2626</v>
      </c>
      <c r="R174" s="287"/>
      <c r="S174" s="285">
        <f t="shared" si="43"/>
        <v>0</v>
      </c>
      <c r="T174" s="285">
        <f t="shared" si="44"/>
        <v>0</v>
      </c>
    </row>
    <row r="175" ht="36" customHeight="1" spans="1:20">
      <c r="A175" s="275" t="s">
        <v>2881</v>
      </c>
      <c r="B175" s="276" t="s">
        <v>348</v>
      </c>
      <c r="C175" s="185">
        <v>2</v>
      </c>
      <c r="D175" s="185">
        <f t="shared" si="55"/>
        <v>0</v>
      </c>
      <c r="E175" s="186">
        <v>0</v>
      </c>
      <c r="F175" s="277">
        <v>0</v>
      </c>
      <c r="G175" s="186">
        <v>0</v>
      </c>
      <c r="H175" s="278">
        <f t="shared" si="39"/>
        <v>-1</v>
      </c>
      <c r="I175" s="283" t="str">
        <f t="shared" si="40"/>
        <v>是</v>
      </c>
      <c r="J175" s="207" t="str">
        <f t="shared" si="41"/>
        <v>项</v>
      </c>
      <c r="K175" s="207">
        <f t="shared" si="45"/>
        <v>-2</v>
      </c>
      <c r="O175" s="207">
        <f t="shared" si="42"/>
        <v>7</v>
      </c>
      <c r="P175" s="284">
        <v>2012899</v>
      </c>
      <c r="Q175" s="284" t="s">
        <v>2882</v>
      </c>
      <c r="R175" s="287">
        <v>2</v>
      </c>
      <c r="S175" s="285">
        <f t="shared" si="43"/>
        <v>0</v>
      </c>
      <c r="T175" s="285">
        <f t="shared" si="44"/>
        <v>0</v>
      </c>
    </row>
    <row r="176" ht="36" customHeight="1" spans="1:20">
      <c r="A176" s="275" t="s">
        <v>2883</v>
      </c>
      <c r="B176" s="276" t="s">
        <v>350</v>
      </c>
      <c r="C176" s="185">
        <f>SUM(C177:C182)</f>
        <v>345</v>
      </c>
      <c r="D176" s="185">
        <f t="shared" ref="C176:G176" si="56">SUM(D177:D182)</f>
        <v>294</v>
      </c>
      <c r="E176" s="186">
        <f t="shared" si="56"/>
        <v>294</v>
      </c>
      <c r="F176" s="277">
        <f t="shared" si="56"/>
        <v>0</v>
      </c>
      <c r="G176" s="186">
        <f t="shared" si="56"/>
        <v>0</v>
      </c>
      <c r="H176" s="278">
        <f t="shared" si="39"/>
        <v>-0.147826086956522</v>
      </c>
      <c r="I176" s="283" t="str">
        <f t="shared" si="40"/>
        <v>是</v>
      </c>
      <c r="J176" s="207" t="str">
        <f t="shared" si="41"/>
        <v>款</v>
      </c>
      <c r="K176" s="207">
        <f t="shared" si="45"/>
        <v>-51</v>
      </c>
      <c r="O176" s="207">
        <f t="shared" si="42"/>
        <v>5</v>
      </c>
      <c r="P176" s="284">
        <v>20129</v>
      </c>
      <c r="Q176" s="286" t="s">
        <v>2884</v>
      </c>
      <c r="R176" s="287">
        <f>SUM(R177:R182)</f>
        <v>345</v>
      </c>
      <c r="S176" s="285">
        <f t="shared" si="43"/>
        <v>0</v>
      </c>
      <c r="T176" s="285">
        <f t="shared" si="44"/>
        <v>0</v>
      </c>
    </row>
    <row r="177" ht="36" customHeight="1" spans="1:20">
      <c r="A177" s="275" t="s">
        <v>2885</v>
      </c>
      <c r="B177" s="276" t="s">
        <v>145</v>
      </c>
      <c r="C177" s="185">
        <v>281</v>
      </c>
      <c r="D177" s="185">
        <f t="shared" ref="D177:D182" si="57">SUM(E177:G177)</f>
        <v>271</v>
      </c>
      <c r="E177" s="279">
        <v>271</v>
      </c>
      <c r="F177" s="277">
        <v>0</v>
      </c>
      <c r="G177" s="186">
        <v>0</v>
      </c>
      <c r="H177" s="278">
        <f t="shared" si="39"/>
        <v>-0.0355871886120996</v>
      </c>
      <c r="I177" s="283" t="str">
        <f t="shared" si="40"/>
        <v>是</v>
      </c>
      <c r="J177" s="207" t="str">
        <f t="shared" si="41"/>
        <v>项</v>
      </c>
      <c r="K177" s="207">
        <f t="shared" si="45"/>
        <v>-10</v>
      </c>
      <c r="O177" s="207">
        <f t="shared" si="42"/>
        <v>7</v>
      </c>
      <c r="P177" s="284">
        <v>2012901</v>
      </c>
      <c r="Q177" s="284" t="s">
        <v>2608</v>
      </c>
      <c r="R177" s="287">
        <v>281</v>
      </c>
      <c r="S177" s="285">
        <f t="shared" si="43"/>
        <v>0</v>
      </c>
      <c r="T177" s="285">
        <f t="shared" si="44"/>
        <v>0</v>
      </c>
    </row>
    <row r="178" ht="36" customHeight="1" spans="1:20">
      <c r="A178" s="275" t="s">
        <v>2886</v>
      </c>
      <c r="B178" s="276" t="s">
        <v>147</v>
      </c>
      <c r="C178" s="185">
        <v>34</v>
      </c>
      <c r="D178" s="185">
        <f t="shared" si="57"/>
        <v>0</v>
      </c>
      <c r="E178" s="186">
        <v>0</v>
      </c>
      <c r="F178" s="277">
        <v>0</v>
      </c>
      <c r="G178" s="186">
        <v>0</v>
      </c>
      <c r="H178" s="278">
        <f t="shared" si="39"/>
        <v>-1</v>
      </c>
      <c r="I178" s="283" t="str">
        <f t="shared" si="40"/>
        <v>是</v>
      </c>
      <c r="J178" s="207" t="str">
        <f t="shared" si="41"/>
        <v>项</v>
      </c>
      <c r="K178" s="207">
        <f t="shared" si="45"/>
        <v>-34</v>
      </c>
      <c r="O178" s="207">
        <f t="shared" si="42"/>
        <v>7</v>
      </c>
      <c r="P178" s="284">
        <v>2012902</v>
      </c>
      <c r="Q178" s="284" t="s">
        <v>2610</v>
      </c>
      <c r="R178" s="287">
        <v>34</v>
      </c>
      <c r="S178" s="285">
        <f t="shared" si="43"/>
        <v>0</v>
      </c>
      <c r="T178" s="285">
        <f t="shared" si="44"/>
        <v>0</v>
      </c>
    </row>
    <row r="179" ht="36" customHeight="1" spans="1:20">
      <c r="A179" s="275" t="s">
        <v>2887</v>
      </c>
      <c r="B179" s="276" t="s">
        <v>149</v>
      </c>
      <c r="C179" s="185">
        <v>0</v>
      </c>
      <c r="D179" s="185">
        <f t="shared" si="57"/>
        <v>0</v>
      </c>
      <c r="E179" s="186">
        <v>0</v>
      </c>
      <c r="F179" s="277">
        <v>0</v>
      </c>
      <c r="G179" s="186">
        <v>0</v>
      </c>
      <c r="H179" s="278" t="str">
        <f t="shared" si="39"/>
        <v/>
      </c>
      <c r="I179" s="283" t="str">
        <f t="shared" si="40"/>
        <v>否</v>
      </c>
      <c r="J179" s="207" t="str">
        <f t="shared" si="41"/>
        <v>项</v>
      </c>
      <c r="K179" s="207">
        <f t="shared" si="45"/>
        <v>0</v>
      </c>
      <c r="O179" s="207">
        <f t="shared" si="42"/>
        <v>7</v>
      </c>
      <c r="P179" s="284">
        <v>2012903</v>
      </c>
      <c r="Q179" s="284" t="s">
        <v>2612</v>
      </c>
      <c r="R179" s="287"/>
      <c r="S179" s="285">
        <f t="shared" si="43"/>
        <v>0</v>
      </c>
      <c r="T179" s="285">
        <f t="shared" si="44"/>
        <v>0</v>
      </c>
    </row>
    <row r="180" ht="36" customHeight="1" spans="1:20">
      <c r="A180" s="275">
        <v>2012906</v>
      </c>
      <c r="B180" s="276" t="s">
        <v>352</v>
      </c>
      <c r="C180" s="185">
        <v>0</v>
      </c>
      <c r="D180" s="185">
        <f t="shared" si="57"/>
        <v>0</v>
      </c>
      <c r="E180" s="186">
        <v>0</v>
      </c>
      <c r="F180" s="277">
        <v>0</v>
      </c>
      <c r="G180" s="186">
        <v>0</v>
      </c>
      <c r="H180" s="278" t="str">
        <f t="shared" si="39"/>
        <v/>
      </c>
      <c r="I180" s="283" t="str">
        <f t="shared" si="40"/>
        <v>否</v>
      </c>
      <c r="J180" s="207" t="str">
        <f t="shared" si="41"/>
        <v>项</v>
      </c>
      <c r="K180" s="207">
        <f t="shared" si="45"/>
        <v>0</v>
      </c>
      <c r="O180" s="207">
        <f t="shared" si="42"/>
        <v>7</v>
      </c>
      <c r="P180" s="284">
        <v>2012906</v>
      </c>
      <c r="Q180" s="284" t="s">
        <v>2888</v>
      </c>
      <c r="R180" s="287"/>
      <c r="S180" s="285">
        <f t="shared" si="43"/>
        <v>0</v>
      </c>
      <c r="T180" s="285">
        <f t="shared" si="44"/>
        <v>0</v>
      </c>
    </row>
    <row r="181" ht="36" customHeight="1" spans="1:20">
      <c r="A181" s="275" t="s">
        <v>2889</v>
      </c>
      <c r="B181" s="276" t="s">
        <v>163</v>
      </c>
      <c r="C181" s="185">
        <v>20</v>
      </c>
      <c r="D181" s="185">
        <f t="shared" si="57"/>
        <v>23</v>
      </c>
      <c r="E181" s="279">
        <v>23</v>
      </c>
      <c r="F181" s="277">
        <v>0</v>
      </c>
      <c r="G181" s="186">
        <v>0</v>
      </c>
      <c r="H181" s="278">
        <f t="shared" si="39"/>
        <v>0.15</v>
      </c>
      <c r="I181" s="283" t="str">
        <f t="shared" si="40"/>
        <v>是</v>
      </c>
      <c r="J181" s="207" t="str">
        <f t="shared" si="41"/>
        <v>项</v>
      </c>
      <c r="K181" s="207">
        <f t="shared" si="45"/>
        <v>3</v>
      </c>
      <c r="O181" s="207">
        <f t="shared" si="42"/>
        <v>7</v>
      </c>
      <c r="P181" s="284">
        <v>2012950</v>
      </c>
      <c r="Q181" s="284" t="s">
        <v>2626</v>
      </c>
      <c r="R181" s="287">
        <v>20</v>
      </c>
      <c r="S181" s="285">
        <f t="shared" si="43"/>
        <v>0</v>
      </c>
      <c r="T181" s="285">
        <f t="shared" si="44"/>
        <v>0</v>
      </c>
    </row>
    <row r="182" ht="36" customHeight="1" spans="1:20">
      <c r="A182" s="275" t="s">
        <v>2890</v>
      </c>
      <c r="B182" s="276" t="s">
        <v>354</v>
      </c>
      <c r="C182" s="185">
        <v>10</v>
      </c>
      <c r="D182" s="185">
        <f t="shared" si="57"/>
        <v>0</v>
      </c>
      <c r="E182" s="186">
        <v>0</v>
      </c>
      <c r="F182" s="277">
        <v>0</v>
      </c>
      <c r="G182" s="186">
        <v>0</v>
      </c>
      <c r="H182" s="278">
        <f t="shared" si="39"/>
        <v>-1</v>
      </c>
      <c r="I182" s="283" t="str">
        <f t="shared" si="40"/>
        <v>是</v>
      </c>
      <c r="J182" s="207" t="str">
        <f t="shared" si="41"/>
        <v>项</v>
      </c>
      <c r="K182" s="207">
        <f t="shared" si="45"/>
        <v>-10</v>
      </c>
      <c r="O182" s="207">
        <f t="shared" si="42"/>
        <v>7</v>
      </c>
      <c r="P182" s="284">
        <v>2012999</v>
      </c>
      <c r="Q182" s="284" t="s">
        <v>2891</v>
      </c>
      <c r="R182" s="287">
        <v>10</v>
      </c>
      <c r="S182" s="285">
        <f t="shared" si="43"/>
        <v>0</v>
      </c>
      <c r="T182" s="285">
        <f t="shared" si="44"/>
        <v>0</v>
      </c>
    </row>
    <row r="183" ht="36" customHeight="1" spans="1:20">
      <c r="A183" s="275" t="s">
        <v>2892</v>
      </c>
      <c r="B183" s="276" t="s">
        <v>356</v>
      </c>
      <c r="C183" s="185">
        <f>SUM(C184:C189)</f>
        <v>2481</v>
      </c>
      <c r="D183" s="185">
        <f t="shared" ref="C183:G183" si="58">SUM(D184:D189)</f>
        <v>2614</v>
      </c>
      <c r="E183" s="186">
        <f t="shared" si="58"/>
        <v>1961</v>
      </c>
      <c r="F183" s="277">
        <f t="shared" si="58"/>
        <v>633</v>
      </c>
      <c r="G183" s="186">
        <f t="shared" si="58"/>
        <v>20</v>
      </c>
      <c r="H183" s="278">
        <f t="shared" si="39"/>
        <v>0.0536074163643692</v>
      </c>
      <c r="I183" s="283" t="str">
        <f t="shared" si="40"/>
        <v>是</v>
      </c>
      <c r="J183" s="207" t="str">
        <f t="shared" si="41"/>
        <v>款</v>
      </c>
      <c r="K183" s="207">
        <f t="shared" si="45"/>
        <v>133</v>
      </c>
      <c r="O183" s="207">
        <f t="shared" si="42"/>
        <v>5</v>
      </c>
      <c r="P183" s="284">
        <v>20131</v>
      </c>
      <c r="Q183" s="286" t="s">
        <v>2893</v>
      </c>
      <c r="R183" s="287">
        <f>SUM(R184:R189)</f>
        <v>2481</v>
      </c>
      <c r="S183" s="285">
        <f t="shared" si="43"/>
        <v>0</v>
      </c>
      <c r="T183" s="285">
        <f t="shared" si="44"/>
        <v>0</v>
      </c>
    </row>
    <row r="184" ht="36" customHeight="1" spans="1:20">
      <c r="A184" s="275" t="s">
        <v>2894</v>
      </c>
      <c r="B184" s="276" t="s">
        <v>145</v>
      </c>
      <c r="C184" s="185">
        <v>2027</v>
      </c>
      <c r="D184" s="185">
        <f t="shared" ref="D184:D189" si="59">SUM(E184:G184)</f>
        <v>1902</v>
      </c>
      <c r="E184" s="279">
        <v>1902</v>
      </c>
      <c r="F184" s="277">
        <v>0</v>
      </c>
      <c r="G184" s="186">
        <v>0</v>
      </c>
      <c r="H184" s="278">
        <f t="shared" si="39"/>
        <v>-0.061667488899852</v>
      </c>
      <c r="I184" s="283" t="str">
        <f t="shared" si="40"/>
        <v>是</v>
      </c>
      <c r="J184" s="207" t="str">
        <f t="shared" si="41"/>
        <v>项</v>
      </c>
      <c r="K184" s="207">
        <f t="shared" si="45"/>
        <v>-125</v>
      </c>
      <c r="O184" s="207">
        <f t="shared" si="42"/>
        <v>7</v>
      </c>
      <c r="P184" s="284">
        <v>2013101</v>
      </c>
      <c r="Q184" s="284" t="s">
        <v>2608</v>
      </c>
      <c r="R184" s="287">
        <v>2027</v>
      </c>
      <c r="S184" s="285">
        <f t="shared" si="43"/>
        <v>0</v>
      </c>
      <c r="T184" s="285">
        <f t="shared" si="44"/>
        <v>0</v>
      </c>
    </row>
    <row r="185" ht="36" customHeight="1" spans="1:20">
      <c r="A185" s="275" t="s">
        <v>2895</v>
      </c>
      <c r="B185" s="276" t="s">
        <v>147</v>
      </c>
      <c r="C185" s="185">
        <v>57</v>
      </c>
      <c r="D185" s="185">
        <f t="shared" si="59"/>
        <v>94</v>
      </c>
      <c r="E185" s="186">
        <v>0</v>
      </c>
      <c r="F185" s="277">
        <v>74</v>
      </c>
      <c r="G185" s="186">
        <v>20</v>
      </c>
      <c r="H185" s="278">
        <f t="shared" si="39"/>
        <v>0.649122807017544</v>
      </c>
      <c r="I185" s="283" t="str">
        <f t="shared" si="40"/>
        <v>是</v>
      </c>
      <c r="J185" s="207" t="str">
        <f t="shared" si="41"/>
        <v>项</v>
      </c>
      <c r="K185" s="207">
        <f t="shared" si="45"/>
        <v>37</v>
      </c>
      <c r="O185" s="207">
        <f t="shared" si="42"/>
        <v>7</v>
      </c>
      <c r="P185" s="284">
        <v>2013102</v>
      </c>
      <c r="Q185" s="284" t="s">
        <v>2610</v>
      </c>
      <c r="R185" s="287">
        <v>57</v>
      </c>
      <c r="S185" s="285">
        <f t="shared" si="43"/>
        <v>0</v>
      </c>
      <c r="T185" s="285">
        <f t="shared" si="44"/>
        <v>0</v>
      </c>
    </row>
    <row r="186" ht="36" customHeight="1" spans="1:20">
      <c r="A186" s="275" t="s">
        <v>2896</v>
      </c>
      <c r="B186" s="276" t="s">
        <v>149</v>
      </c>
      <c r="C186" s="185">
        <v>0</v>
      </c>
      <c r="D186" s="185">
        <f t="shared" si="59"/>
        <v>0</v>
      </c>
      <c r="E186" s="186">
        <v>0</v>
      </c>
      <c r="F186" s="277">
        <v>0</v>
      </c>
      <c r="G186" s="186">
        <v>0</v>
      </c>
      <c r="H186" s="278" t="str">
        <f t="shared" si="39"/>
        <v/>
      </c>
      <c r="I186" s="283" t="str">
        <f t="shared" si="40"/>
        <v>否</v>
      </c>
      <c r="J186" s="207" t="str">
        <f t="shared" si="41"/>
        <v>项</v>
      </c>
      <c r="K186" s="207">
        <f t="shared" si="45"/>
        <v>0</v>
      </c>
      <c r="O186" s="207">
        <f t="shared" si="42"/>
        <v>7</v>
      </c>
      <c r="P186" s="284">
        <v>2013103</v>
      </c>
      <c r="Q186" s="284" t="s">
        <v>2612</v>
      </c>
      <c r="R186" s="287"/>
      <c r="S186" s="285">
        <f t="shared" si="43"/>
        <v>0</v>
      </c>
      <c r="T186" s="285">
        <f t="shared" si="44"/>
        <v>0</v>
      </c>
    </row>
    <row r="187" ht="36" customHeight="1" spans="1:20">
      <c r="A187" s="275" t="s">
        <v>2897</v>
      </c>
      <c r="B187" s="276" t="s">
        <v>358</v>
      </c>
      <c r="C187" s="185">
        <v>393</v>
      </c>
      <c r="D187" s="185">
        <f t="shared" si="59"/>
        <v>544</v>
      </c>
      <c r="E187" s="186">
        <v>0</v>
      </c>
      <c r="F187" s="277">
        <v>544</v>
      </c>
      <c r="G187" s="186">
        <v>0</v>
      </c>
      <c r="H187" s="278">
        <f t="shared" si="39"/>
        <v>0.384223918575064</v>
      </c>
      <c r="I187" s="283" t="str">
        <f t="shared" si="40"/>
        <v>是</v>
      </c>
      <c r="J187" s="207" t="str">
        <f t="shared" si="41"/>
        <v>项</v>
      </c>
      <c r="K187" s="207">
        <f t="shared" si="45"/>
        <v>151</v>
      </c>
      <c r="O187" s="207">
        <f t="shared" si="42"/>
        <v>7</v>
      </c>
      <c r="P187" s="284">
        <v>2013105</v>
      </c>
      <c r="Q187" s="284" t="s">
        <v>2898</v>
      </c>
      <c r="R187" s="287">
        <v>393</v>
      </c>
      <c r="S187" s="285">
        <f t="shared" si="43"/>
        <v>0</v>
      </c>
      <c r="T187" s="285">
        <f t="shared" si="44"/>
        <v>0</v>
      </c>
    </row>
    <row r="188" ht="36" customHeight="1" spans="1:20">
      <c r="A188" s="275" t="s">
        <v>2899</v>
      </c>
      <c r="B188" s="276" t="s">
        <v>163</v>
      </c>
      <c r="C188" s="185">
        <v>6</v>
      </c>
      <c r="D188" s="185">
        <f t="shared" si="59"/>
        <v>59</v>
      </c>
      <c r="E188" s="279">
        <v>59</v>
      </c>
      <c r="F188" s="277">
        <v>0</v>
      </c>
      <c r="G188" s="186">
        <v>0</v>
      </c>
      <c r="H188" s="278">
        <f t="shared" si="39"/>
        <v>8.83333333333333</v>
      </c>
      <c r="I188" s="283" t="str">
        <f t="shared" si="40"/>
        <v>是</v>
      </c>
      <c r="J188" s="207" t="str">
        <f t="shared" si="41"/>
        <v>项</v>
      </c>
      <c r="K188" s="207">
        <f t="shared" si="45"/>
        <v>53</v>
      </c>
      <c r="O188" s="207">
        <f t="shared" si="42"/>
        <v>7</v>
      </c>
      <c r="P188" s="284">
        <v>2013150</v>
      </c>
      <c r="Q188" s="284" t="s">
        <v>2626</v>
      </c>
      <c r="R188" s="287">
        <v>6</v>
      </c>
      <c r="S188" s="285">
        <f t="shared" si="43"/>
        <v>0</v>
      </c>
      <c r="T188" s="285">
        <f t="shared" si="44"/>
        <v>0</v>
      </c>
    </row>
    <row r="189" ht="36" customHeight="1" spans="1:20">
      <c r="A189" s="275" t="s">
        <v>2900</v>
      </c>
      <c r="B189" s="276" t="s">
        <v>360</v>
      </c>
      <c r="C189" s="185">
        <v>-2</v>
      </c>
      <c r="D189" s="185">
        <f t="shared" si="59"/>
        <v>15</v>
      </c>
      <c r="E189" s="186">
        <v>0</v>
      </c>
      <c r="F189" s="277">
        <v>15</v>
      </c>
      <c r="G189" s="186">
        <v>0</v>
      </c>
      <c r="H189" s="278">
        <f t="shared" si="39"/>
        <v>-8.5</v>
      </c>
      <c r="I189" s="283" t="str">
        <f t="shared" si="40"/>
        <v>是</v>
      </c>
      <c r="J189" s="207" t="str">
        <f t="shared" si="41"/>
        <v>项</v>
      </c>
      <c r="K189" s="207">
        <f t="shared" si="45"/>
        <v>17</v>
      </c>
      <c r="O189" s="207">
        <f t="shared" si="42"/>
        <v>7</v>
      </c>
      <c r="P189" s="284">
        <v>2013199</v>
      </c>
      <c r="Q189" s="284" t="s">
        <v>2901</v>
      </c>
      <c r="R189" s="287">
        <v>-2</v>
      </c>
      <c r="S189" s="285">
        <f t="shared" si="43"/>
        <v>0</v>
      </c>
      <c r="T189" s="285">
        <f t="shared" si="44"/>
        <v>0</v>
      </c>
    </row>
    <row r="190" ht="36" customHeight="1" spans="1:20">
      <c r="A190" s="275" t="s">
        <v>2902</v>
      </c>
      <c r="B190" s="276" t="s">
        <v>362</v>
      </c>
      <c r="C190" s="185">
        <f>SUM(C191:C196)</f>
        <v>824</v>
      </c>
      <c r="D190" s="185">
        <f t="shared" ref="C190:G190" si="60">SUM(D191:D196)</f>
        <v>756</v>
      </c>
      <c r="E190" s="186">
        <f t="shared" si="60"/>
        <v>546</v>
      </c>
      <c r="F190" s="277">
        <f t="shared" si="60"/>
        <v>115</v>
      </c>
      <c r="G190" s="186">
        <f t="shared" si="60"/>
        <v>95</v>
      </c>
      <c r="H190" s="278">
        <f t="shared" si="39"/>
        <v>-0.0825242718446602</v>
      </c>
      <c r="I190" s="283" t="str">
        <f t="shared" si="40"/>
        <v>是</v>
      </c>
      <c r="J190" s="207" t="str">
        <f t="shared" si="41"/>
        <v>款</v>
      </c>
      <c r="K190" s="207">
        <f t="shared" si="45"/>
        <v>-68</v>
      </c>
      <c r="O190" s="207">
        <f t="shared" si="42"/>
        <v>5</v>
      </c>
      <c r="P190" s="284">
        <v>20132</v>
      </c>
      <c r="Q190" s="286" t="s">
        <v>2903</v>
      </c>
      <c r="R190" s="287">
        <f>SUM(R191:R196)</f>
        <v>824</v>
      </c>
      <c r="S190" s="285">
        <f t="shared" si="43"/>
        <v>0</v>
      </c>
      <c r="T190" s="285">
        <f t="shared" si="44"/>
        <v>0</v>
      </c>
    </row>
    <row r="191" ht="36" customHeight="1" spans="1:20">
      <c r="A191" s="275" t="s">
        <v>2904</v>
      </c>
      <c r="B191" s="276" t="s">
        <v>145</v>
      </c>
      <c r="C191" s="185">
        <v>465</v>
      </c>
      <c r="D191" s="185">
        <f t="shared" ref="D191:D196" si="61">SUM(E191:G191)</f>
        <v>417</v>
      </c>
      <c r="E191" s="279">
        <v>417</v>
      </c>
      <c r="F191" s="277">
        <v>0</v>
      </c>
      <c r="G191" s="186">
        <v>0</v>
      </c>
      <c r="H191" s="278">
        <f t="shared" si="39"/>
        <v>-0.103225806451613</v>
      </c>
      <c r="I191" s="283" t="str">
        <f t="shared" si="40"/>
        <v>是</v>
      </c>
      <c r="J191" s="207" t="str">
        <f t="shared" si="41"/>
        <v>项</v>
      </c>
      <c r="K191" s="207">
        <f t="shared" si="45"/>
        <v>-48</v>
      </c>
      <c r="O191" s="207">
        <f t="shared" si="42"/>
        <v>7</v>
      </c>
      <c r="P191" s="284">
        <v>2013201</v>
      </c>
      <c r="Q191" s="284" t="s">
        <v>2608</v>
      </c>
      <c r="R191" s="287">
        <v>465</v>
      </c>
      <c r="S191" s="285">
        <f t="shared" si="43"/>
        <v>0</v>
      </c>
      <c r="T191" s="285">
        <f t="shared" si="44"/>
        <v>0</v>
      </c>
    </row>
    <row r="192" ht="36" customHeight="1" spans="1:20">
      <c r="A192" s="275" t="s">
        <v>2905</v>
      </c>
      <c r="B192" s="276" t="s">
        <v>147</v>
      </c>
      <c r="C192" s="185">
        <v>67</v>
      </c>
      <c r="D192" s="185">
        <f t="shared" si="61"/>
        <v>45</v>
      </c>
      <c r="E192" s="186">
        <v>0</v>
      </c>
      <c r="F192" s="277">
        <v>0</v>
      </c>
      <c r="G192" s="186">
        <v>45</v>
      </c>
      <c r="H192" s="278">
        <f t="shared" si="39"/>
        <v>-0.328358208955224</v>
      </c>
      <c r="I192" s="283" t="str">
        <f t="shared" si="40"/>
        <v>是</v>
      </c>
      <c r="J192" s="207" t="str">
        <f t="shared" si="41"/>
        <v>项</v>
      </c>
      <c r="K192" s="207">
        <f t="shared" si="45"/>
        <v>-22</v>
      </c>
      <c r="O192" s="207">
        <f t="shared" si="42"/>
        <v>7</v>
      </c>
      <c r="P192" s="284">
        <v>2013202</v>
      </c>
      <c r="Q192" s="284" t="s">
        <v>2610</v>
      </c>
      <c r="R192" s="287">
        <v>67</v>
      </c>
      <c r="S192" s="285">
        <f t="shared" si="43"/>
        <v>0</v>
      </c>
      <c r="T192" s="285">
        <f t="shared" si="44"/>
        <v>0</v>
      </c>
    </row>
    <row r="193" ht="36" customHeight="1" spans="1:20">
      <c r="A193" s="275" t="s">
        <v>2906</v>
      </c>
      <c r="B193" s="276" t="s">
        <v>149</v>
      </c>
      <c r="C193" s="185"/>
      <c r="D193" s="185">
        <f t="shared" si="61"/>
        <v>0</v>
      </c>
      <c r="E193" s="186">
        <v>0</v>
      </c>
      <c r="F193" s="277">
        <v>0</v>
      </c>
      <c r="G193" s="186">
        <v>0</v>
      </c>
      <c r="H193" s="278" t="str">
        <f t="shared" si="39"/>
        <v/>
      </c>
      <c r="I193" s="283" t="str">
        <f t="shared" si="40"/>
        <v>否</v>
      </c>
      <c r="J193" s="207" t="str">
        <f t="shared" si="41"/>
        <v>项</v>
      </c>
      <c r="K193" s="207">
        <f t="shared" si="45"/>
        <v>0</v>
      </c>
      <c r="O193" s="207">
        <f t="shared" si="42"/>
        <v>7</v>
      </c>
      <c r="P193" s="284">
        <v>2013203</v>
      </c>
      <c r="Q193" s="284" t="s">
        <v>2612</v>
      </c>
      <c r="R193" s="287"/>
      <c r="S193" s="285">
        <f t="shared" si="43"/>
        <v>0</v>
      </c>
      <c r="T193" s="285">
        <f t="shared" si="44"/>
        <v>0</v>
      </c>
    </row>
    <row r="194" ht="36" customHeight="1" spans="1:20">
      <c r="A194" s="275" t="s">
        <v>2907</v>
      </c>
      <c r="B194" s="276" t="s">
        <v>364</v>
      </c>
      <c r="C194" s="185"/>
      <c r="D194" s="185">
        <f t="shared" si="61"/>
        <v>0</v>
      </c>
      <c r="E194" s="186">
        <v>0</v>
      </c>
      <c r="F194" s="277">
        <v>0</v>
      </c>
      <c r="G194" s="186">
        <v>0</v>
      </c>
      <c r="H194" s="278" t="str">
        <f t="shared" si="39"/>
        <v/>
      </c>
      <c r="I194" s="283" t="str">
        <f t="shared" si="40"/>
        <v>否</v>
      </c>
      <c r="J194" s="207" t="str">
        <f t="shared" si="41"/>
        <v>项</v>
      </c>
      <c r="K194" s="207">
        <f t="shared" si="45"/>
        <v>0</v>
      </c>
      <c r="O194" s="207">
        <f t="shared" si="42"/>
        <v>7</v>
      </c>
      <c r="P194" s="284">
        <v>2013204</v>
      </c>
      <c r="Q194" s="284" t="s">
        <v>2908</v>
      </c>
      <c r="R194" s="287"/>
      <c r="S194" s="285">
        <f t="shared" si="43"/>
        <v>0</v>
      </c>
      <c r="T194" s="285">
        <f t="shared" si="44"/>
        <v>0</v>
      </c>
    </row>
    <row r="195" ht="36" customHeight="1" spans="1:20">
      <c r="A195" s="275" t="s">
        <v>2909</v>
      </c>
      <c r="B195" s="276" t="s">
        <v>163</v>
      </c>
      <c r="C195" s="185"/>
      <c r="D195" s="185">
        <f t="shared" si="61"/>
        <v>0</v>
      </c>
      <c r="E195" s="186">
        <v>0</v>
      </c>
      <c r="F195" s="277">
        <v>0</v>
      </c>
      <c r="G195" s="186">
        <v>0</v>
      </c>
      <c r="H195" s="278" t="str">
        <f t="shared" si="39"/>
        <v/>
      </c>
      <c r="I195" s="283" t="str">
        <f t="shared" si="40"/>
        <v>否</v>
      </c>
      <c r="J195" s="207" t="str">
        <f t="shared" si="41"/>
        <v>项</v>
      </c>
      <c r="K195" s="207">
        <f t="shared" si="45"/>
        <v>0</v>
      </c>
      <c r="O195" s="207">
        <f t="shared" si="42"/>
        <v>7</v>
      </c>
      <c r="P195" s="284">
        <v>2013250</v>
      </c>
      <c r="Q195" s="284" t="s">
        <v>2626</v>
      </c>
      <c r="R195" s="287"/>
      <c r="S195" s="285">
        <f t="shared" si="43"/>
        <v>0</v>
      </c>
      <c r="T195" s="285">
        <f t="shared" si="44"/>
        <v>0</v>
      </c>
    </row>
    <row r="196" ht="36" customHeight="1" spans="1:20">
      <c r="A196" s="275" t="s">
        <v>2910</v>
      </c>
      <c r="B196" s="276" t="s">
        <v>366</v>
      </c>
      <c r="C196" s="185">
        <v>292</v>
      </c>
      <c r="D196" s="185">
        <f t="shared" si="61"/>
        <v>294</v>
      </c>
      <c r="E196" s="279">
        <v>129</v>
      </c>
      <c r="F196" s="277">
        <v>115</v>
      </c>
      <c r="G196" s="186">
        <v>50</v>
      </c>
      <c r="H196" s="278">
        <f t="shared" ref="H196:H259" si="62">IF(C196&lt;&gt;0,D196/C196-1,"")</f>
        <v>0.00684931506849318</v>
      </c>
      <c r="I196" s="283" t="str">
        <f t="shared" ref="I196:I259" si="63">IF(LEN(A196)=3,"是",IF(B196&lt;&gt;"",IF(SUM(C196:D196)&lt;&gt;0,"是","否"),"是"))</f>
        <v>是</v>
      </c>
      <c r="J196" s="207" t="str">
        <f t="shared" ref="J196:J259" si="64">IF(LEN(A196)=3,"类",IF(LEN(A196)=5,"款","项"))</f>
        <v>项</v>
      </c>
      <c r="K196" s="207">
        <f t="shared" si="45"/>
        <v>2</v>
      </c>
      <c r="O196" s="207">
        <f t="shared" ref="O196:O259" si="65">LEN(A196)</f>
        <v>7</v>
      </c>
      <c r="P196" s="284">
        <v>2013299</v>
      </c>
      <c r="Q196" s="284" t="s">
        <v>2911</v>
      </c>
      <c r="R196" s="287">
        <v>292</v>
      </c>
      <c r="S196" s="285">
        <f t="shared" ref="S196:S259" si="66">A196-P196</f>
        <v>0</v>
      </c>
      <c r="T196" s="285">
        <f t="shared" ref="T196:T259" si="67">C196-R196</f>
        <v>0</v>
      </c>
    </row>
    <row r="197" ht="36" customHeight="1" spans="1:20">
      <c r="A197" s="275" t="s">
        <v>2912</v>
      </c>
      <c r="B197" s="276" t="s">
        <v>368</v>
      </c>
      <c r="C197" s="185">
        <f>SUM(C198:C203)</f>
        <v>299</v>
      </c>
      <c r="D197" s="185">
        <f t="shared" ref="C197:G197" si="68">SUM(D198:D203)</f>
        <v>239</v>
      </c>
      <c r="E197" s="186">
        <f t="shared" si="68"/>
        <v>224</v>
      </c>
      <c r="F197" s="277">
        <f t="shared" si="68"/>
        <v>15</v>
      </c>
      <c r="G197" s="186">
        <f t="shared" si="68"/>
        <v>0</v>
      </c>
      <c r="H197" s="278">
        <f t="shared" si="62"/>
        <v>-0.20066889632107</v>
      </c>
      <c r="I197" s="283" t="str">
        <f t="shared" si="63"/>
        <v>是</v>
      </c>
      <c r="J197" s="207" t="str">
        <f t="shared" si="64"/>
        <v>款</v>
      </c>
      <c r="K197" s="207">
        <f t="shared" ref="K197:K260" si="69">D197-C197</f>
        <v>-60</v>
      </c>
      <c r="O197" s="207">
        <f t="shared" si="65"/>
        <v>5</v>
      </c>
      <c r="P197" s="284">
        <v>20133</v>
      </c>
      <c r="Q197" s="286" t="s">
        <v>2913</v>
      </c>
      <c r="R197" s="287">
        <f>SUM(R198:R203)</f>
        <v>299</v>
      </c>
      <c r="S197" s="285">
        <f t="shared" si="66"/>
        <v>0</v>
      </c>
      <c r="T197" s="285">
        <f t="shared" si="67"/>
        <v>0</v>
      </c>
    </row>
    <row r="198" ht="36" customHeight="1" spans="1:20">
      <c r="A198" s="275" t="s">
        <v>2914</v>
      </c>
      <c r="B198" s="276" t="s">
        <v>145</v>
      </c>
      <c r="C198" s="185">
        <v>236</v>
      </c>
      <c r="D198" s="185">
        <f t="shared" ref="D198:D203" si="70">SUM(E198:G198)</f>
        <v>224</v>
      </c>
      <c r="E198" s="279">
        <v>224</v>
      </c>
      <c r="F198" s="277">
        <v>0</v>
      </c>
      <c r="G198" s="186">
        <v>0</v>
      </c>
      <c r="H198" s="278">
        <f t="shared" si="62"/>
        <v>-0.0508474576271186</v>
      </c>
      <c r="I198" s="283" t="str">
        <f t="shared" si="63"/>
        <v>是</v>
      </c>
      <c r="J198" s="207" t="str">
        <f t="shared" si="64"/>
        <v>项</v>
      </c>
      <c r="K198" s="207">
        <f t="shared" si="69"/>
        <v>-12</v>
      </c>
      <c r="O198" s="207">
        <f t="shared" si="65"/>
        <v>7</v>
      </c>
      <c r="P198" s="284">
        <v>2013301</v>
      </c>
      <c r="Q198" s="284" t="s">
        <v>2608</v>
      </c>
      <c r="R198" s="287">
        <v>236</v>
      </c>
      <c r="S198" s="285">
        <f t="shared" si="66"/>
        <v>0</v>
      </c>
      <c r="T198" s="285">
        <f t="shared" si="67"/>
        <v>0</v>
      </c>
    </row>
    <row r="199" ht="36" customHeight="1" spans="1:20">
      <c r="A199" s="275" t="s">
        <v>2915</v>
      </c>
      <c r="B199" s="276" t="s">
        <v>147</v>
      </c>
      <c r="C199" s="185">
        <v>43</v>
      </c>
      <c r="D199" s="185">
        <f t="shared" si="70"/>
        <v>0</v>
      </c>
      <c r="E199" s="186">
        <v>0</v>
      </c>
      <c r="F199" s="277"/>
      <c r="G199" s="186">
        <v>0</v>
      </c>
      <c r="H199" s="278">
        <f t="shared" si="62"/>
        <v>-1</v>
      </c>
      <c r="I199" s="283" t="str">
        <f t="shared" si="63"/>
        <v>是</v>
      </c>
      <c r="J199" s="207" t="str">
        <f t="shared" si="64"/>
        <v>项</v>
      </c>
      <c r="K199" s="207">
        <f t="shared" si="69"/>
        <v>-43</v>
      </c>
      <c r="O199" s="207">
        <f t="shared" si="65"/>
        <v>7</v>
      </c>
      <c r="P199" s="284">
        <v>2013302</v>
      </c>
      <c r="Q199" s="284" t="s">
        <v>2610</v>
      </c>
      <c r="R199" s="287">
        <v>43</v>
      </c>
      <c r="S199" s="285">
        <f t="shared" si="66"/>
        <v>0</v>
      </c>
      <c r="T199" s="285">
        <f t="shared" si="67"/>
        <v>0</v>
      </c>
    </row>
    <row r="200" ht="36" customHeight="1" spans="1:20">
      <c r="A200" s="275" t="s">
        <v>2916</v>
      </c>
      <c r="B200" s="276" t="s">
        <v>149</v>
      </c>
      <c r="C200" s="185"/>
      <c r="D200" s="185">
        <f t="shared" si="70"/>
        <v>0</v>
      </c>
      <c r="E200" s="186">
        <v>0</v>
      </c>
      <c r="F200" s="277">
        <v>0</v>
      </c>
      <c r="G200" s="186">
        <v>0</v>
      </c>
      <c r="H200" s="278" t="str">
        <f t="shared" si="62"/>
        <v/>
      </c>
      <c r="I200" s="283" t="str">
        <f t="shared" si="63"/>
        <v>否</v>
      </c>
      <c r="J200" s="207" t="str">
        <f t="shared" si="64"/>
        <v>项</v>
      </c>
      <c r="K200" s="207">
        <f t="shared" si="69"/>
        <v>0</v>
      </c>
      <c r="O200" s="207">
        <f t="shared" si="65"/>
        <v>7</v>
      </c>
      <c r="P200" s="284">
        <v>2013303</v>
      </c>
      <c r="Q200" s="284" t="s">
        <v>2612</v>
      </c>
      <c r="R200" s="287"/>
      <c r="S200" s="285">
        <f t="shared" si="66"/>
        <v>0</v>
      </c>
      <c r="T200" s="285">
        <f t="shared" si="67"/>
        <v>0</v>
      </c>
    </row>
    <row r="201" ht="36" customHeight="1" spans="1:20">
      <c r="A201" s="275" t="s">
        <v>2917</v>
      </c>
      <c r="B201" s="276" t="s">
        <v>370</v>
      </c>
      <c r="C201" s="185"/>
      <c r="D201" s="185">
        <f t="shared" si="70"/>
        <v>0</v>
      </c>
      <c r="E201" s="186">
        <v>0</v>
      </c>
      <c r="F201" s="277">
        <v>0</v>
      </c>
      <c r="G201" s="186">
        <v>0</v>
      </c>
      <c r="H201" s="278" t="str">
        <f t="shared" si="62"/>
        <v/>
      </c>
      <c r="I201" s="283" t="str">
        <f t="shared" si="63"/>
        <v>否</v>
      </c>
      <c r="J201" s="207" t="str">
        <f t="shared" si="64"/>
        <v>项</v>
      </c>
      <c r="K201" s="207">
        <f t="shared" si="69"/>
        <v>0</v>
      </c>
      <c r="O201" s="207">
        <f t="shared" si="65"/>
        <v>7</v>
      </c>
      <c r="P201" s="284">
        <v>2013304</v>
      </c>
      <c r="Q201" s="284" t="s">
        <v>2918</v>
      </c>
      <c r="R201" s="287"/>
      <c r="S201" s="285">
        <f t="shared" si="66"/>
        <v>0</v>
      </c>
      <c r="T201" s="285">
        <f t="shared" si="67"/>
        <v>0</v>
      </c>
    </row>
    <row r="202" ht="36" customHeight="1" spans="1:20">
      <c r="A202" s="275" t="s">
        <v>2919</v>
      </c>
      <c r="B202" s="276" t="s">
        <v>163</v>
      </c>
      <c r="C202" s="185"/>
      <c r="D202" s="185">
        <f t="shared" si="70"/>
        <v>0</v>
      </c>
      <c r="E202" s="186">
        <v>0</v>
      </c>
      <c r="F202" s="277">
        <v>0</v>
      </c>
      <c r="G202" s="186">
        <v>0</v>
      </c>
      <c r="H202" s="278" t="str">
        <f t="shared" si="62"/>
        <v/>
      </c>
      <c r="I202" s="283" t="str">
        <f t="shared" si="63"/>
        <v>否</v>
      </c>
      <c r="J202" s="207" t="str">
        <f t="shared" si="64"/>
        <v>项</v>
      </c>
      <c r="K202" s="207">
        <f t="shared" si="69"/>
        <v>0</v>
      </c>
      <c r="O202" s="207">
        <f t="shared" si="65"/>
        <v>7</v>
      </c>
      <c r="P202" s="284">
        <v>2013350</v>
      </c>
      <c r="Q202" s="284" t="s">
        <v>2626</v>
      </c>
      <c r="R202" s="287"/>
      <c r="S202" s="285">
        <f t="shared" si="66"/>
        <v>0</v>
      </c>
      <c r="T202" s="285">
        <f t="shared" si="67"/>
        <v>0</v>
      </c>
    </row>
    <row r="203" ht="36" customHeight="1" spans="1:20">
      <c r="A203" s="275" t="s">
        <v>2920</v>
      </c>
      <c r="B203" s="276" t="s">
        <v>372</v>
      </c>
      <c r="C203" s="185">
        <v>20</v>
      </c>
      <c r="D203" s="185">
        <f t="shared" si="70"/>
        <v>15</v>
      </c>
      <c r="E203" s="186">
        <v>0</v>
      </c>
      <c r="F203" s="277">
        <v>15</v>
      </c>
      <c r="G203" s="186">
        <v>0</v>
      </c>
      <c r="H203" s="278">
        <f t="shared" si="62"/>
        <v>-0.25</v>
      </c>
      <c r="I203" s="283" t="str">
        <f t="shared" si="63"/>
        <v>是</v>
      </c>
      <c r="J203" s="207" t="str">
        <f t="shared" si="64"/>
        <v>项</v>
      </c>
      <c r="K203" s="207">
        <f t="shared" si="69"/>
        <v>-5</v>
      </c>
      <c r="O203" s="207">
        <f t="shared" si="65"/>
        <v>7</v>
      </c>
      <c r="P203" s="284">
        <v>2013399</v>
      </c>
      <c r="Q203" s="284" t="s">
        <v>2921</v>
      </c>
      <c r="R203" s="287">
        <v>20</v>
      </c>
      <c r="S203" s="285">
        <f t="shared" si="66"/>
        <v>0</v>
      </c>
      <c r="T203" s="285">
        <f t="shared" si="67"/>
        <v>0</v>
      </c>
    </row>
    <row r="204" ht="36" customHeight="1" spans="1:20">
      <c r="A204" s="275" t="s">
        <v>2922</v>
      </c>
      <c r="B204" s="276" t="s">
        <v>374</v>
      </c>
      <c r="C204" s="185">
        <f>SUM(C205:C211)</f>
        <v>259</v>
      </c>
      <c r="D204" s="185">
        <f t="shared" ref="C204:G204" si="71">SUM(D205:D211)</f>
        <v>249</v>
      </c>
      <c r="E204" s="186">
        <f t="shared" si="71"/>
        <v>178</v>
      </c>
      <c r="F204" s="277">
        <f t="shared" si="71"/>
        <v>21</v>
      </c>
      <c r="G204" s="186">
        <f t="shared" si="71"/>
        <v>50</v>
      </c>
      <c r="H204" s="278">
        <f t="shared" si="62"/>
        <v>-0.0386100386100386</v>
      </c>
      <c r="I204" s="283" t="str">
        <f t="shared" si="63"/>
        <v>是</v>
      </c>
      <c r="J204" s="207" t="str">
        <f t="shared" si="64"/>
        <v>款</v>
      </c>
      <c r="K204" s="207">
        <f t="shared" si="69"/>
        <v>-10</v>
      </c>
      <c r="O204" s="207">
        <f t="shared" si="65"/>
        <v>5</v>
      </c>
      <c r="P204" s="284">
        <v>20134</v>
      </c>
      <c r="Q204" s="286" t="s">
        <v>2923</v>
      </c>
      <c r="R204" s="287">
        <f>SUM(R205:R211)</f>
        <v>259</v>
      </c>
      <c r="S204" s="285">
        <f t="shared" si="66"/>
        <v>0</v>
      </c>
      <c r="T204" s="285">
        <f t="shared" si="67"/>
        <v>0</v>
      </c>
    </row>
    <row r="205" ht="36" customHeight="1" spans="1:20">
      <c r="A205" s="275" t="s">
        <v>2924</v>
      </c>
      <c r="B205" s="276" t="s">
        <v>145</v>
      </c>
      <c r="C205" s="185">
        <v>211</v>
      </c>
      <c r="D205" s="185">
        <f t="shared" ref="D205:D211" si="72">SUM(E205:G205)</f>
        <v>178</v>
      </c>
      <c r="E205" s="279">
        <v>178</v>
      </c>
      <c r="F205" s="277">
        <v>0</v>
      </c>
      <c r="G205" s="186">
        <v>0</v>
      </c>
      <c r="H205" s="278">
        <f t="shared" si="62"/>
        <v>-0.156398104265403</v>
      </c>
      <c r="I205" s="283" t="str">
        <f t="shared" si="63"/>
        <v>是</v>
      </c>
      <c r="J205" s="207" t="str">
        <f t="shared" si="64"/>
        <v>项</v>
      </c>
      <c r="K205" s="207">
        <f t="shared" si="69"/>
        <v>-33</v>
      </c>
      <c r="O205" s="207">
        <f t="shared" si="65"/>
        <v>7</v>
      </c>
      <c r="P205" s="284">
        <v>2013401</v>
      </c>
      <c r="Q205" s="284" t="s">
        <v>2608</v>
      </c>
      <c r="R205" s="287">
        <v>211</v>
      </c>
      <c r="S205" s="285">
        <f t="shared" si="66"/>
        <v>0</v>
      </c>
      <c r="T205" s="285">
        <f t="shared" si="67"/>
        <v>0</v>
      </c>
    </row>
    <row r="206" ht="36" customHeight="1" spans="1:20">
      <c r="A206" s="275" t="s">
        <v>2925</v>
      </c>
      <c r="B206" s="276" t="s">
        <v>147</v>
      </c>
      <c r="C206" s="185">
        <v>3</v>
      </c>
      <c r="D206" s="185">
        <f t="shared" si="72"/>
        <v>0</v>
      </c>
      <c r="E206" s="186">
        <v>0</v>
      </c>
      <c r="F206" s="277">
        <v>0</v>
      </c>
      <c r="G206" s="186">
        <v>0</v>
      </c>
      <c r="H206" s="278">
        <f t="shared" si="62"/>
        <v>-1</v>
      </c>
      <c r="I206" s="283" t="str">
        <f t="shared" si="63"/>
        <v>是</v>
      </c>
      <c r="J206" s="207" t="str">
        <f t="shared" si="64"/>
        <v>项</v>
      </c>
      <c r="K206" s="207">
        <f t="shared" si="69"/>
        <v>-3</v>
      </c>
      <c r="O206" s="207">
        <f t="shared" si="65"/>
        <v>7</v>
      </c>
      <c r="P206" s="284">
        <v>2013402</v>
      </c>
      <c r="Q206" s="284" t="s">
        <v>2610</v>
      </c>
      <c r="R206" s="287">
        <v>3</v>
      </c>
      <c r="S206" s="285">
        <f t="shared" si="66"/>
        <v>0</v>
      </c>
      <c r="T206" s="285">
        <f t="shared" si="67"/>
        <v>0</v>
      </c>
    </row>
    <row r="207" ht="36" customHeight="1" spans="1:20">
      <c r="A207" s="275" t="s">
        <v>2926</v>
      </c>
      <c r="B207" s="276" t="s">
        <v>149</v>
      </c>
      <c r="C207" s="185"/>
      <c r="D207" s="185">
        <f t="shared" si="72"/>
        <v>0</v>
      </c>
      <c r="E207" s="186">
        <v>0</v>
      </c>
      <c r="F207" s="277">
        <v>0</v>
      </c>
      <c r="G207" s="186">
        <v>0</v>
      </c>
      <c r="H207" s="278" t="str">
        <f t="shared" si="62"/>
        <v/>
      </c>
      <c r="I207" s="283" t="str">
        <f t="shared" si="63"/>
        <v>否</v>
      </c>
      <c r="J207" s="207" t="str">
        <f t="shared" si="64"/>
        <v>项</v>
      </c>
      <c r="K207" s="207">
        <f t="shared" si="69"/>
        <v>0</v>
      </c>
      <c r="O207" s="207">
        <f t="shared" si="65"/>
        <v>7</v>
      </c>
      <c r="P207" s="284">
        <v>2013403</v>
      </c>
      <c r="Q207" s="284" t="s">
        <v>2612</v>
      </c>
      <c r="R207" s="287"/>
      <c r="S207" s="285">
        <f t="shared" si="66"/>
        <v>0</v>
      </c>
      <c r="T207" s="285">
        <f t="shared" si="67"/>
        <v>0</v>
      </c>
    </row>
    <row r="208" ht="36" customHeight="1" spans="1:20">
      <c r="A208" s="275" t="s">
        <v>2927</v>
      </c>
      <c r="B208" s="276" t="s">
        <v>376</v>
      </c>
      <c r="C208" s="185"/>
      <c r="D208" s="185">
        <f t="shared" si="72"/>
        <v>0</v>
      </c>
      <c r="E208" s="186">
        <v>0</v>
      </c>
      <c r="F208" s="277">
        <v>0</v>
      </c>
      <c r="G208" s="186">
        <v>0</v>
      </c>
      <c r="H208" s="278" t="str">
        <f t="shared" si="62"/>
        <v/>
      </c>
      <c r="I208" s="283" t="str">
        <f t="shared" si="63"/>
        <v>否</v>
      </c>
      <c r="J208" s="207" t="str">
        <f t="shared" si="64"/>
        <v>项</v>
      </c>
      <c r="K208" s="207">
        <f t="shared" si="69"/>
        <v>0</v>
      </c>
      <c r="O208" s="207">
        <f t="shared" si="65"/>
        <v>7</v>
      </c>
      <c r="P208" s="284">
        <v>2013404</v>
      </c>
      <c r="Q208" s="284" t="s">
        <v>2928</v>
      </c>
      <c r="R208" s="287"/>
      <c r="S208" s="285">
        <f t="shared" si="66"/>
        <v>0</v>
      </c>
      <c r="T208" s="285">
        <f t="shared" si="67"/>
        <v>0</v>
      </c>
    </row>
    <row r="209" ht="36" customHeight="1" spans="1:20">
      <c r="A209" s="275" t="s">
        <v>2929</v>
      </c>
      <c r="B209" s="276" t="s">
        <v>378</v>
      </c>
      <c r="C209" s="185"/>
      <c r="D209" s="185">
        <f t="shared" si="72"/>
        <v>0</v>
      </c>
      <c r="E209" s="186">
        <v>0</v>
      </c>
      <c r="F209" s="277">
        <v>0</v>
      </c>
      <c r="G209" s="186">
        <v>0</v>
      </c>
      <c r="H209" s="278" t="str">
        <f t="shared" si="62"/>
        <v/>
      </c>
      <c r="I209" s="283" t="str">
        <f t="shared" si="63"/>
        <v>否</v>
      </c>
      <c r="J209" s="207" t="str">
        <f t="shared" si="64"/>
        <v>项</v>
      </c>
      <c r="K209" s="207">
        <f t="shared" si="69"/>
        <v>0</v>
      </c>
      <c r="O209" s="207">
        <f t="shared" si="65"/>
        <v>7</v>
      </c>
      <c r="P209" s="284">
        <v>2013405</v>
      </c>
      <c r="Q209" s="284" t="s">
        <v>2930</v>
      </c>
      <c r="R209" s="287"/>
      <c r="S209" s="285">
        <f t="shared" si="66"/>
        <v>0</v>
      </c>
      <c r="T209" s="285">
        <f t="shared" si="67"/>
        <v>0</v>
      </c>
    </row>
    <row r="210" ht="36" customHeight="1" spans="1:20">
      <c r="A210" s="275" t="s">
        <v>2931</v>
      </c>
      <c r="B210" s="276" t="s">
        <v>163</v>
      </c>
      <c r="C210" s="185"/>
      <c r="D210" s="185">
        <f t="shared" si="72"/>
        <v>0</v>
      </c>
      <c r="E210" s="186">
        <v>0</v>
      </c>
      <c r="F210" s="277">
        <v>0</v>
      </c>
      <c r="G210" s="186">
        <v>0</v>
      </c>
      <c r="H210" s="278" t="str">
        <f t="shared" si="62"/>
        <v/>
      </c>
      <c r="I210" s="283" t="str">
        <f t="shared" si="63"/>
        <v>否</v>
      </c>
      <c r="J210" s="207" t="str">
        <f t="shared" si="64"/>
        <v>项</v>
      </c>
      <c r="K210" s="207">
        <f t="shared" si="69"/>
        <v>0</v>
      </c>
      <c r="O210" s="207">
        <f t="shared" si="65"/>
        <v>7</v>
      </c>
      <c r="P210" s="284">
        <v>2013450</v>
      </c>
      <c r="Q210" s="284" t="s">
        <v>2626</v>
      </c>
      <c r="R210" s="287"/>
      <c r="S210" s="285">
        <f t="shared" si="66"/>
        <v>0</v>
      </c>
      <c r="T210" s="285">
        <f t="shared" si="67"/>
        <v>0</v>
      </c>
    </row>
    <row r="211" ht="36" customHeight="1" spans="1:20">
      <c r="A211" s="275" t="s">
        <v>2932</v>
      </c>
      <c r="B211" s="276" t="s">
        <v>380</v>
      </c>
      <c r="C211" s="185">
        <v>45</v>
      </c>
      <c r="D211" s="185">
        <f t="shared" si="72"/>
        <v>71</v>
      </c>
      <c r="E211" s="186">
        <v>0</v>
      </c>
      <c r="F211" s="277">
        <v>21</v>
      </c>
      <c r="G211" s="186">
        <v>50</v>
      </c>
      <c r="H211" s="278">
        <f t="shared" si="62"/>
        <v>0.577777777777778</v>
      </c>
      <c r="I211" s="283" t="str">
        <f t="shared" si="63"/>
        <v>是</v>
      </c>
      <c r="J211" s="207" t="str">
        <f t="shared" si="64"/>
        <v>项</v>
      </c>
      <c r="K211" s="207">
        <f t="shared" si="69"/>
        <v>26</v>
      </c>
      <c r="O211" s="207">
        <f t="shared" si="65"/>
        <v>7</v>
      </c>
      <c r="P211" s="284">
        <v>2013499</v>
      </c>
      <c r="Q211" s="284" t="s">
        <v>2933</v>
      </c>
      <c r="R211" s="287">
        <v>45</v>
      </c>
      <c r="S211" s="285">
        <f t="shared" si="66"/>
        <v>0</v>
      </c>
      <c r="T211" s="285">
        <f t="shared" si="67"/>
        <v>0</v>
      </c>
    </row>
    <row r="212" ht="36" customHeight="1" spans="1:20">
      <c r="A212" s="275" t="s">
        <v>2934</v>
      </c>
      <c r="B212" s="276" t="s">
        <v>382</v>
      </c>
      <c r="C212" s="185">
        <f t="shared" ref="C212:G212" si="73">SUM(C213:C217)</f>
        <v>0</v>
      </c>
      <c r="D212" s="185">
        <f t="shared" si="73"/>
        <v>0</v>
      </c>
      <c r="E212" s="186">
        <f t="shared" si="73"/>
        <v>0</v>
      </c>
      <c r="F212" s="277">
        <f t="shared" si="73"/>
        <v>0</v>
      </c>
      <c r="G212" s="186">
        <f t="shared" si="73"/>
        <v>0</v>
      </c>
      <c r="H212" s="278" t="str">
        <f t="shared" si="62"/>
        <v/>
      </c>
      <c r="I212" s="283" t="str">
        <f t="shared" si="63"/>
        <v>否</v>
      </c>
      <c r="J212" s="207" t="str">
        <f t="shared" si="64"/>
        <v>款</v>
      </c>
      <c r="K212" s="207">
        <f t="shared" si="69"/>
        <v>0</v>
      </c>
      <c r="O212" s="207">
        <f t="shared" si="65"/>
        <v>5</v>
      </c>
      <c r="P212" s="284">
        <v>20135</v>
      </c>
      <c r="Q212" s="286" t="s">
        <v>2935</v>
      </c>
      <c r="R212" s="287"/>
      <c r="S212" s="285">
        <f t="shared" si="66"/>
        <v>0</v>
      </c>
      <c r="T212" s="285">
        <f t="shared" si="67"/>
        <v>0</v>
      </c>
    </row>
    <row r="213" ht="36" customHeight="1" spans="1:20">
      <c r="A213" s="275" t="s">
        <v>2936</v>
      </c>
      <c r="B213" s="276" t="s">
        <v>145</v>
      </c>
      <c r="C213" s="185">
        <v>0</v>
      </c>
      <c r="D213" s="185">
        <f t="shared" ref="D213:D217" si="74">SUM(E213:G213)</f>
        <v>0</v>
      </c>
      <c r="E213" s="186">
        <v>0</v>
      </c>
      <c r="F213" s="277">
        <v>0</v>
      </c>
      <c r="G213" s="186">
        <v>0</v>
      </c>
      <c r="H213" s="278" t="str">
        <f t="shared" si="62"/>
        <v/>
      </c>
      <c r="I213" s="283" t="str">
        <f t="shared" si="63"/>
        <v>否</v>
      </c>
      <c r="J213" s="207" t="str">
        <f t="shared" si="64"/>
        <v>项</v>
      </c>
      <c r="K213" s="207">
        <f t="shared" si="69"/>
        <v>0</v>
      </c>
      <c r="O213" s="207">
        <f t="shared" si="65"/>
        <v>7</v>
      </c>
      <c r="P213" s="284">
        <v>2013501</v>
      </c>
      <c r="Q213" s="284" t="s">
        <v>2608</v>
      </c>
      <c r="R213" s="287"/>
      <c r="S213" s="285">
        <f t="shared" si="66"/>
        <v>0</v>
      </c>
      <c r="T213" s="285">
        <f t="shared" si="67"/>
        <v>0</v>
      </c>
    </row>
    <row r="214" ht="36" customHeight="1" spans="1:20">
      <c r="A214" s="275" t="s">
        <v>2937</v>
      </c>
      <c r="B214" s="276" t="s">
        <v>147</v>
      </c>
      <c r="C214" s="185">
        <v>0</v>
      </c>
      <c r="D214" s="185">
        <f t="shared" si="74"/>
        <v>0</v>
      </c>
      <c r="E214" s="186">
        <v>0</v>
      </c>
      <c r="F214" s="277">
        <v>0</v>
      </c>
      <c r="G214" s="186">
        <v>0</v>
      </c>
      <c r="H214" s="278" t="str">
        <f t="shared" si="62"/>
        <v/>
      </c>
      <c r="I214" s="283" t="str">
        <f t="shared" si="63"/>
        <v>否</v>
      </c>
      <c r="J214" s="207" t="str">
        <f t="shared" si="64"/>
        <v>项</v>
      </c>
      <c r="K214" s="207">
        <f t="shared" si="69"/>
        <v>0</v>
      </c>
      <c r="O214" s="207">
        <f t="shared" si="65"/>
        <v>7</v>
      </c>
      <c r="P214" s="284">
        <v>2013502</v>
      </c>
      <c r="Q214" s="284" t="s">
        <v>2610</v>
      </c>
      <c r="R214" s="287"/>
      <c r="S214" s="285">
        <f t="shared" si="66"/>
        <v>0</v>
      </c>
      <c r="T214" s="285">
        <f t="shared" si="67"/>
        <v>0</v>
      </c>
    </row>
    <row r="215" ht="36" customHeight="1" spans="1:20">
      <c r="A215" s="275" t="s">
        <v>2938</v>
      </c>
      <c r="B215" s="276" t="s">
        <v>149</v>
      </c>
      <c r="C215" s="185">
        <v>0</v>
      </c>
      <c r="D215" s="185">
        <f t="shared" si="74"/>
        <v>0</v>
      </c>
      <c r="E215" s="186">
        <v>0</v>
      </c>
      <c r="F215" s="277">
        <v>0</v>
      </c>
      <c r="G215" s="186">
        <v>0</v>
      </c>
      <c r="H215" s="278" t="str">
        <f t="shared" si="62"/>
        <v/>
      </c>
      <c r="I215" s="283" t="str">
        <f t="shared" si="63"/>
        <v>否</v>
      </c>
      <c r="J215" s="207" t="str">
        <f t="shared" si="64"/>
        <v>项</v>
      </c>
      <c r="K215" s="207">
        <f t="shared" si="69"/>
        <v>0</v>
      </c>
      <c r="O215" s="207">
        <f t="shared" si="65"/>
        <v>7</v>
      </c>
      <c r="P215" s="284">
        <v>2013503</v>
      </c>
      <c r="Q215" s="284" t="s">
        <v>2612</v>
      </c>
      <c r="R215" s="287"/>
      <c r="S215" s="285">
        <f t="shared" si="66"/>
        <v>0</v>
      </c>
      <c r="T215" s="285">
        <f t="shared" si="67"/>
        <v>0</v>
      </c>
    </row>
    <row r="216" ht="36" customHeight="1" spans="1:20">
      <c r="A216" s="275" t="s">
        <v>2939</v>
      </c>
      <c r="B216" s="276" t="s">
        <v>163</v>
      </c>
      <c r="C216" s="185">
        <v>0</v>
      </c>
      <c r="D216" s="185">
        <f t="shared" si="74"/>
        <v>0</v>
      </c>
      <c r="E216" s="186">
        <v>0</v>
      </c>
      <c r="F216" s="277">
        <v>0</v>
      </c>
      <c r="G216" s="186">
        <v>0</v>
      </c>
      <c r="H216" s="278" t="str">
        <f t="shared" si="62"/>
        <v/>
      </c>
      <c r="I216" s="283" t="str">
        <f t="shared" si="63"/>
        <v>否</v>
      </c>
      <c r="J216" s="207" t="str">
        <f t="shared" si="64"/>
        <v>项</v>
      </c>
      <c r="K216" s="207">
        <f t="shared" si="69"/>
        <v>0</v>
      </c>
      <c r="O216" s="207">
        <f t="shared" si="65"/>
        <v>7</v>
      </c>
      <c r="P216" s="284">
        <v>2013550</v>
      </c>
      <c r="Q216" s="284" t="s">
        <v>2626</v>
      </c>
      <c r="R216" s="287"/>
      <c r="S216" s="285">
        <f t="shared" si="66"/>
        <v>0</v>
      </c>
      <c r="T216" s="285">
        <f t="shared" si="67"/>
        <v>0</v>
      </c>
    </row>
    <row r="217" ht="36" customHeight="1" spans="1:20">
      <c r="A217" s="275" t="s">
        <v>2940</v>
      </c>
      <c r="B217" s="276" t="s">
        <v>384</v>
      </c>
      <c r="C217" s="185">
        <v>0</v>
      </c>
      <c r="D217" s="185">
        <f t="shared" si="74"/>
        <v>0</v>
      </c>
      <c r="E217" s="186">
        <v>0</v>
      </c>
      <c r="F217" s="277">
        <v>0</v>
      </c>
      <c r="G217" s="186">
        <v>0</v>
      </c>
      <c r="H217" s="278" t="str">
        <f t="shared" si="62"/>
        <v/>
      </c>
      <c r="I217" s="283" t="str">
        <f t="shared" si="63"/>
        <v>否</v>
      </c>
      <c r="J217" s="207" t="str">
        <f t="shared" si="64"/>
        <v>项</v>
      </c>
      <c r="K217" s="207">
        <f t="shared" si="69"/>
        <v>0</v>
      </c>
      <c r="O217" s="207">
        <f t="shared" si="65"/>
        <v>7</v>
      </c>
      <c r="P217" s="284">
        <v>2013599</v>
      </c>
      <c r="Q217" s="284" t="s">
        <v>2941</v>
      </c>
      <c r="R217" s="287"/>
      <c r="S217" s="285">
        <f t="shared" si="66"/>
        <v>0</v>
      </c>
      <c r="T217" s="285">
        <f t="shared" si="67"/>
        <v>0</v>
      </c>
    </row>
    <row r="218" ht="36" customHeight="1" spans="1:20">
      <c r="A218" s="275" t="s">
        <v>2942</v>
      </c>
      <c r="B218" s="276" t="s">
        <v>386</v>
      </c>
      <c r="C218" s="185">
        <f>SUM(C219:C223)</f>
        <v>2</v>
      </c>
      <c r="D218" s="185">
        <f t="shared" ref="C218:G218" si="75">SUM(D219:D223)</f>
        <v>20</v>
      </c>
      <c r="E218" s="186">
        <f t="shared" si="75"/>
        <v>0</v>
      </c>
      <c r="F218" s="277">
        <f t="shared" si="75"/>
        <v>0</v>
      </c>
      <c r="G218" s="186">
        <f t="shared" si="75"/>
        <v>20</v>
      </c>
      <c r="H218" s="278">
        <f t="shared" si="62"/>
        <v>9</v>
      </c>
      <c r="I218" s="283" t="str">
        <f t="shared" si="63"/>
        <v>是</v>
      </c>
      <c r="J218" s="207" t="str">
        <f t="shared" si="64"/>
        <v>款</v>
      </c>
      <c r="K218" s="207">
        <f t="shared" si="69"/>
        <v>18</v>
      </c>
      <c r="O218" s="207">
        <f t="shared" si="65"/>
        <v>5</v>
      </c>
      <c r="P218" s="284">
        <v>20136</v>
      </c>
      <c r="Q218" s="286" t="s">
        <v>2943</v>
      </c>
      <c r="R218" s="287">
        <f>SUM(R219:R223)</f>
        <v>2</v>
      </c>
      <c r="S218" s="285">
        <f t="shared" si="66"/>
        <v>0</v>
      </c>
      <c r="T218" s="285">
        <f t="shared" si="67"/>
        <v>0</v>
      </c>
    </row>
    <row r="219" ht="36" customHeight="1" spans="1:20">
      <c r="A219" s="275" t="s">
        <v>2944</v>
      </c>
      <c r="B219" s="276" t="s">
        <v>145</v>
      </c>
      <c r="C219" s="185">
        <v>0</v>
      </c>
      <c r="D219" s="185">
        <f t="shared" ref="D219:D223" si="76">SUM(E219:G219)</f>
        <v>0</v>
      </c>
      <c r="E219" s="186">
        <v>0</v>
      </c>
      <c r="F219" s="277">
        <v>0</v>
      </c>
      <c r="G219" s="186">
        <v>0</v>
      </c>
      <c r="H219" s="278" t="str">
        <f t="shared" si="62"/>
        <v/>
      </c>
      <c r="I219" s="283" t="str">
        <f t="shared" si="63"/>
        <v>否</v>
      </c>
      <c r="J219" s="207" t="str">
        <f t="shared" si="64"/>
        <v>项</v>
      </c>
      <c r="K219" s="207">
        <f t="shared" si="69"/>
        <v>0</v>
      </c>
      <c r="O219" s="207">
        <f t="shared" si="65"/>
        <v>7</v>
      </c>
      <c r="P219" s="284">
        <v>2013601</v>
      </c>
      <c r="Q219" s="284" t="s">
        <v>2608</v>
      </c>
      <c r="R219" s="287"/>
      <c r="S219" s="285">
        <f t="shared" si="66"/>
        <v>0</v>
      </c>
      <c r="T219" s="285">
        <f t="shared" si="67"/>
        <v>0</v>
      </c>
    </row>
    <row r="220" ht="36" customHeight="1" spans="1:20">
      <c r="A220" s="275" t="s">
        <v>2945</v>
      </c>
      <c r="B220" s="276" t="s">
        <v>147</v>
      </c>
      <c r="C220" s="185">
        <v>0</v>
      </c>
      <c r="D220" s="185">
        <f t="shared" si="76"/>
        <v>0</v>
      </c>
      <c r="E220" s="186">
        <v>0</v>
      </c>
      <c r="F220" s="277">
        <v>0</v>
      </c>
      <c r="G220" s="186">
        <v>0</v>
      </c>
      <c r="H220" s="278" t="str">
        <f t="shared" si="62"/>
        <v/>
      </c>
      <c r="I220" s="283" t="str">
        <f t="shared" si="63"/>
        <v>否</v>
      </c>
      <c r="J220" s="207" t="str">
        <f t="shared" si="64"/>
        <v>项</v>
      </c>
      <c r="K220" s="207">
        <f t="shared" si="69"/>
        <v>0</v>
      </c>
      <c r="O220" s="207">
        <f t="shared" si="65"/>
        <v>7</v>
      </c>
      <c r="P220" s="284">
        <v>2013602</v>
      </c>
      <c r="Q220" s="284" t="s">
        <v>2610</v>
      </c>
      <c r="R220" s="287"/>
      <c r="S220" s="285">
        <f t="shared" si="66"/>
        <v>0</v>
      </c>
      <c r="T220" s="285">
        <f t="shared" si="67"/>
        <v>0</v>
      </c>
    </row>
    <row r="221" ht="36" customHeight="1" spans="1:20">
      <c r="A221" s="275" t="s">
        <v>2946</v>
      </c>
      <c r="B221" s="276" t="s">
        <v>149</v>
      </c>
      <c r="C221" s="185">
        <v>0</v>
      </c>
      <c r="D221" s="185">
        <f t="shared" si="76"/>
        <v>0</v>
      </c>
      <c r="E221" s="186">
        <v>0</v>
      </c>
      <c r="F221" s="277">
        <v>0</v>
      </c>
      <c r="G221" s="186">
        <v>0</v>
      </c>
      <c r="H221" s="278" t="str">
        <f t="shared" si="62"/>
        <v/>
      </c>
      <c r="I221" s="283" t="str">
        <f t="shared" si="63"/>
        <v>否</v>
      </c>
      <c r="J221" s="207" t="str">
        <f t="shared" si="64"/>
        <v>项</v>
      </c>
      <c r="K221" s="207">
        <f t="shared" si="69"/>
        <v>0</v>
      </c>
      <c r="O221" s="207">
        <f t="shared" si="65"/>
        <v>7</v>
      </c>
      <c r="P221" s="284">
        <v>2013603</v>
      </c>
      <c r="Q221" s="284" t="s">
        <v>2612</v>
      </c>
      <c r="R221" s="287"/>
      <c r="S221" s="285">
        <f t="shared" si="66"/>
        <v>0</v>
      </c>
      <c r="T221" s="285">
        <f t="shared" si="67"/>
        <v>0</v>
      </c>
    </row>
    <row r="222" ht="36" customHeight="1" spans="1:20">
      <c r="A222" s="275" t="s">
        <v>2947</v>
      </c>
      <c r="B222" s="276" t="s">
        <v>163</v>
      </c>
      <c r="C222" s="185">
        <v>0</v>
      </c>
      <c r="D222" s="185">
        <f t="shared" si="76"/>
        <v>0</v>
      </c>
      <c r="E222" s="186">
        <v>0</v>
      </c>
      <c r="F222" s="277">
        <v>0</v>
      </c>
      <c r="G222" s="186">
        <v>0</v>
      </c>
      <c r="H222" s="278" t="str">
        <f t="shared" si="62"/>
        <v/>
      </c>
      <c r="I222" s="283" t="str">
        <f t="shared" si="63"/>
        <v>否</v>
      </c>
      <c r="J222" s="207" t="str">
        <f t="shared" si="64"/>
        <v>项</v>
      </c>
      <c r="K222" s="207">
        <f t="shared" si="69"/>
        <v>0</v>
      </c>
      <c r="O222" s="207">
        <f t="shared" si="65"/>
        <v>7</v>
      </c>
      <c r="P222" s="284">
        <v>2013650</v>
      </c>
      <c r="Q222" s="284" t="s">
        <v>2626</v>
      </c>
      <c r="R222" s="287"/>
      <c r="S222" s="285">
        <f t="shared" si="66"/>
        <v>0</v>
      </c>
      <c r="T222" s="285">
        <f t="shared" si="67"/>
        <v>0</v>
      </c>
    </row>
    <row r="223" ht="36" customHeight="1" spans="1:20">
      <c r="A223" s="275" t="s">
        <v>2948</v>
      </c>
      <c r="B223" s="276" t="s">
        <v>388</v>
      </c>
      <c r="C223" s="185">
        <v>2</v>
      </c>
      <c r="D223" s="185">
        <f t="shared" si="76"/>
        <v>20</v>
      </c>
      <c r="E223" s="186">
        <v>0</v>
      </c>
      <c r="F223" s="277">
        <v>0</v>
      </c>
      <c r="G223" s="186">
        <v>20</v>
      </c>
      <c r="H223" s="278">
        <f t="shared" si="62"/>
        <v>9</v>
      </c>
      <c r="I223" s="283" t="str">
        <f t="shared" si="63"/>
        <v>是</v>
      </c>
      <c r="J223" s="207" t="str">
        <f t="shared" si="64"/>
        <v>项</v>
      </c>
      <c r="K223" s="207">
        <f t="shared" si="69"/>
        <v>18</v>
      </c>
      <c r="O223" s="207">
        <f t="shared" si="65"/>
        <v>7</v>
      </c>
      <c r="P223" s="284">
        <v>2013699</v>
      </c>
      <c r="Q223" s="284" t="s">
        <v>2949</v>
      </c>
      <c r="R223" s="287">
        <v>2</v>
      </c>
      <c r="S223" s="285">
        <f t="shared" si="66"/>
        <v>0</v>
      </c>
      <c r="T223" s="285">
        <f t="shared" si="67"/>
        <v>0</v>
      </c>
    </row>
    <row r="224" ht="36" customHeight="1" spans="1:20">
      <c r="A224" s="275" t="s">
        <v>2950</v>
      </c>
      <c r="B224" s="276" t="s">
        <v>390</v>
      </c>
      <c r="C224" s="185">
        <f t="shared" ref="C224:G224" si="77">SUM(C225:C230)</f>
        <v>0</v>
      </c>
      <c r="D224" s="185">
        <f t="shared" si="77"/>
        <v>0</v>
      </c>
      <c r="E224" s="186">
        <f t="shared" si="77"/>
        <v>0</v>
      </c>
      <c r="F224" s="277">
        <f t="shared" si="77"/>
        <v>0</v>
      </c>
      <c r="G224" s="186">
        <f t="shared" si="77"/>
        <v>0</v>
      </c>
      <c r="H224" s="278" t="str">
        <f t="shared" si="62"/>
        <v/>
      </c>
      <c r="I224" s="283" t="str">
        <f t="shared" si="63"/>
        <v>否</v>
      </c>
      <c r="J224" s="207" t="str">
        <f t="shared" si="64"/>
        <v>款</v>
      </c>
      <c r="K224" s="207">
        <f t="shared" si="69"/>
        <v>0</v>
      </c>
      <c r="O224" s="207">
        <f t="shared" si="65"/>
        <v>5</v>
      </c>
      <c r="P224" s="284">
        <v>20137</v>
      </c>
      <c r="Q224" s="286" t="s">
        <v>2951</v>
      </c>
      <c r="R224" s="287"/>
      <c r="S224" s="285">
        <f t="shared" si="66"/>
        <v>0</v>
      </c>
      <c r="T224" s="285">
        <f t="shared" si="67"/>
        <v>0</v>
      </c>
    </row>
    <row r="225" ht="36" customHeight="1" spans="1:20">
      <c r="A225" s="275" t="s">
        <v>2952</v>
      </c>
      <c r="B225" s="276" t="s">
        <v>145</v>
      </c>
      <c r="C225" s="185">
        <v>0</v>
      </c>
      <c r="D225" s="185">
        <f t="shared" ref="D225:D230" si="78">SUM(E225:G225)</f>
        <v>0</v>
      </c>
      <c r="E225" s="186">
        <v>0</v>
      </c>
      <c r="F225" s="277">
        <v>0</v>
      </c>
      <c r="G225" s="186">
        <v>0</v>
      </c>
      <c r="H225" s="278" t="str">
        <f t="shared" si="62"/>
        <v/>
      </c>
      <c r="I225" s="283" t="str">
        <f t="shared" si="63"/>
        <v>否</v>
      </c>
      <c r="J225" s="207" t="str">
        <f t="shared" si="64"/>
        <v>项</v>
      </c>
      <c r="K225" s="207">
        <f t="shared" si="69"/>
        <v>0</v>
      </c>
      <c r="O225" s="207">
        <f t="shared" si="65"/>
        <v>7</v>
      </c>
      <c r="P225" s="284">
        <v>2013701</v>
      </c>
      <c r="Q225" s="284" t="s">
        <v>2608</v>
      </c>
      <c r="R225" s="287"/>
      <c r="S225" s="285">
        <f t="shared" si="66"/>
        <v>0</v>
      </c>
      <c r="T225" s="285">
        <f t="shared" si="67"/>
        <v>0</v>
      </c>
    </row>
    <row r="226" ht="36" customHeight="1" spans="1:20">
      <c r="A226" s="275" t="s">
        <v>2953</v>
      </c>
      <c r="B226" s="276" t="s">
        <v>147</v>
      </c>
      <c r="C226" s="185">
        <v>0</v>
      </c>
      <c r="D226" s="185">
        <f t="shared" si="78"/>
        <v>0</v>
      </c>
      <c r="E226" s="186">
        <v>0</v>
      </c>
      <c r="F226" s="277">
        <v>0</v>
      </c>
      <c r="G226" s="186">
        <v>0</v>
      </c>
      <c r="H226" s="278" t="str">
        <f t="shared" si="62"/>
        <v/>
      </c>
      <c r="I226" s="283" t="str">
        <f t="shared" si="63"/>
        <v>否</v>
      </c>
      <c r="J226" s="207" t="str">
        <f t="shared" si="64"/>
        <v>项</v>
      </c>
      <c r="K226" s="207">
        <f t="shared" si="69"/>
        <v>0</v>
      </c>
      <c r="O226" s="207">
        <f t="shared" si="65"/>
        <v>7</v>
      </c>
      <c r="P226" s="284">
        <v>2013702</v>
      </c>
      <c r="Q226" s="284" t="s">
        <v>2610</v>
      </c>
      <c r="R226" s="287"/>
      <c r="S226" s="285">
        <f t="shared" si="66"/>
        <v>0</v>
      </c>
      <c r="T226" s="285">
        <f t="shared" si="67"/>
        <v>0</v>
      </c>
    </row>
    <row r="227" ht="36" customHeight="1" spans="1:20">
      <c r="A227" s="275" t="s">
        <v>2954</v>
      </c>
      <c r="B227" s="276" t="s">
        <v>149</v>
      </c>
      <c r="C227" s="185">
        <v>0</v>
      </c>
      <c r="D227" s="185">
        <f t="shared" si="78"/>
        <v>0</v>
      </c>
      <c r="E227" s="186">
        <v>0</v>
      </c>
      <c r="F227" s="277">
        <v>0</v>
      </c>
      <c r="G227" s="186">
        <v>0</v>
      </c>
      <c r="H227" s="278" t="str">
        <f t="shared" si="62"/>
        <v/>
      </c>
      <c r="I227" s="283" t="str">
        <f t="shared" si="63"/>
        <v>否</v>
      </c>
      <c r="J227" s="207" t="str">
        <f t="shared" si="64"/>
        <v>项</v>
      </c>
      <c r="K227" s="207">
        <f t="shared" si="69"/>
        <v>0</v>
      </c>
      <c r="O227" s="207">
        <f t="shared" si="65"/>
        <v>7</v>
      </c>
      <c r="P227" s="284">
        <v>2013703</v>
      </c>
      <c r="Q227" s="284" t="s">
        <v>2612</v>
      </c>
      <c r="R227" s="287"/>
      <c r="S227" s="285">
        <f t="shared" si="66"/>
        <v>0</v>
      </c>
      <c r="T227" s="285">
        <f t="shared" si="67"/>
        <v>0</v>
      </c>
    </row>
    <row r="228" ht="36" customHeight="1" spans="1:20">
      <c r="A228" s="275" t="s">
        <v>2955</v>
      </c>
      <c r="B228" s="276" t="s">
        <v>392</v>
      </c>
      <c r="C228" s="185">
        <v>0</v>
      </c>
      <c r="D228" s="185">
        <f t="shared" si="78"/>
        <v>0</v>
      </c>
      <c r="E228" s="186">
        <v>0</v>
      </c>
      <c r="F228" s="277">
        <v>0</v>
      </c>
      <c r="G228" s="186">
        <v>0</v>
      </c>
      <c r="H228" s="278" t="str">
        <f t="shared" si="62"/>
        <v/>
      </c>
      <c r="I228" s="283" t="str">
        <f t="shared" si="63"/>
        <v>否</v>
      </c>
      <c r="J228" s="207" t="str">
        <f t="shared" si="64"/>
        <v>项</v>
      </c>
      <c r="K228" s="207">
        <f t="shared" si="69"/>
        <v>0</v>
      </c>
      <c r="O228" s="207">
        <f t="shared" si="65"/>
        <v>7</v>
      </c>
      <c r="P228" s="284">
        <v>2013704</v>
      </c>
      <c r="Q228" s="284" t="s">
        <v>2956</v>
      </c>
      <c r="R228" s="287"/>
      <c r="S228" s="285">
        <f t="shared" si="66"/>
        <v>0</v>
      </c>
      <c r="T228" s="285">
        <f t="shared" si="67"/>
        <v>0</v>
      </c>
    </row>
    <row r="229" ht="36" customHeight="1" spans="1:20">
      <c r="A229" s="275" t="s">
        <v>2957</v>
      </c>
      <c r="B229" s="276" t="s">
        <v>163</v>
      </c>
      <c r="C229" s="185">
        <v>0</v>
      </c>
      <c r="D229" s="185">
        <f t="shared" si="78"/>
        <v>0</v>
      </c>
      <c r="E229" s="186">
        <v>0</v>
      </c>
      <c r="F229" s="277">
        <v>0</v>
      </c>
      <c r="G229" s="186">
        <v>0</v>
      </c>
      <c r="H229" s="278" t="str">
        <f t="shared" si="62"/>
        <v/>
      </c>
      <c r="I229" s="283" t="str">
        <f t="shared" si="63"/>
        <v>否</v>
      </c>
      <c r="J229" s="207" t="str">
        <f t="shared" si="64"/>
        <v>项</v>
      </c>
      <c r="K229" s="207">
        <f t="shared" si="69"/>
        <v>0</v>
      </c>
      <c r="O229" s="207">
        <f t="shared" si="65"/>
        <v>7</v>
      </c>
      <c r="P229" s="284">
        <v>2013750</v>
      </c>
      <c r="Q229" s="284" t="s">
        <v>2626</v>
      </c>
      <c r="R229" s="287"/>
      <c r="S229" s="285">
        <f t="shared" si="66"/>
        <v>0</v>
      </c>
      <c r="T229" s="285">
        <f t="shared" si="67"/>
        <v>0</v>
      </c>
    </row>
    <row r="230" ht="36" customHeight="1" spans="1:20">
      <c r="A230" s="275" t="s">
        <v>2958</v>
      </c>
      <c r="B230" s="276" t="s">
        <v>394</v>
      </c>
      <c r="C230" s="185">
        <v>0</v>
      </c>
      <c r="D230" s="185">
        <f t="shared" si="78"/>
        <v>0</v>
      </c>
      <c r="E230" s="186">
        <v>0</v>
      </c>
      <c r="F230" s="277">
        <v>0</v>
      </c>
      <c r="G230" s="186">
        <v>0</v>
      </c>
      <c r="H230" s="278" t="str">
        <f t="shared" si="62"/>
        <v/>
      </c>
      <c r="I230" s="283" t="str">
        <f t="shared" si="63"/>
        <v>否</v>
      </c>
      <c r="J230" s="207" t="str">
        <f t="shared" si="64"/>
        <v>项</v>
      </c>
      <c r="K230" s="207">
        <f t="shared" si="69"/>
        <v>0</v>
      </c>
      <c r="O230" s="207">
        <f t="shared" si="65"/>
        <v>7</v>
      </c>
      <c r="P230" s="284">
        <v>2013799</v>
      </c>
      <c r="Q230" s="284" t="s">
        <v>2959</v>
      </c>
      <c r="R230" s="287"/>
      <c r="S230" s="285">
        <f t="shared" si="66"/>
        <v>0</v>
      </c>
      <c r="T230" s="285">
        <f t="shared" si="67"/>
        <v>0</v>
      </c>
    </row>
    <row r="231" ht="36" customHeight="1" spans="1:20">
      <c r="A231" s="275" t="s">
        <v>2960</v>
      </c>
      <c r="B231" s="276" t="s">
        <v>396</v>
      </c>
      <c r="C231" s="185">
        <f>SUM(C232:C245)</f>
        <v>1181</v>
      </c>
      <c r="D231" s="185">
        <f t="shared" ref="C231:G231" si="79">SUM(D232:D245)</f>
        <v>1183</v>
      </c>
      <c r="E231" s="186">
        <f t="shared" si="79"/>
        <v>1148</v>
      </c>
      <c r="F231" s="277">
        <f t="shared" si="79"/>
        <v>15</v>
      </c>
      <c r="G231" s="186">
        <f t="shared" si="79"/>
        <v>20</v>
      </c>
      <c r="H231" s="278">
        <f t="shared" si="62"/>
        <v>0.00169348010160886</v>
      </c>
      <c r="I231" s="283" t="str">
        <f t="shared" si="63"/>
        <v>是</v>
      </c>
      <c r="J231" s="207" t="str">
        <f t="shared" si="64"/>
        <v>款</v>
      </c>
      <c r="K231" s="207">
        <f t="shared" si="69"/>
        <v>2</v>
      </c>
      <c r="O231" s="207">
        <f t="shared" si="65"/>
        <v>5</v>
      </c>
      <c r="P231" s="284">
        <v>20138</v>
      </c>
      <c r="Q231" s="286" t="s">
        <v>2961</v>
      </c>
      <c r="R231" s="287">
        <f>SUM(R232:R245)</f>
        <v>1181</v>
      </c>
      <c r="S231" s="285">
        <f t="shared" si="66"/>
        <v>0</v>
      </c>
      <c r="T231" s="285">
        <f t="shared" si="67"/>
        <v>0</v>
      </c>
    </row>
    <row r="232" ht="36" customHeight="1" spans="1:20">
      <c r="A232" s="275" t="s">
        <v>2962</v>
      </c>
      <c r="B232" s="276" t="s">
        <v>145</v>
      </c>
      <c r="C232" s="185">
        <v>1005</v>
      </c>
      <c r="D232" s="185">
        <f t="shared" ref="D232:D245" si="80">SUM(E232:G232)</f>
        <v>998</v>
      </c>
      <c r="E232" s="279">
        <v>998</v>
      </c>
      <c r="F232" s="277">
        <v>0</v>
      </c>
      <c r="G232" s="186">
        <v>0</v>
      </c>
      <c r="H232" s="278">
        <f t="shared" si="62"/>
        <v>-0.00696517412935327</v>
      </c>
      <c r="I232" s="283" t="str">
        <f t="shared" si="63"/>
        <v>是</v>
      </c>
      <c r="J232" s="207" t="str">
        <f t="shared" si="64"/>
        <v>项</v>
      </c>
      <c r="K232" s="207">
        <f t="shared" si="69"/>
        <v>-7</v>
      </c>
      <c r="O232" s="207">
        <f t="shared" si="65"/>
        <v>7</v>
      </c>
      <c r="P232" s="284">
        <v>2013801</v>
      </c>
      <c r="Q232" s="284" t="s">
        <v>2608</v>
      </c>
      <c r="R232" s="287">
        <v>1005</v>
      </c>
      <c r="S232" s="285">
        <f t="shared" si="66"/>
        <v>0</v>
      </c>
      <c r="T232" s="285">
        <f t="shared" si="67"/>
        <v>0</v>
      </c>
    </row>
    <row r="233" ht="36" customHeight="1" spans="1:20">
      <c r="A233" s="275" t="s">
        <v>2963</v>
      </c>
      <c r="B233" s="276" t="s">
        <v>147</v>
      </c>
      <c r="C233" s="185">
        <v>0</v>
      </c>
      <c r="D233" s="185">
        <f t="shared" si="80"/>
        <v>0</v>
      </c>
      <c r="E233" s="186">
        <v>0</v>
      </c>
      <c r="F233" s="277">
        <v>0</v>
      </c>
      <c r="G233" s="186">
        <v>0</v>
      </c>
      <c r="H233" s="278" t="str">
        <f t="shared" si="62"/>
        <v/>
      </c>
      <c r="I233" s="283" t="str">
        <f t="shared" si="63"/>
        <v>否</v>
      </c>
      <c r="J233" s="207" t="str">
        <f t="shared" si="64"/>
        <v>项</v>
      </c>
      <c r="K233" s="207">
        <f t="shared" si="69"/>
        <v>0</v>
      </c>
      <c r="O233" s="207">
        <f t="shared" si="65"/>
        <v>7</v>
      </c>
      <c r="P233" s="284">
        <v>2013802</v>
      </c>
      <c r="Q233" s="284" t="s">
        <v>2610</v>
      </c>
      <c r="R233" s="287"/>
      <c r="S233" s="285">
        <f t="shared" si="66"/>
        <v>0</v>
      </c>
      <c r="T233" s="285">
        <f t="shared" si="67"/>
        <v>0</v>
      </c>
    </row>
    <row r="234" ht="36" customHeight="1" spans="1:20">
      <c r="A234" s="275" t="s">
        <v>2964</v>
      </c>
      <c r="B234" s="276" t="s">
        <v>149</v>
      </c>
      <c r="C234" s="185">
        <v>0</v>
      </c>
      <c r="D234" s="185">
        <f t="shared" si="80"/>
        <v>0</v>
      </c>
      <c r="E234" s="186">
        <v>0</v>
      </c>
      <c r="F234" s="277">
        <v>0</v>
      </c>
      <c r="G234" s="186">
        <v>0</v>
      </c>
      <c r="H234" s="278" t="str">
        <f t="shared" si="62"/>
        <v/>
      </c>
      <c r="I234" s="283" t="str">
        <f t="shared" si="63"/>
        <v>否</v>
      </c>
      <c r="J234" s="207" t="str">
        <f t="shared" si="64"/>
        <v>项</v>
      </c>
      <c r="K234" s="207">
        <f t="shared" si="69"/>
        <v>0</v>
      </c>
      <c r="O234" s="207">
        <f t="shared" si="65"/>
        <v>7</v>
      </c>
      <c r="P234" s="284">
        <v>2013803</v>
      </c>
      <c r="Q234" s="284" t="s">
        <v>2612</v>
      </c>
      <c r="R234" s="287"/>
      <c r="S234" s="285">
        <f t="shared" si="66"/>
        <v>0</v>
      </c>
      <c r="T234" s="285">
        <f t="shared" si="67"/>
        <v>0</v>
      </c>
    </row>
    <row r="235" ht="36" customHeight="1" spans="1:20">
      <c r="A235" s="275" t="s">
        <v>2965</v>
      </c>
      <c r="B235" s="276" t="s">
        <v>398</v>
      </c>
      <c r="C235" s="185">
        <v>5</v>
      </c>
      <c r="D235" s="185">
        <f t="shared" si="80"/>
        <v>0</v>
      </c>
      <c r="E235" s="186">
        <v>0</v>
      </c>
      <c r="F235" s="277">
        <v>0</v>
      </c>
      <c r="G235" s="186">
        <v>0</v>
      </c>
      <c r="H235" s="278">
        <f t="shared" si="62"/>
        <v>-1</v>
      </c>
      <c r="I235" s="283" t="str">
        <f t="shared" si="63"/>
        <v>是</v>
      </c>
      <c r="J235" s="207" t="str">
        <f t="shared" si="64"/>
        <v>项</v>
      </c>
      <c r="K235" s="207">
        <f t="shared" si="69"/>
        <v>-5</v>
      </c>
      <c r="O235" s="207">
        <f t="shared" si="65"/>
        <v>7</v>
      </c>
      <c r="P235" s="284">
        <v>2013804</v>
      </c>
      <c r="Q235" s="284" t="s">
        <v>2966</v>
      </c>
      <c r="R235" s="287">
        <v>5</v>
      </c>
      <c r="S235" s="285">
        <f t="shared" si="66"/>
        <v>0</v>
      </c>
      <c r="T235" s="285">
        <f t="shared" si="67"/>
        <v>0</v>
      </c>
    </row>
    <row r="236" ht="36" customHeight="1" spans="1:20">
      <c r="A236" s="275" t="s">
        <v>2967</v>
      </c>
      <c r="B236" s="276" t="s">
        <v>400</v>
      </c>
      <c r="C236" s="185">
        <v>2</v>
      </c>
      <c r="D236" s="185">
        <f t="shared" si="80"/>
        <v>0</v>
      </c>
      <c r="E236" s="186">
        <v>0</v>
      </c>
      <c r="F236" s="277">
        <v>0</v>
      </c>
      <c r="G236" s="186">
        <v>0</v>
      </c>
      <c r="H236" s="278">
        <f t="shared" si="62"/>
        <v>-1</v>
      </c>
      <c r="I236" s="283" t="str">
        <f t="shared" si="63"/>
        <v>是</v>
      </c>
      <c r="J236" s="207" t="str">
        <f t="shared" si="64"/>
        <v>项</v>
      </c>
      <c r="K236" s="207">
        <f t="shared" si="69"/>
        <v>-2</v>
      </c>
      <c r="O236" s="207">
        <f t="shared" si="65"/>
        <v>7</v>
      </c>
      <c r="P236" s="284">
        <v>2013805</v>
      </c>
      <c r="Q236" s="284" t="s">
        <v>2968</v>
      </c>
      <c r="R236" s="287">
        <v>2</v>
      </c>
      <c r="S236" s="285">
        <f t="shared" si="66"/>
        <v>0</v>
      </c>
      <c r="T236" s="285">
        <f t="shared" si="67"/>
        <v>0</v>
      </c>
    </row>
    <row r="237" ht="36" customHeight="1" spans="1:20">
      <c r="A237" s="275" t="s">
        <v>2969</v>
      </c>
      <c r="B237" s="276" t="s">
        <v>227</v>
      </c>
      <c r="C237" s="185">
        <v>0</v>
      </c>
      <c r="D237" s="185">
        <f t="shared" si="80"/>
        <v>0</v>
      </c>
      <c r="E237" s="186">
        <v>0</v>
      </c>
      <c r="F237" s="277">
        <v>0</v>
      </c>
      <c r="G237" s="186">
        <v>0</v>
      </c>
      <c r="H237" s="278" t="str">
        <f t="shared" si="62"/>
        <v/>
      </c>
      <c r="I237" s="283" t="str">
        <f t="shared" si="63"/>
        <v>否</v>
      </c>
      <c r="J237" s="207" t="str">
        <f t="shared" si="64"/>
        <v>项</v>
      </c>
      <c r="K237" s="207">
        <f t="shared" si="69"/>
        <v>0</v>
      </c>
      <c r="O237" s="207">
        <f t="shared" si="65"/>
        <v>7</v>
      </c>
      <c r="P237" s="284">
        <v>2013808</v>
      </c>
      <c r="Q237" s="284" t="s">
        <v>2711</v>
      </c>
      <c r="R237" s="287"/>
      <c r="S237" s="285">
        <f t="shared" si="66"/>
        <v>0</v>
      </c>
      <c r="T237" s="285">
        <f t="shared" si="67"/>
        <v>0</v>
      </c>
    </row>
    <row r="238" ht="36" customHeight="1" spans="1:20">
      <c r="A238" s="275" t="s">
        <v>2970</v>
      </c>
      <c r="B238" s="276" t="s">
        <v>405</v>
      </c>
      <c r="C238" s="185">
        <v>0</v>
      </c>
      <c r="D238" s="185">
        <f t="shared" si="80"/>
        <v>0</v>
      </c>
      <c r="E238" s="186">
        <v>0</v>
      </c>
      <c r="F238" s="277">
        <v>0</v>
      </c>
      <c r="G238" s="186">
        <v>0</v>
      </c>
      <c r="H238" s="278" t="str">
        <f t="shared" si="62"/>
        <v/>
      </c>
      <c r="I238" s="283" t="str">
        <f t="shared" si="63"/>
        <v>否</v>
      </c>
      <c r="J238" s="207" t="str">
        <f t="shared" si="64"/>
        <v>项</v>
      </c>
      <c r="K238" s="207">
        <f t="shared" si="69"/>
        <v>0</v>
      </c>
      <c r="O238" s="207">
        <f t="shared" si="65"/>
        <v>7</v>
      </c>
      <c r="P238" s="284">
        <v>2013810</v>
      </c>
      <c r="Q238" s="284" t="s">
        <v>2971</v>
      </c>
      <c r="R238" s="287"/>
      <c r="S238" s="285">
        <f t="shared" si="66"/>
        <v>0</v>
      </c>
      <c r="T238" s="285">
        <f t="shared" si="67"/>
        <v>0</v>
      </c>
    </row>
    <row r="239" ht="36" customHeight="1" spans="1:20">
      <c r="A239" s="275" t="s">
        <v>2972</v>
      </c>
      <c r="B239" s="276" t="s">
        <v>408</v>
      </c>
      <c r="C239" s="185">
        <v>0</v>
      </c>
      <c r="D239" s="185">
        <f t="shared" si="80"/>
        <v>0</v>
      </c>
      <c r="E239" s="186">
        <v>0</v>
      </c>
      <c r="F239" s="277">
        <v>0</v>
      </c>
      <c r="G239" s="186">
        <v>0</v>
      </c>
      <c r="H239" s="278" t="str">
        <f t="shared" si="62"/>
        <v/>
      </c>
      <c r="I239" s="283" t="str">
        <f t="shared" si="63"/>
        <v>否</v>
      </c>
      <c r="J239" s="207" t="str">
        <f t="shared" si="64"/>
        <v>项</v>
      </c>
      <c r="K239" s="207">
        <f t="shared" si="69"/>
        <v>0</v>
      </c>
      <c r="O239" s="207">
        <f t="shared" si="65"/>
        <v>7</v>
      </c>
      <c r="P239" s="284">
        <v>2013812</v>
      </c>
      <c r="Q239" s="284" t="s">
        <v>2973</v>
      </c>
      <c r="R239" s="287"/>
      <c r="S239" s="285">
        <f t="shared" si="66"/>
        <v>0</v>
      </c>
      <c r="T239" s="285">
        <f t="shared" si="67"/>
        <v>0</v>
      </c>
    </row>
    <row r="240" ht="36" customHeight="1" spans="1:20">
      <c r="A240" s="275" t="s">
        <v>2974</v>
      </c>
      <c r="B240" s="276" t="s">
        <v>410</v>
      </c>
      <c r="C240" s="185">
        <v>0</v>
      </c>
      <c r="D240" s="185">
        <f t="shared" si="80"/>
        <v>0</v>
      </c>
      <c r="E240" s="186">
        <v>0</v>
      </c>
      <c r="F240" s="277">
        <v>0</v>
      </c>
      <c r="G240" s="186">
        <v>0</v>
      </c>
      <c r="H240" s="278" t="str">
        <f t="shared" si="62"/>
        <v/>
      </c>
      <c r="I240" s="283" t="str">
        <f t="shared" si="63"/>
        <v>否</v>
      </c>
      <c r="J240" s="207" t="str">
        <f t="shared" si="64"/>
        <v>项</v>
      </c>
      <c r="K240" s="207">
        <f t="shared" si="69"/>
        <v>0</v>
      </c>
      <c r="O240" s="207">
        <f t="shared" si="65"/>
        <v>7</v>
      </c>
      <c r="P240" s="284">
        <v>2013813</v>
      </c>
      <c r="Q240" s="284" t="s">
        <v>2975</v>
      </c>
      <c r="R240" s="287"/>
      <c r="S240" s="285">
        <f t="shared" si="66"/>
        <v>0</v>
      </c>
      <c r="T240" s="285">
        <f t="shared" si="67"/>
        <v>0</v>
      </c>
    </row>
    <row r="241" ht="36" customHeight="1" spans="1:20">
      <c r="A241" s="275" t="s">
        <v>2976</v>
      </c>
      <c r="B241" s="276" t="s">
        <v>412</v>
      </c>
      <c r="C241" s="185">
        <v>0</v>
      </c>
      <c r="D241" s="185">
        <f t="shared" si="80"/>
        <v>0</v>
      </c>
      <c r="E241" s="186">
        <v>0</v>
      </c>
      <c r="F241" s="277">
        <v>0</v>
      </c>
      <c r="G241" s="186">
        <v>0</v>
      </c>
      <c r="H241" s="278" t="str">
        <f t="shared" si="62"/>
        <v/>
      </c>
      <c r="I241" s="283" t="str">
        <f t="shared" si="63"/>
        <v>否</v>
      </c>
      <c r="J241" s="207" t="str">
        <f t="shared" si="64"/>
        <v>项</v>
      </c>
      <c r="K241" s="207">
        <f t="shared" si="69"/>
        <v>0</v>
      </c>
      <c r="O241" s="207">
        <f t="shared" si="65"/>
        <v>7</v>
      </c>
      <c r="P241" s="284">
        <v>2013814</v>
      </c>
      <c r="Q241" s="284" t="s">
        <v>2977</v>
      </c>
      <c r="R241" s="287"/>
      <c r="S241" s="285">
        <f t="shared" si="66"/>
        <v>0</v>
      </c>
      <c r="T241" s="285">
        <f t="shared" si="67"/>
        <v>0</v>
      </c>
    </row>
    <row r="242" ht="36" customHeight="1" spans="1:20">
      <c r="A242" s="275" t="s">
        <v>2978</v>
      </c>
      <c r="B242" s="276" t="s">
        <v>414</v>
      </c>
      <c r="C242" s="185">
        <v>1</v>
      </c>
      <c r="D242" s="185">
        <f t="shared" si="80"/>
        <v>0</v>
      </c>
      <c r="E242" s="186">
        <v>0</v>
      </c>
      <c r="F242" s="277">
        <v>0</v>
      </c>
      <c r="G242" s="186">
        <v>0</v>
      </c>
      <c r="H242" s="278">
        <f t="shared" si="62"/>
        <v>-1</v>
      </c>
      <c r="I242" s="283" t="str">
        <f t="shared" si="63"/>
        <v>是</v>
      </c>
      <c r="J242" s="207" t="str">
        <f t="shared" si="64"/>
        <v>项</v>
      </c>
      <c r="K242" s="207">
        <f t="shared" si="69"/>
        <v>-1</v>
      </c>
      <c r="O242" s="207">
        <f t="shared" si="65"/>
        <v>7</v>
      </c>
      <c r="P242" s="284">
        <v>2013815</v>
      </c>
      <c r="Q242" s="284" t="s">
        <v>2979</v>
      </c>
      <c r="R242" s="287">
        <v>1</v>
      </c>
      <c r="S242" s="285">
        <f t="shared" si="66"/>
        <v>0</v>
      </c>
      <c r="T242" s="285">
        <f t="shared" si="67"/>
        <v>0</v>
      </c>
    </row>
    <row r="243" ht="36" customHeight="1" spans="1:20">
      <c r="A243" s="275" t="s">
        <v>2980</v>
      </c>
      <c r="B243" s="276" t="s">
        <v>416</v>
      </c>
      <c r="C243" s="185">
        <v>1</v>
      </c>
      <c r="D243" s="185">
        <f t="shared" si="80"/>
        <v>0</v>
      </c>
      <c r="E243" s="186">
        <v>0</v>
      </c>
      <c r="F243" s="277">
        <v>0</v>
      </c>
      <c r="G243" s="186">
        <v>0</v>
      </c>
      <c r="H243" s="278">
        <f t="shared" si="62"/>
        <v>-1</v>
      </c>
      <c r="I243" s="283" t="str">
        <f t="shared" si="63"/>
        <v>是</v>
      </c>
      <c r="J243" s="207" t="str">
        <f t="shared" si="64"/>
        <v>项</v>
      </c>
      <c r="K243" s="207">
        <f t="shared" si="69"/>
        <v>-1</v>
      </c>
      <c r="O243" s="207">
        <f t="shared" si="65"/>
        <v>7</v>
      </c>
      <c r="P243" s="284">
        <v>2013816</v>
      </c>
      <c r="Q243" s="284" t="s">
        <v>2981</v>
      </c>
      <c r="R243" s="287">
        <v>1</v>
      </c>
      <c r="S243" s="285">
        <f t="shared" si="66"/>
        <v>0</v>
      </c>
      <c r="T243" s="285">
        <f t="shared" si="67"/>
        <v>0</v>
      </c>
    </row>
    <row r="244" ht="36" customHeight="1" spans="1:20">
      <c r="A244" s="275" t="s">
        <v>2982</v>
      </c>
      <c r="B244" s="276" t="s">
        <v>163</v>
      </c>
      <c r="C244" s="185">
        <v>148</v>
      </c>
      <c r="D244" s="185">
        <f t="shared" si="80"/>
        <v>150</v>
      </c>
      <c r="E244" s="279">
        <v>150</v>
      </c>
      <c r="F244" s="277">
        <v>0</v>
      </c>
      <c r="G244" s="186">
        <v>0</v>
      </c>
      <c r="H244" s="278">
        <f t="shared" si="62"/>
        <v>0.0135135135135136</v>
      </c>
      <c r="I244" s="283" t="str">
        <f t="shared" si="63"/>
        <v>是</v>
      </c>
      <c r="J244" s="207" t="str">
        <f t="shared" si="64"/>
        <v>项</v>
      </c>
      <c r="K244" s="207">
        <f t="shared" si="69"/>
        <v>2</v>
      </c>
      <c r="O244" s="207">
        <f t="shared" si="65"/>
        <v>7</v>
      </c>
      <c r="P244" s="284">
        <v>2013850</v>
      </c>
      <c r="Q244" s="284" t="s">
        <v>2626</v>
      </c>
      <c r="R244" s="287">
        <v>148</v>
      </c>
      <c r="S244" s="285">
        <f t="shared" si="66"/>
        <v>0</v>
      </c>
      <c r="T244" s="285">
        <f t="shared" si="67"/>
        <v>0</v>
      </c>
    </row>
    <row r="245" ht="36" customHeight="1" spans="1:20">
      <c r="A245" s="275" t="s">
        <v>2983</v>
      </c>
      <c r="B245" s="276" t="s">
        <v>418</v>
      </c>
      <c r="C245" s="185">
        <v>19</v>
      </c>
      <c r="D245" s="185">
        <f t="shared" si="80"/>
        <v>35</v>
      </c>
      <c r="E245" s="186">
        <v>0</v>
      </c>
      <c r="F245" s="277">
        <v>15</v>
      </c>
      <c r="G245" s="186">
        <v>20</v>
      </c>
      <c r="H245" s="278">
        <f t="shared" si="62"/>
        <v>0.842105263157895</v>
      </c>
      <c r="I245" s="283" t="str">
        <f t="shared" si="63"/>
        <v>是</v>
      </c>
      <c r="J245" s="207" t="str">
        <f t="shared" si="64"/>
        <v>项</v>
      </c>
      <c r="K245" s="207">
        <f t="shared" si="69"/>
        <v>16</v>
      </c>
      <c r="O245" s="207">
        <f t="shared" si="65"/>
        <v>7</v>
      </c>
      <c r="P245" s="284">
        <v>2013899</v>
      </c>
      <c r="Q245" s="284" t="s">
        <v>2984</v>
      </c>
      <c r="R245" s="287">
        <v>19</v>
      </c>
      <c r="S245" s="285">
        <f t="shared" si="66"/>
        <v>0</v>
      </c>
      <c r="T245" s="285">
        <f t="shared" si="67"/>
        <v>0</v>
      </c>
    </row>
    <row r="246" ht="36" customHeight="1" spans="1:20">
      <c r="A246" s="275" t="s">
        <v>2985</v>
      </c>
      <c r="B246" s="276" t="s">
        <v>420</v>
      </c>
      <c r="C246" s="185">
        <f>SUM(C247:C248)</f>
        <v>10</v>
      </c>
      <c r="D246" s="185">
        <f t="shared" ref="C246:G246" si="81">SUM(D247:D248)</f>
        <v>0</v>
      </c>
      <c r="E246" s="186">
        <f t="shared" si="81"/>
        <v>0</v>
      </c>
      <c r="F246" s="277">
        <f t="shared" si="81"/>
        <v>0</v>
      </c>
      <c r="G246" s="186">
        <f t="shared" si="81"/>
        <v>0</v>
      </c>
      <c r="H246" s="278">
        <f t="shared" si="62"/>
        <v>-1</v>
      </c>
      <c r="I246" s="283" t="str">
        <f t="shared" si="63"/>
        <v>是</v>
      </c>
      <c r="J246" s="207" t="str">
        <f t="shared" si="64"/>
        <v>款</v>
      </c>
      <c r="K246" s="207">
        <f t="shared" si="69"/>
        <v>-10</v>
      </c>
      <c r="O246" s="207">
        <f t="shared" si="65"/>
        <v>5</v>
      </c>
      <c r="P246" s="284">
        <v>20199</v>
      </c>
      <c r="Q246" s="286" t="s">
        <v>2986</v>
      </c>
      <c r="R246" s="287">
        <f>SUM(R247:R248)</f>
        <v>10</v>
      </c>
      <c r="S246" s="285">
        <f t="shared" si="66"/>
        <v>0</v>
      </c>
      <c r="T246" s="285">
        <f t="shared" si="67"/>
        <v>0</v>
      </c>
    </row>
    <row r="247" ht="36" customHeight="1" spans="1:20">
      <c r="A247" s="275" t="s">
        <v>2987</v>
      </c>
      <c r="B247" s="276" t="s">
        <v>422</v>
      </c>
      <c r="C247" s="185">
        <v>0</v>
      </c>
      <c r="D247" s="185">
        <f t="shared" ref="D247:D251" si="82">SUM(E247:G247)</f>
        <v>0</v>
      </c>
      <c r="E247" s="186">
        <v>0</v>
      </c>
      <c r="F247" s="277">
        <v>0</v>
      </c>
      <c r="G247" s="186">
        <v>0</v>
      </c>
      <c r="H247" s="278" t="str">
        <f t="shared" si="62"/>
        <v/>
      </c>
      <c r="I247" s="283" t="str">
        <f t="shared" si="63"/>
        <v>否</v>
      </c>
      <c r="J247" s="207" t="str">
        <f t="shared" si="64"/>
        <v>项</v>
      </c>
      <c r="K247" s="207">
        <f t="shared" si="69"/>
        <v>0</v>
      </c>
      <c r="O247" s="207">
        <f t="shared" si="65"/>
        <v>7</v>
      </c>
      <c r="P247" s="284">
        <v>2019901</v>
      </c>
      <c r="Q247" s="284" t="s">
        <v>2988</v>
      </c>
      <c r="R247" s="287"/>
      <c r="S247" s="285">
        <f t="shared" si="66"/>
        <v>0</v>
      </c>
      <c r="T247" s="285">
        <f t="shared" si="67"/>
        <v>0</v>
      </c>
    </row>
    <row r="248" ht="36" customHeight="1" spans="1:20">
      <c r="A248" s="275" t="s">
        <v>2989</v>
      </c>
      <c r="B248" s="276" t="s">
        <v>424</v>
      </c>
      <c r="C248" s="185">
        <v>10</v>
      </c>
      <c r="D248" s="185">
        <f t="shared" si="82"/>
        <v>0</v>
      </c>
      <c r="E248" s="186">
        <v>0</v>
      </c>
      <c r="F248" s="277">
        <v>0</v>
      </c>
      <c r="G248" s="186">
        <v>0</v>
      </c>
      <c r="H248" s="278">
        <f t="shared" si="62"/>
        <v>-1</v>
      </c>
      <c r="I248" s="283" t="str">
        <f t="shared" si="63"/>
        <v>是</v>
      </c>
      <c r="J248" s="207" t="str">
        <f t="shared" si="64"/>
        <v>项</v>
      </c>
      <c r="K248" s="207">
        <f t="shared" si="69"/>
        <v>-10</v>
      </c>
      <c r="O248" s="207">
        <f t="shared" si="65"/>
        <v>7</v>
      </c>
      <c r="P248" s="284">
        <v>2019999</v>
      </c>
      <c r="Q248" s="284" t="s">
        <v>2990</v>
      </c>
      <c r="R248" s="287">
        <v>10</v>
      </c>
      <c r="S248" s="285">
        <f t="shared" si="66"/>
        <v>0</v>
      </c>
      <c r="T248" s="285">
        <f t="shared" si="67"/>
        <v>0</v>
      </c>
    </row>
    <row r="249" ht="36" customHeight="1" spans="1:20">
      <c r="A249" s="271" t="s">
        <v>79</v>
      </c>
      <c r="B249" s="272" t="s">
        <v>80</v>
      </c>
      <c r="C249" s="179">
        <f t="shared" ref="C249:G249" si="83">SUM(C250:C251)</f>
        <v>0</v>
      </c>
      <c r="D249" s="179">
        <f t="shared" si="83"/>
        <v>0</v>
      </c>
      <c r="E249" s="180">
        <f t="shared" si="83"/>
        <v>0</v>
      </c>
      <c r="F249" s="273">
        <f t="shared" si="83"/>
        <v>0</v>
      </c>
      <c r="G249" s="180">
        <f t="shared" si="83"/>
        <v>0</v>
      </c>
      <c r="H249" s="274" t="str">
        <f t="shared" si="62"/>
        <v/>
      </c>
      <c r="I249" s="283" t="str">
        <f t="shared" si="63"/>
        <v>是</v>
      </c>
      <c r="J249" s="207" t="str">
        <f t="shared" si="64"/>
        <v>类</v>
      </c>
      <c r="K249" s="207">
        <f t="shared" si="69"/>
        <v>0</v>
      </c>
      <c r="O249" s="207">
        <f t="shared" si="65"/>
        <v>3</v>
      </c>
      <c r="P249" s="284">
        <v>202</v>
      </c>
      <c r="Q249" s="286" t="s">
        <v>2578</v>
      </c>
      <c r="R249" s="287"/>
      <c r="S249" s="285">
        <f t="shared" si="66"/>
        <v>0</v>
      </c>
      <c r="T249" s="285">
        <f t="shared" si="67"/>
        <v>0</v>
      </c>
    </row>
    <row r="250" ht="36" customHeight="1" spans="1:20">
      <c r="A250" s="275" t="s">
        <v>2991</v>
      </c>
      <c r="B250" s="276" t="s">
        <v>427</v>
      </c>
      <c r="C250" s="185">
        <v>0</v>
      </c>
      <c r="D250" s="185">
        <f t="shared" si="82"/>
        <v>0</v>
      </c>
      <c r="E250" s="186">
        <v>0</v>
      </c>
      <c r="F250" s="277">
        <v>0</v>
      </c>
      <c r="G250" s="186">
        <v>0</v>
      </c>
      <c r="H250" s="278" t="str">
        <f t="shared" si="62"/>
        <v/>
      </c>
      <c r="I250" s="283" t="str">
        <f t="shared" si="63"/>
        <v>否</v>
      </c>
      <c r="J250" s="207" t="str">
        <f t="shared" si="64"/>
        <v>款</v>
      </c>
      <c r="K250" s="207">
        <f t="shared" si="69"/>
        <v>0</v>
      </c>
      <c r="O250" s="207">
        <f t="shared" si="65"/>
        <v>5</v>
      </c>
      <c r="P250" s="284">
        <v>20201</v>
      </c>
      <c r="Q250" s="286" t="s">
        <v>2992</v>
      </c>
      <c r="R250" s="287"/>
      <c r="S250" s="285"/>
      <c r="T250" s="285">
        <f t="shared" si="67"/>
        <v>0</v>
      </c>
    </row>
    <row r="251" ht="36" customHeight="1" spans="1:20">
      <c r="A251" s="275" t="s">
        <v>2993</v>
      </c>
      <c r="B251" s="276" t="s">
        <v>428</v>
      </c>
      <c r="C251" s="185">
        <v>0</v>
      </c>
      <c r="D251" s="185">
        <f t="shared" si="82"/>
        <v>0</v>
      </c>
      <c r="E251" s="186">
        <v>0</v>
      </c>
      <c r="F251" s="277">
        <v>0</v>
      </c>
      <c r="G251" s="186">
        <v>0</v>
      </c>
      <c r="H251" s="278" t="str">
        <f t="shared" si="62"/>
        <v/>
      </c>
      <c r="I251" s="283" t="str">
        <f t="shared" si="63"/>
        <v>否</v>
      </c>
      <c r="J251" s="207" t="str">
        <f t="shared" si="64"/>
        <v>款</v>
      </c>
      <c r="K251" s="207">
        <f t="shared" si="69"/>
        <v>0</v>
      </c>
      <c r="O251" s="207">
        <f t="shared" si="65"/>
        <v>5</v>
      </c>
      <c r="P251" s="284">
        <v>2020101</v>
      </c>
      <c r="Q251" s="284" t="s">
        <v>2608</v>
      </c>
      <c r="R251" s="287"/>
      <c r="S251" s="285"/>
      <c r="T251" s="285">
        <f t="shared" si="67"/>
        <v>0</v>
      </c>
    </row>
    <row r="252" ht="36" customHeight="1" spans="1:20">
      <c r="A252" s="271" t="s">
        <v>81</v>
      </c>
      <c r="B252" s="272" t="s">
        <v>82</v>
      </c>
      <c r="C252" s="179">
        <f>SUM(C253,C255,C257,C259,C269)</f>
        <v>281</v>
      </c>
      <c r="D252" s="179">
        <f t="shared" ref="C252:G252" si="84">SUM(D253,D255,D257,D259,D269)</f>
        <v>625</v>
      </c>
      <c r="E252" s="180">
        <f t="shared" si="84"/>
        <v>0</v>
      </c>
      <c r="F252" s="273">
        <f t="shared" si="84"/>
        <v>245</v>
      </c>
      <c r="G252" s="180">
        <f t="shared" si="84"/>
        <v>380</v>
      </c>
      <c r="H252" s="274">
        <f t="shared" si="62"/>
        <v>1.22419928825623</v>
      </c>
      <c r="I252" s="283" t="str">
        <f t="shared" si="63"/>
        <v>是</v>
      </c>
      <c r="J252" s="207" t="str">
        <f t="shared" si="64"/>
        <v>类</v>
      </c>
      <c r="K252" s="207">
        <f t="shared" si="69"/>
        <v>344</v>
      </c>
      <c r="O252" s="207">
        <f t="shared" si="65"/>
        <v>3</v>
      </c>
      <c r="P252" s="284">
        <v>203</v>
      </c>
      <c r="Q252" s="286" t="s">
        <v>2579</v>
      </c>
      <c r="R252" s="287">
        <f>SUM(R253,R255,R257,R259,R269)</f>
        <v>281</v>
      </c>
      <c r="S252" s="285">
        <f t="shared" si="66"/>
        <v>0</v>
      </c>
      <c r="T252" s="285">
        <f t="shared" si="67"/>
        <v>0</v>
      </c>
    </row>
    <row r="253" ht="36" customHeight="1" spans="1:20">
      <c r="A253" s="290" t="s">
        <v>2994</v>
      </c>
      <c r="B253" s="276" t="s">
        <v>430</v>
      </c>
      <c r="C253" s="185">
        <f t="shared" ref="C253:C257" si="85">C254</f>
        <v>0</v>
      </c>
      <c r="D253" s="185">
        <f t="shared" ref="D253:D257" si="86">D254</f>
        <v>0</v>
      </c>
      <c r="E253" s="186">
        <f t="shared" ref="E253:G253" si="87">E254</f>
        <v>0</v>
      </c>
      <c r="F253" s="277">
        <f t="shared" si="87"/>
        <v>0</v>
      </c>
      <c r="G253" s="186">
        <f t="shared" si="87"/>
        <v>0</v>
      </c>
      <c r="H253" s="278" t="str">
        <f t="shared" si="62"/>
        <v/>
      </c>
      <c r="I253" s="283" t="str">
        <f t="shared" si="63"/>
        <v>否</v>
      </c>
      <c r="J253" s="207" t="str">
        <f t="shared" si="64"/>
        <v>款</v>
      </c>
      <c r="K253" s="207">
        <f t="shared" si="69"/>
        <v>0</v>
      </c>
      <c r="O253" s="207">
        <f t="shared" si="65"/>
        <v>5</v>
      </c>
      <c r="P253" s="284">
        <v>20301</v>
      </c>
      <c r="Q253" s="286" t="s">
        <v>2995</v>
      </c>
      <c r="R253" s="287"/>
      <c r="S253" s="285">
        <f t="shared" si="66"/>
        <v>0</v>
      </c>
      <c r="T253" s="285">
        <f t="shared" si="67"/>
        <v>0</v>
      </c>
    </row>
    <row r="254" ht="36" customHeight="1" spans="1:20">
      <c r="A254" s="290" t="s">
        <v>2996</v>
      </c>
      <c r="B254" s="276" t="s">
        <v>432</v>
      </c>
      <c r="C254" s="185">
        <v>0</v>
      </c>
      <c r="D254" s="185">
        <f t="shared" ref="D254:D258" si="88">SUM(E254:G254)</f>
        <v>0</v>
      </c>
      <c r="E254" s="186">
        <v>0</v>
      </c>
      <c r="F254" s="277">
        <v>0</v>
      </c>
      <c r="G254" s="186">
        <v>0</v>
      </c>
      <c r="H254" s="278" t="str">
        <f t="shared" si="62"/>
        <v/>
      </c>
      <c r="I254" s="283" t="str">
        <f t="shared" si="63"/>
        <v>否</v>
      </c>
      <c r="J254" s="207" t="str">
        <f t="shared" si="64"/>
        <v>项</v>
      </c>
      <c r="K254" s="207">
        <f t="shared" si="69"/>
        <v>0</v>
      </c>
      <c r="O254" s="207">
        <f t="shared" si="65"/>
        <v>7</v>
      </c>
      <c r="P254" s="284">
        <v>2030101</v>
      </c>
      <c r="Q254" s="284" t="s">
        <v>2997</v>
      </c>
      <c r="R254" s="287"/>
      <c r="S254" s="285">
        <f t="shared" si="66"/>
        <v>0</v>
      </c>
      <c r="T254" s="285">
        <f t="shared" si="67"/>
        <v>0</v>
      </c>
    </row>
    <row r="255" ht="36" customHeight="1" spans="1:20">
      <c r="A255" s="290" t="s">
        <v>2998</v>
      </c>
      <c r="B255" s="276" t="s">
        <v>2999</v>
      </c>
      <c r="C255" s="185">
        <f t="shared" si="85"/>
        <v>0</v>
      </c>
      <c r="D255" s="185">
        <f t="shared" si="86"/>
        <v>0</v>
      </c>
      <c r="E255" s="186">
        <f t="shared" ref="E255:G255" si="89">E256</f>
        <v>0</v>
      </c>
      <c r="F255" s="277">
        <f t="shared" si="89"/>
        <v>0</v>
      </c>
      <c r="G255" s="186">
        <f t="shared" si="89"/>
        <v>0</v>
      </c>
      <c r="H255" s="278" t="str">
        <f t="shared" si="62"/>
        <v/>
      </c>
      <c r="I255" s="283" t="str">
        <f t="shared" si="63"/>
        <v>否</v>
      </c>
      <c r="J255" s="207" t="str">
        <f t="shared" si="64"/>
        <v>款</v>
      </c>
      <c r="K255" s="207">
        <f t="shared" si="69"/>
        <v>0</v>
      </c>
      <c r="O255" s="207">
        <f t="shared" si="65"/>
        <v>5</v>
      </c>
      <c r="P255" s="284">
        <v>20304</v>
      </c>
      <c r="Q255" s="286" t="s">
        <v>3000</v>
      </c>
      <c r="R255" s="287"/>
      <c r="S255" s="285">
        <f t="shared" si="66"/>
        <v>0</v>
      </c>
      <c r="T255" s="285">
        <f t="shared" si="67"/>
        <v>0</v>
      </c>
    </row>
    <row r="256" ht="36" customHeight="1" spans="1:20">
      <c r="A256" s="290" t="s">
        <v>3001</v>
      </c>
      <c r="B256" s="276" t="s">
        <v>435</v>
      </c>
      <c r="C256" s="185">
        <v>0</v>
      </c>
      <c r="D256" s="185">
        <f t="shared" si="88"/>
        <v>0</v>
      </c>
      <c r="E256" s="186">
        <v>0</v>
      </c>
      <c r="F256" s="277">
        <v>0</v>
      </c>
      <c r="G256" s="186">
        <v>0</v>
      </c>
      <c r="H256" s="278" t="str">
        <f t="shared" si="62"/>
        <v/>
      </c>
      <c r="I256" s="283" t="str">
        <f t="shared" si="63"/>
        <v>否</v>
      </c>
      <c r="J256" s="207" t="str">
        <f t="shared" si="64"/>
        <v>项</v>
      </c>
      <c r="K256" s="207">
        <f t="shared" si="69"/>
        <v>0</v>
      </c>
      <c r="O256" s="207">
        <f t="shared" si="65"/>
        <v>7</v>
      </c>
      <c r="P256" s="284">
        <v>2030401</v>
      </c>
      <c r="Q256" s="284" t="s">
        <v>3002</v>
      </c>
      <c r="R256" s="287"/>
      <c r="S256" s="285">
        <f t="shared" si="66"/>
        <v>0</v>
      </c>
      <c r="T256" s="285">
        <f t="shared" si="67"/>
        <v>0</v>
      </c>
    </row>
    <row r="257" ht="36" customHeight="1" spans="1:20">
      <c r="A257" s="290" t="s">
        <v>3003</v>
      </c>
      <c r="B257" s="276" t="s">
        <v>3004</v>
      </c>
      <c r="C257" s="185">
        <f t="shared" si="85"/>
        <v>0</v>
      </c>
      <c r="D257" s="185">
        <f t="shared" si="86"/>
        <v>0</v>
      </c>
      <c r="E257" s="186">
        <f t="shared" ref="E257:G257" si="90">E258</f>
        <v>0</v>
      </c>
      <c r="F257" s="277">
        <f t="shared" si="90"/>
        <v>0</v>
      </c>
      <c r="G257" s="186">
        <f t="shared" si="90"/>
        <v>0</v>
      </c>
      <c r="H257" s="278" t="str">
        <f t="shared" si="62"/>
        <v/>
      </c>
      <c r="I257" s="283" t="str">
        <f t="shared" si="63"/>
        <v>否</v>
      </c>
      <c r="J257" s="207" t="str">
        <f t="shared" si="64"/>
        <v>款</v>
      </c>
      <c r="K257" s="207">
        <f t="shared" si="69"/>
        <v>0</v>
      </c>
      <c r="O257" s="207">
        <f t="shared" si="65"/>
        <v>5</v>
      </c>
      <c r="P257" s="284">
        <v>20305</v>
      </c>
      <c r="Q257" s="286" t="s">
        <v>3005</v>
      </c>
      <c r="R257" s="287"/>
      <c r="S257" s="285">
        <f t="shared" si="66"/>
        <v>0</v>
      </c>
      <c r="T257" s="285">
        <f t="shared" si="67"/>
        <v>0</v>
      </c>
    </row>
    <row r="258" ht="36" customHeight="1" spans="1:20">
      <c r="A258" s="290" t="s">
        <v>3006</v>
      </c>
      <c r="B258" s="276" t="s">
        <v>438</v>
      </c>
      <c r="C258" s="185">
        <v>0</v>
      </c>
      <c r="D258" s="185">
        <f t="shared" si="88"/>
        <v>0</v>
      </c>
      <c r="E258" s="186">
        <v>0</v>
      </c>
      <c r="F258" s="277">
        <v>0</v>
      </c>
      <c r="G258" s="186">
        <v>0</v>
      </c>
      <c r="H258" s="278" t="str">
        <f t="shared" si="62"/>
        <v/>
      </c>
      <c r="I258" s="283" t="str">
        <f t="shared" si="63"/>
        <v>否</v>
      </c>
      <c r="J258" s="207" t="str">
        <f t="shared" si="64"/>
        <v>项</v>
      </c>
      <c r="K258" s="207">
        <f t="shared" si="69"/>
        <v>0</v>
      </c>
      <c r="O258" s="207">
        <f t="shared" si="65"/>
        <v>7</v>
      </c>
      <c r="P258" s="284">
        <v>2030501</v>
      </c>
      <c r="Q258" s="284" t="s">
        <v>3007</v>
      </c>
      <c r="R258" s="287"/>
      <c r="S258" s="285">
        <f t="shared" si="66"/>
        <v>0</v>
      </c>
      <c r="T258" s="285">
        <f t="shared" si="67"/>
        <v>0</v>
      </c>
    </row>
    <row r="259" ht="36" customHeight="1" spans="1:20">
      <c r="A259" s="275" t="s">
        <v>3008</v>
      </c>
      <c r="B259" s="276" t="s">
        <v>440</v>
      </c>
      <c r="C259" s="185">
        <f>SUM(C260:C268)</f>
        <v>241</v>
      </c>
      <c r="D259" s="185">
        <f t="shared" ref="C259:G259" si="91">SUM(D260:D268)</f>
        <v>625</v>
      </c>
      <c r="E259" s="186">
        <f t="shared" si="91"/>
        <v>0</v>
      </c>
      <c r="F259" s="277">
        <f t="shared" si="91"/>
        <v>245</v>
      </c>
      <c r="G259" s="186">
        <f t="shared" si="91"/>
        <v>380</v>
      </c>
      <c r="H259" s="278">
        <f t="shared" si="62"/>
        <v>1.59336099585062</v>
      </c>
      <c r="I259" s="283" t="str">
        <f t="shared" si="63"/>
        <v>是</v>
      </c>
      <c r="J259" s="207" t="str">
        <f t="shared" si="64"/>
        <v>款</v>
      </c>
      <c r="K259" s="207">
        <f t="shared" si="69"/>
        <v>384</v>
      </c>
      <c r="O259" s="207">
        <f t="shared" si="65"/>
        <v>5</v>
      </c>
      <c r="P259" s="284">
        <v>20306</v>
      </c>
      <c r="Q259" s="286" t="s">
        <v>3009</v>
      </c>
      <c r="R259" s="287">
        <f>SUM(R260:R268)</f>
        <v>241</v>
      </c>
      <c r="S259" s="285">
        <f t="shared" si="66"/>
        <v>0</v>
      </c>
      <c r="T259" s="285">
        <f t="shared" si="67"/>
        <v>0</v>
      </c>
    </row>
    <row r="260" ht="36" customHeight="1" spans="1:20">
      <c r="A260" s="275" t="s">
        <v>3010</v>
      </c>
      <c r="B260" s="276" t="s">
        <v>442</v>
      </c>
      <c r="C260" s="185">
        <v>41</v>
      </c>
      <c r="D260" s="185">
        <f t="shared" ref="D260:D268" si="92">SUM(E260:G260)</f>
        <v>20</v>
      </c>
      <c r="E260" s="186">
        <v>0</v>
      </c>
      <c r="F260" s="277">
        <v>0</v>
      </c>
      <c r="G260" s="186">
        <v>20</v>
      </c>
      <c r="H260" s="278">
        <f t="shared" ref="H260:H323" si="93">IF(C260&lt;&gt;0,D260/C260-1,"")</f>
        <v>-0.51219512195122</v>
      </c>
      <c r="I260" s="283" t="str">
        <f t="shared" ref="I260:I323" si="94">IF(LEN(A260)=3,"是",IF(B260&lt;&gt;"",IF(SUM(C260:D260)&lt;&gt;0,"是","否"),"是"))</f>
        <v>是</v>
      </c>
      <c r="J260" s="207" t="str">
        <f t="shared" ref="J260:J323" si="95">IF(LEN(A260)=3,"类",IF(LEN(A260)=5,"款","项"))</f>
        <v>项</v>
      </c>
      <c r="K260" s="207">
        <f t="shared" si="69"/>
        <v>-21</v>
      </c>
      <c r="O260" s="207">
        <f t="shared" ref="O260:O323" si="96">LEN(A260)</f>
        <v>7</v>
      </c>
      <c r="P260" s="284">
        <v>2030601</v>
      </c>
      <c r="Q260" s="284" t="s">
        <v>3011</v>
      </c>
      <c r="R260" s="287">
        <v>41</v>
      </c>
      <c r="S260" s="285">
        <f t="shared" ref="S260:S323" si="97">A260-P260</f>
        <v>0</v>
      </c>
      <c r="T260" s="285">
        <f t="shared" ref="T260:T323" si="98">C260-R260</f>
        <v>0</v>
      </c>
    </row>
    <row r="261" ht="36" customHeight="1" spans="1:20">
      <c r="A261" s="275" t="s">
        <v>3012</v>
      </c>
      <c r="B261" s="276" t="s">
        <v>444</v>
      </c>
      <c r="C261" s="185">
        <v>0</v>
      </c>
      <c r="D261" s="185">
        <f t="shared" si="92"/>
        <v>0</v>
      </c>
      <c r="E261" s="186">
        <v>0</v>
      </c>
      <c r="F261" s="277">
        <v>0</v>
      </c>
      <c r="G261" s="186">
        <v>0</v>
      </c>
      <c r="H261" s="278" t="str">
        <f t="shared" si="93"/>
        <v/>
      </c>
      <c r="I261" s="283" t="str">
        <f t="shared" si="94"/>
        <v>否</v>
      </c>
      <c r="J261" s="207" t="str">
        <f t="shared" si="95"/>
        <v>项</v>
      </c>
      <c r="K261" s="207">
        <f t="shared" ref="K261:K324" si="99">D261-C261</f>
        <v>0</v>
      </c>
      <c r="O261" s="207">
        <f t="shared" si="96"/>
        <v>7</v>
      </c>
      <c r="P261" s="284">
        <v>2030602</v>
      </c>
      <c r="Q261" s="284" t="s">
        <v>3013</v>
      </c>
      <c r="R261" s="287"/>
      <c r="S261" s="285">
        <f t="shared" si="97"/>
        <v>0</v>
      </c>
      <c r="T261" s="285">
        <f t="shared" si="98"/>
        <v>0</v>
      </c>
    </row>
    <row r="262" ht="36" customHeight="1" spans="1:20">
      <c r="A262" s="275" t="s">
        <v>3014</v>
      </c>
      <c r="B262" s="276" t="s">
        <v>446</v>
      </c>
      <c r="C262" s="185">
        <v>16</v>
      </c>
      <c r="D262" s="185">
        <f t="shared" si="92"/>
        <v>0</v>
      </c>
      <c r="E262" s="186">
        <v>0</v>
      </c>
      <c r="F262" s="277">
        <v>0</v>
      </c>
      <c r="G262" s="186">
        <v>0</v>
      </c>
      <c r="H262" s="278">
        <f t="shared" si="93"/>
        <v>-1</v>
      </c>
      <c r="I262" s="283" t="str">
        <f t="shared" si="94"/>
        <v>是</v>
      </c>
      <c r="J262" s="207" t="str">
        <f t="shared" si="95"/>
        <v>项</v>
      </c>
      <c r="K262" s="207">
        <f t="shared" si="99"/>
        <v>-16</v>
      </c>
      <c r="O262" s="207">
        <f t="shared" si="96"/>
        <v>7</v>
      </c>
      <c r="P262" s="284">
        <v>2030603</v>
      </c>
      <c r="Q262" s="284" t="s">
        <v>3015</v>
      </c>
      <c r="R262" s="287">
        <v>16</v>
      </c>
      <c r="S262" s="285">
        <f t="shared" si="97"/>
        <v>0</v>
      </c>
      <c r="T262" s="285">
        <f t="shared" si="98"/>
        <v>0</v>
      </c>
    </row>
    <row r="263" ht="36" customHeight="1" spans="1:20">
      <c r="A263" s="275" t="s">
        <v>3016</v>
      </c>
      <c r="B263" s="276" t="s">
        <v>448</v>
      </c>
      <c r="C263" s="185">
        <v>0</v>
      </c>
      <c r="D263" s="185">
        <f t="shared" si="92"/>
        <v>0</v>
      </c>
      <c r="E263" s="186">
        <v>0</v>
      </c>
      <c r="F263" s="277">
        <v>0</v>
      </c>
      <c r="G263" s="186">
        <v>0</v>
      </c>
      <c r="H263" s="278" t="str">
        <f t="shared" si="93"/>
        <v/>
      </c>
      <c r="I263" s="283" t="str">
        <f t="shared" si="94"/>
        <v>否</v>
      </c>
      <c r="J263" s="207" t="str">
        <f t="shared" si="95"/>
        <v>项</v>
      </c>
      <c r="K263" s="207">
        <f t="shared" si="99"/>
        <v>0</v>
      </c>
      <c r="O263" s="207">
        <f t="shared" si="96"/>
        <v>7</v>
      </c>
      <c r="P263" s="284">
        <v>2030604</v>
      </c>
      <c r="Q263" s="284" t="s">
        <v>3017</v>
      </c>
      <c r="R263" s="287"/>
      <c r="S263" s="285">
        <f t="shared" si="97"/>
        <v>0</v>
      </c>
      <c r="T263" s="285">
        <f t="shared" si="98"/>
        <v>0</v>
      </c>
    </row>
    <row r="264" ht="36" customHeight="1" spans="1:20">
      <c r="A264" s="275" t="s">
        <v>3018</v>
      </c>
      <c r="B264" s="276" t="s">
        <v>450</v>
      </c>
      <c r="C264" s="185">
        <v>0</v>
      </c>
      <c r="D264" s="185">
        <f t="shared" si="92"/>
        <v>0</v>
      </c>
      <c r="E264" s="186">
        <v>0</v>
      </c>
      <c r="F264" s="277">
        <v>0</v>
      </c>
      <c r="G264" s="186">
        <v>0</v>
      </c>
      <c r="H264" s="278" t="str">
        <f t="shared" si="93"/>
        <v/>
      </c>
      <c r="I264" s="283" t="str">
        <f t="shared" si="94"/>
        <v>否</v>
      </c>
      <c r="J264" s="207" t="str">
        <f t="shared" si="95"/>
        <v>项</v>
      </c>
      <c r="K264" s="207">
        <f t="shared" si="99"/>
        <v>0</v>
      </c>
      <c r="O264" s="207">
        <f t="shared" si="96"/>
        <v>7</v>
      </c>
      <c r="P264" s="284">
        <v>2030605</v>
      </c>
      <c r="Q264" s="284" t="s">
        <v>3019</v>
      </c>
      <c r="R264" s="287"/>
      <c r="S264" s="285">
        <f t="shared" si="97"/>
        <v>0</v>
      </c>
      <c r="T264" s="285">
        <f t="shared" si="98"/>
        <v>0</v>
      </c>
    </row>
    <row r="265" ht="36" customHeight="1" spans="1:20">
      <c r="A265" s="275" t="s">
        <v>3020</v>
      </c>
      <c r="B265" s="276" t="s">
        <v>452</v>
      </c>
      <c r="C265" s="185">
        <v>0</v>
      </c>
      <c r="D265" s="185">
        <f t="shared" si="92"/>
        <v>0</v>
      </c>
      <c r="E265" s="186">
        <v>0</v>
      </c>
      <c r="F265" s="277">
        <v>0</v>
      </c>
      <c r="G265" s="186">
        <v>0</v>
      </c>
      <c r="H265" s="278" t="str">
        <f t="shared" si="93"/>
        <v/>
      </c>
      <c r="I265" s="283" t="str">
        <f t="shared" si="94"/>
        <v>否</v>
      </c>
      <c r="J265" s="207" t="str">
        <f t="shared" si="95"/>
        <v>项</v>
      </c>
      <c r="K265" s="207">
        <f t="shared" si="99"/>
        <v>0</v>
      </c>
      <c r="O265" s="207">
        <f t="shared" si="96"/>
        <v>7</v>
      </c>
      <c r="P265" s="284">
        <v>2030606</v>
      </c>
      <c r="Q265" s="284" t="s">
        <v>3021</v>
      </c>
      <c r="R265" s="287"/>
      <c r="S265" s="285">
        <f t="shared" si="97"/>
        <v>0</v>
      </c>
      <c r="T265" s="285">
        <f t="shared" si="98"/>
        <v>0</v>
      </c>
    </row>
    <row r="266" ht="36" customHeight="1" spans="1:20">
      <c r="A266" s="275" t="s">
        <v>3022</v>
      </c>
      <c r="B266" s="276" t="s">
        <v>454</v>
      </c>
      <c r="C266" s="185">
        <v>69</v>
      </c>
      <c r="D266" s="185">
        <f t="shared" si="92"/>
        <v>240</v>
      </c>
      <c r="E266" s="186">
        <v>0</v>
      </c>
      <c r="F266" s="277">
        <v>130</v>
      </c>
      <c r="G266" s="186">
        <v>110</v>
      </c>
      <c r="H266" s="278">
        <f t="shared" si="93"/>
        <v>2.47826086956522</v>
      </c>
      <c r="I266" s="283" t="str">
        <f t="shared" si="94"/>
        <v>是</v>
      </c>
      <c r="J266" s="207" t="str">
        <f t="shared" si="95"/>
        <v>项</v>
      </c>
      <c r="K266" s="207">
        <f t="shared" si="99"/>
        <v>171</v>
      </c>
      <c r="O266" s="207">
        <f t="shared" si="96"/>
        <v>7</v>
      </c>
      <c r="P266" s="284">
        <v>2030607</v>
      </c>
      <c r="Q266" s="284" t="s">
        <v>3023</v>
      </c>
      <c r="R266" s="287">
        <v>69</v>
      </c>
      <c r="S266" s="285">
        <f t="shared" si="97"/>
        <v>0</v>
      </c>
      <c r="T266" s="285">
        <f t="shared" si="98"/>
        <v>0</v>
      </c>
    </row>
    <row r="267" ht="36" customHeight="1" spans="1:20">
      <c r="A267" s="275" t="s">
        <v>3024</v>
      </c>
      <c r="B267" s="276" t="s">
        <v>456</v>
      </c>
      <c r="C267" s="185">
        <v>115</v>
      </c>
      <c r="D267" s="185">
        <f t="shared" si="92"/>
        <v>365</v>
      </c>
      <c r="E267" s="186">
        <v>0</v>
      </c>
      <c r="F267" s="277">
        <v>115</v>
      </c>
      <c r="G267" s="186">
        <v>250</v>
      </c>
      <c r="H267" s="278">
        <f t="shared" si="93"/>
        <v>2.17391304347826</v>
      </c>
      <c r="I267" s="283" t="str">
        <f t="shared" si="94"/>
        <v>是</v>
      </c>
      <c r="J267" s="207" t="str">
        <f t="shared" si="95"/>
        <v>项</v>
      </c>
      <c r="K267" s="207">
        <f t="shared" si="99"/>
        <v>250</v>
      </c>
      <c r="O267" s="207">
        <f t="shared" si="96"/>
        <v>7</v>
      </c>
      <c r="P267" s="284">
        <v>2030608</v>
      </c>
      <c r="Q267" s="284" t="s">
        <v>3025</v>
      </c>
      <c r="R267" s="287">
        <v>115</v>
      </c>
      <c r="S267" s="285">
        <f t="shared" si="97"/>
        <v>0</v>
      </c>
      <c r="T267" s="285">
        <f t="shared" si="98"/>
        <v>0</v>
      </c>
    </row>
    <row r="268" ht="36" customHeight="1" spans="1:20">
      <c r="A268" s="275" t="s">
        <v>3026</v>
      </c>
      <c r="B268" s="276" t="s">
        <v>458</v>
      </c>
      <c r="C268" s="185">
        <v>0</v>
      </c>
      <c r="D268" s="185">
        <f t="shared" si="92"/>
        <v>0</v>
      </c>
      <c r="E268" s="186">
        <v>0</v>
      </c>
      <c r="F268" s="277">
        <v>0</v>
      </c>
      <c r="G268" s="186">
        <v>0</v>
      </c>
      <c r="H268" s="278" t="str">
        <f t="shared" si="93"/>
        <v/>
      </c>
      <c r="I268" s="283" t="str">
        <f t="shared" si="94"/>
        <v>否</v>
      </c>
      <c r="J268" s="207" t="str">
        <f t="shared" si="95"/>
        <v>项</v>
      </c>
      <c r="K268" s="207">
        <f t="shared" si="99"/>
        <v>0</v>
      </c>
      <c r="O268" s="207">
        <f t="shared" si="96"/>
        <v>7</v>
      </c>
      <c r="P268" s="284">
        <v>2030699</v>
      </c>
      <c r="Q268" s="284" t="s">
        <v>3027</v>
      </c>
      <c r="R268" s="287"/>
      <c r="S268" s="285">
        <f t="shared" si="97"/>
        <v>0</v>
      </c>
      <c r="T268" s="285">
        <f t="shared" si="98"/>
        <v>0</v>
      </c>
    </row>
    <row r="269" ht="36" customHeight="1" spans="1:20">
      <c r="A269" s="275" t="s">
        <v>3028</v>
      </c>
      <c r="B269" s="276" t="s">
        <v>460</v>
      </c>
      <c r="C269" s="185">
        <f t="shared" ref="C269:G269" si="100">C270</f>
        <v>40</v>
      </c>
      <c r="D269" s="185">
        <f t="shared" si="100"/>
        <v>0</v>
      </c>
      <c r="E269" s="186">
        <f t="shared" si="100"/>
        <v>0</v>
      </c>
      <c r="F269" s="277">
        <f t="shared" si="100"/>
        <v>0</v>
      </c>
      <c r="G269" s="186">
        <f t="shared" si="100"/>
        <v>0</v>
      </c>
      <c r="H269" s="278">
        <f t="shared" si="93"/>
        <v>-1</v>
      </c>
      <c r="I269" s="283" t="str">
        <f t="shared" si="94"/>
        <v>是</v>
      </c>
      <c r="J269" s="207" t="str">
        <f t="shared" si="95"/>
        <v>款</v>
      </c>
      <c r="K269" s="207">
        <f t="shared" si="99"/>
        <v>-40</v>
      </c>
      <c r="O269" s="207">
        <f t="shared" si="96"/>
        <v>5</v>
      </c>
      <c r="P269" s="284">
        <v>20399</v>
      </c>
      <c r="Q269" s="286" t="s">
        <v>3029</v>
      </c>
      <c r="R269" s="287">
        <f>R270</f>
        <v>40</v>
      </c>
      <c r="S269" s="285">
        <f t="shared" si="97"/>
        <v>0</v>
      </c>
      <c r="T269" s="285">
        <f t="shared" si="98"/>
        <v>0</v>
      </c>
    </row>
    <row r="270" ht="36" customHeight="1" spans="1:20">
      <c r="A270" s="290" t="s">
        <v>462</v>
      </c>
      <c r="B270" s="276" t="s">
        <v>463</v>
      </c>
      <c r="C270" s="185">
        <v>40</v>
      </c>
      <c r="D270" s="185">
        <f t="shared" ref="D270:D274" si="101">SUM(E270:G270)</f>
        <v>0</v>
      </c>
      <c r="E270" s="186">
        <v>0</v>
      </c>
      <c r="F270" s="277">
        <v>0</v>
      </c>
      <c r="G270" s="186">
        <v>0</v>
      </c>
      <c r="H270" s="278">
        <f t="shared" si="93"/>
        <v>-1</v>
      </c>
      <c r="I270" s="283" t="str">
        <f t="shared" si="94"/>
        <v>是</v>
      </c>
      <c r="J270" s="207" t="str">
        <f t="shared" si="95"/>
        <v>项</v>
      </c>
      <c r="K270" s="207">
        <f t="shared" si="99"/>
        <v>-40</v>
      </c>
      <c r="O270" s="207">
        <f t="shared" si="96"/>
        <v>7</v>
      </c>
      <c r="P270" s="284">
        <v>2039901</v>
      </c>
      <c r="Q270" s="284" t="s">
        <v>3030</v>
      </c>
      <c r="R270" s="287">
        <v>40</v>
      </c>
      <c r="S270" s="285">
        <f t="shared" si="97"/>
        <v>98</v>
      </c>
      <c r="T270" s="285">
        <f t="shared" si="98"/>
        <v>0</v>
      </c>
    </row>
    <row r="271" ht="36" customHeight="1" spans="1:20">
      <c r="A271" s="271" t="s">
        <v>83</v>
      </c>
      <c r="B271" s="272" t="s">
        <v>84</v>
      </c>
      <c r="C271" s="179">
        <f>SUM(C272,C275,C286,C293,C301,C310,C326,C336,C346,C354,C360)</f>
        <v>14788</v>
      </c>
      <c r="D271" s="179">
        <f t="shared" ref="C271:G271" si="102">SUM(D272,D275,D286,D293,D301,D310,D326,D336,D346,D354,D360)</f>
        <v>15005</v>
      </c>
      <c r="E271" s="180">
        <f t="shared" si="102"/>
        <v>8802</v>
      </c>
      <c r="F271" s="273">
        <f t="shared" si="102"/>
        <v>801</v>
      </c>
      <c r="G271" s="180">
        <f t="shared" si="102"/>
        <v>5402</v>
      </c>
      <c r="H271" s="274">
        <f t="shared" si="93"/>
        <v>0.0146740600486881</v>
      </c>
      <c r="I271" s="283" t="str">
        <f t="shared" si="94"/>
        <v>是</v>
      </c>
      <c r="J271" s="207" t="str">
        <f t="shared" si="95"/>
        <v>类</v>
      </c>
      <c r="K271" s="207">
        <f t="shared" si="99"/>
        <v>217</v>
      </c>
      <c r="O271" s="207">
        <f t="shared" si="96"/>
        <v>3</v>
      </c>
      <c r="P271" s="284">
        <v>204</v>
      </c>
      <c r="Q271" s="286" t="s">
        <v>2580</v>
      </c>
      <c r="R271" s="287">
        <f>SUM(R272,R275,R286,R293,R301,R310,R326,R336,R346,R354,R360)</f>
        <v>14788</v>
      </c>
      <c r="S271" s="285">
        <f t="shared" si="97"/>
        <v>0</v>
      </c>
      <c r="T271" s="285">
        <f t="shared" si="98"/>
        <v>0</v>
      </c>
    </row>
    <row r="272" ht="36" customHeight="1" spans="1:20">
      <c r="A272" s="275" t="s">
        <v>3031</v>
      </c>
      <c r="B272" s="276" t="s">
        <v>466</v>
      </c>
      <c r="C272" s="185">
        <f>SUM(C273:C274)</f>
        <v>271</v>
      </c>
      <c r="D272" s="185">
        <f t="shared" ref="C272:G272" si="103">SUM(D273:D274)</f>
        <v>0</v>
      </c>
      <c r="E272" s="186">
        <f t="shared" si="103"/>
        <v>0</v>
      </c>
      <c r="F272" s="277">
        <f t="shared" si="103"/>
        <v>0</v>
      </c>
      <c r="G272" s="186">
        <f t="shared" si="103"/>
        <v>0</v>
      </c>
      <c r="H272" s="278">
        <f t="shared" si="93"/>
        <v>-1</v>
      </c>
      <c r="I272" s="283" t="str">
        <f t="shared" si="94"/>
        <v>是</v>
      </c>
      <c r="J272" s="207" t="str">
        <f t="shared" si="95"/>
        <v>款</v>
      </c>
      <c r="K272" s="207">
        <f t="shared" si="99"/>
        <v>-271</v>
      </c>
      <c r="O272" s="207">
        <f t="shared" si="96"/>
        <v>5</v>
      </c>
      <c r="P272" s="284">
        <v>20401</v>
      </c>
      <c r="Q272" s="286" t="s">
        <v>3032</v>
      </c>
      <c r="R272" s="287">
        <f>SUM(R273:R274)</f>
        <v>271</v>
      </c>
      <c r="S272" s="285">
        <f t="shared" si="97"/>
        <v>0</v>
      </c>
      <c r="T272" s="285">
        <f t="shared" si="98"/>
        <v>0</v>
      </c>
    </row>
    <row r="273" ht="36" customHeight="1" spans="1:20">
      <c r="A273" s="275" t="s">
        <v>3033</v>
      </c>
      <c r="B273" s="276" t="s">
        <v>468</v>
      </c>
      <c r="C273" s="185">
        <v>271</v>
      </c>
      <c r="D273" s="185">
        <f t="shared" si="101"/>
        <v>0</v>
      </c>
      <c r="E273" s="186">
        <v>0</v>
      </c>
      <c r="F273" s="277">
        <v>0</v>
      </c>
      <c r="G273" s="186">
        <v>0</v>
      </c>
      <c r="H273" s="278">
        <f t="shared" si="93"/>
        <v>-1</v>
      </c>
      <c r="I273" s="283" t="str">
        <f t="shared" si="94"/>
        <v>是</v>
      </c>
      <c r="J273" s="207" t="str">
        <f t="shared" si="95"/>
        <v>项</v>
      </c>
      <c r="K273" s="207">
        <f t="shared" si="99"/>
        <v>-271</v>
      </c>
      <c r="O273" s="207">
        <f t="shared" si="96"/>
        <v>7</v>
      </c>
      <c r="P273" s="284">
        <v>2040101</v>
      </c>
      <c r="Q273" s="284" t="s">
        <v>3034</v>
      </c>
      <c r="R273" s="287">
        <v>271</v>
      </c>
      <c r="S273" s="285">
        <f t="shared" si="97"/>
        <v>0</v>
      </c>
      <c r="T273" s="285">
        <f t="shared" si="98"/>
        <v>0</v>
      </c>
    </row>
    <row r="274" ht="36" customHeight="1" spans="1:20">
      <c r="A274" s="275" t="s">
        <v>3035</v>
      </c>
      <c r="B274" s="276" t="s">
        <v>470</v>
      </c>
      <c r="C274" s="185">
        <v>0</v>
      </c>
      <c r="D274" s="185">
        <f t="shared" si="101"/>
        <v>0</v>
      </c>
      <c r="E274" s="186">
        <v>0</v>
      </c>
      <c r="F274" s="277">
        <v>0</v>
      </c>
      <c r="G274" s="186">
        <v>0</v>
      </c>
      <c r="H274" s="278" t="str">
        <f t="shared" si="93"/>
        <v/>
      </c>
      <c r="I274" s="283" t="str">
        <f t="shared" si="94"/>
        <v>否</v>
      </c>
      <c r="J274" s="207" t="str">
        <f t="shared" si="95"/>
        <v>项</v>
      </c>
      <c r="K274" s="207">
        <f t="shared" si="99"/>
        <v>0</v>
      </c>
      <c r="O274" s="207">
        <f t="shared" si="96"/>
        <v>7</v>
      </c>
      <c r="P274" s="284">
        <v>2040199</v>
      </c>
      <c r="Q274" s="284" t="s">
        <v>3036</v>
      </c>
      <c r="R274" s="287"/>
      <c r="S274" s="285">
        <f t="shared" si="97"/>
        <v>0</v>
      </c>
      <c r="T274" s="285">
        <f t="shared" si="98"/>
        <v>0</v>
      </c>
    </row>
    <row r="275" ht="36" customHeight="1" spans="1:20">
      <c r="A275" s="275" t="s">
        <v>3037</v>
      </c>
      <c r="B275" s="276" t="s">
        <v>472</v>
      </c>
      <c r="C275" s="185">
        <f>SUM(C276:C285)</f>
        <v>12518</v>
      </c>
      <c r="D275" s="185">
        <f t="shared" ref="C275:G275" si="104">SUM(D276:D285)</f>
        <v>13379</v>
      </c>
      <c r="E275" s="186">
        <f t="shared" si="104"/>
        <v>8054</v>
      </c>
      <c r="F275" s="277">
        <f t="shared" si="104"/>
        <v>725</v>
      </c>
      <c r="G275" s="186">
        <f t="shared" si="104"/>
        <v>4600</v>
      </c>
      <c r="H275" s="278">
        <f t="shared" si="93"/>
        <v>0.0687809554241892</v>
      </c>
      <c r="I275" s="283" t="str">
        <f t="shared" si="94"/>
        <v>是</v>
      </c>
      <c r="J275" s="207" t="str">
        <f t="shared" si="95"/>
        <v>款</v>
      </c>
      <c r="K275" s="207">
        <f t="shared" si="99"/>
        <v>861</v>
      </c>
      <c r="O275" s="207">
        <f t="shared" si="96"/>
        <v>5</v>
      </c>
      <c r="P275" s="284">
        <v>20402</v>
      </c>
      <c r="Q275" s="286" t="s">
        <v>3038</v>
      </c>
      <c r="R275" s="287">
        <f>SUM(R276:R285)</f>
        <v>12518</v>
      </c>
      <c r="S275" s="285">
        <f t="shared" si="97"/>
        <v>0</v>
      </c>
      <c r="T275" s="285">
        <f t="shared" si="98"/>
        <v>0</v>
      </c>
    </row>
    <row r="276" ht="36" customHeight="1" spans="1:20">
      <c r="A276" s="275" t="s">
        <v>3039</v>
      </c>
      <c r="B276" s="276" t="s">
        <v>145</v>
      </c>
      <c r="C276" s="185">
        <v>7844</v>
      </c>
      <c r="D276" s="185">
        <f t="shared" ref="D276:D285" si="105">SUM(E276:G276)</f>
        <v>7868</v>
      </c>
      <c r="E276" s="279">
        <v>7868</v>
      </c>
      <c r="F276" s="277">
        <v>0</v>
      </c>
      <c r="G276" s="186">
        <v>0</v>
      </c>
      <c r="H276" s="278">
        <f t="shared" si="93"/>
        <v>0.00305966343702191</v>
      </c>
      <c r="I276" s="283" t="str">
        <f t="shared" si="94"/>
        <v>是</v>
      </c>
      <c r="J276" s="207" t="str">
        <f t="shared" si="95"/>
        <v>项</v>
      </c>
      <c r="K276" s="207">
        <f t="shared" si="99"/>
        <v>24</v>
      </c>
      <c r="O276" s="207">
        <f t="shared" si="96"/>
        <v>7</v>
      </c>
      <c r="P276" s="284">
        <v>2040201</v>
      </c>
      <c r="Q276" s="284" t="s">
        <v>2608</v>
      </c>
      <c r="R276" s="287">
        <v>7844</v>
      </c>
      <c r="S276" s="285">
        <f t="shared" si="97"/>
        <v>0</v>
      </c>
      <c r="T276" s="285">
        <f t="shared" si="98"/>
        <v>0</v>
      </c>
    </row>
    <row r="277" ht="36" customHeight="1" spans="1:20">
      <c r="A277" s="275" t="s">
        <v>3040</v>
      </c>
      <c r="B277" s="276" t="s">
        <v>147</v>
      </c>
      <c r="C277" s="185">
        <v>455</v>
      </c>
      <c r="D277" s="185">
        <f t="shared" si="105"/>
        <v>280</v>
      </c>
      <c r="E277" s="186">
        <v>0</v>
      </c>
      <c r="F277" s="277">
        <v>280</v>
      </c>
      <c r="G277" s="186">
        <v>0</v>
      </c>
      <c r="H277" s="278">
        <f t="shared" si="93"/>
        <v>-0.384615384615385</v>
      </c>
      <c r="I277" s="283" t="str">
        <f t="shared" si="94"/>
        <v>是</v>
      </c>
      <c r="J277" s="207" t="str">
        <f t="shared" si="95"/>
        <v>项</v>
      </c>
      <c r="K277" s="207">
        <f t="shared" si="99"/>
        <v>-175</v>
      </c>
      <c r="O277" s="207">
        <f t="shared" si="96"/>
        <v>7</v>
      </c>
      <c r="P277" s="284">
        <v>2040202</v>
      </c>
      <c r="Q277" s="284" t="s">
        <v>2610</v>
      </c>
      <c r="R277" s="287">
        <v>455</v>
      </c>
      <c r="S277" s="285">
        <f t="shared" si="97"/>
        <v>0</v>
      </c>
      <c r="T277" s="285">
        <f t="shared" si="98"/>
        <v>0</v>
      </c>
    </row>
    <row r="278" ht="36" customHeight="1" spans="1:20">
      <c r="A278" s="275" t="s">
        <v>3041</v>
      </c>
      <c r="B278" s="276" t="s">
        <v>149</v>
      </c>
      <c r="C278" s="185"/>
      <c r="D278" s="185">
        <f t="shared" si="105"/>
        <v>0</v>
      </c>
      <c r="E278" s="186">
        <v>0</v>
      </c>
      <c r="F278" s="277">
        <v>0</v>
      </c>
      <c r="G278" s="186">
        <v>0</v>
      </c>
      <c r="H278" s="278" t="str">
        <f t="shared" si="93"/>
        <v/>
      </c>
      <c r="I278" s="283" t="str">
        <f t="shared" si="94"/>
        <v>否</v>
      </c>
      <c r="J278" s="207" t="str">
        <f t="shared" si="95"/>
        <v>项</v>
      </c>
      <c r="K278" s="207">
        <f t="shared" si="99"/>
        <v>0</v>
      </c>
      <c r="O278" s="207">
        <f t="shared" si="96"/>
        <v>7</v>
      </c>
      <c r="P278" s="284">
        <v>2040203</v>
      </c>
      <c r="Q278" s="284" t="s">
        <v>2612</v>
      </c>
      <c r="R278" s="287"/>
      <c r="S278" s="285">
        <f t="shared" si="97"/>
        <v>0</v>
      </c>
      <c r="T278" s="285">
        <f t="shared" si="98"/>
        <v>0</v>
      </c>
    </row>
    <row r="279" ht="36" customHeight="1" spans="1:20">
      <c r="A279" s="275" t="s">
        <v>3042</v>
      </c>
      <c r="B279" s="276" t="s">
        <v>227</v>
      </c>
      <c r="C279" s="185"/>
      <c r="D279" s="185">
        <f t="shared" si="105"/>
        <v>0</v>
      </c>
      <c r="E279" s="186">
        <v>0</v>
      </c>
      <c r="F279" s="277">
        <v>0</v>
      </c>
      <c r="G279" s="186">
        <v>0</v>
      </c>
      <c r="H279" s="278" t="str">
        <f t="shared" si="93"/>
        <v/>
      </c>
      <c r="I279" s="283" t="str">
        <f t="shared" si="94"/>
        <v>否</v>
      </c>
      <c r="J279" s="207" t="str">
        <f t="shared" si="95"/>
        <v>项</v>
      </c>
      <c r="K279" s="207">
        <f t="shared" si="99"/>
        <v>0</v>
      </c>
      <c r="O279" s="207">
        <f t="shared" si="96"/>
        <v>7</v>
      </c>
      <c r="P279" s="284">
        <v>2040219</v>
      </c>
      <c r="Q279" s="284" t="s">
        <v>2711</v>
      </c>
      <c r="R279" s="287"/>
      <c r="S279" s="285">
        <f t="shared" si="97"/>
        <v>0</v>
      </c>
      <c r="T279" s="285">
        <f t="shared" si="98"/>
        <v>0</v>
      </c>
    </row>
    <row r="280" ht="36" customHeight="1" spans="1:20">
      <c r="A280" s="275" t="s">
        <v>3043</v>
      </c>
      <c r="B280" s="276" t="s">
        <v>474</v>
      </c>
      <c r="C280" s="185">
        <v>775</v>
      </c>
      <c r="D280" s="185">
        <f t="shared" si="105"/>
        <v>800</v>
      </c>
      <c r="E280" s="186">
        <v>0</v>
      </c>
      <c r="F280" s="277">
        <v>0</v>
      </c>
      <c r="G280" s="186">
        <v>800</v>
      </c>
      <c r="H280" s="278">
        <f t="shared" si="93"/>
        <v>0.032258064516129</v>
      </c>
      <c r="I280" s="283" t="str">
        <f t="shared" si="94"/>
        <v>是</v>
      </c>
      <c r="J280" s="207" t="str">
        <f t="shared" si="95"/>
        <v>项</v>
      </c>
      <c r="K280" s="207">
        <f t="shared" si="99"/>
        <v>25</v>
      </c>
      <c r="O280" s="207">
        <f t="shared" si="96"/>
        <v>7</v>
      </c>
      <c r="P280" s="284">
        <v>2040220</v>
      </c>
      <c r="Q280" s="284" t="s">
        <v>3044</v>
      </c>
      <c r="R280" s="287">
        <v>775</v>
      </c>
      <c r="S280" s="285">
        <f t="shared" si="97"/>
        <v>0</v>
      </c>
      <c r="T280" s="285">
        <f t="shared" si="98"/>
        <v>0</v>
      </c>
    </row>
    <row r="281" ht="36" customHeight="1" spans="1:20">
      <c r="A281" s="275" t="s">
        <v>3045</v>
      </c>
      <c r="B281" s="276" t="s">
        <v>476</v>
      </c>
      <c r="C281" s="185">
        <v>569</v>
      </c>
      <c r="D281" s="185">
        <f t="shared" si="105"/>
        <v>1001</v>
      </c>
      <c r="E281" s="186">
        <v>0</v>
      </c>
      <c r="F281" s="277">
        <v>201</v>
      </c>
      <c r="G281" s="186">
        <v>800</v>
      </c>
      <c r="H281" s="278">
        <f t="shared" si="93"/>
        <v>0.759226713532513</v>
      </c>
      <c r="I281" s="283" t="str">
        <f t="shared" si="94"/>
        <v>是</v>
      </c>
      <c r="J281" s="207" t="str">
        <f t="shared" si="95"/>
        <v>项</v>
      </c>
      <c r="K281" s="207">
        <f t="shared" si="99"/>
        <v>432</v>
      </c>
      <c r="O281" s="207">
        <f t="shared" si="96"/>
        <v>7</v>
      </c>
      <c r="P281" s="284">
        <v>2040221</v>
      </c>
      <c r="Q281" s="284" t="s">
        <v>3046</v>
      </c>
      <c r="R281" s="287">
        <v>569</v>
      </c>
      <c r="S281" s="285">
        <f t="shared" si="97"/>
        <v>0</v>
      </c>
      <c r="T281" s="285">
        <f t="shared" si="98"/>
        <v>0</v>
      </c>
    </row>
    <row r="282" ht="36" customHeight="1" spans="1:20">
      <c r="A282" s="275" t="s">
        <v>3047</v>
      </c>
      <c r="B282" s="276" t="s">
        <v>478</v>
      </c>
      <c r="C282" s="185"/>
      <c r="D282" s="185">
        <f t="shared" si="105"/>
        <v>0</v>
      </c>
      <c r="E282" s="186">
        <v>0</v>
      </c>
      <c r="F282" s="277">
        <v>0</v>
      </c>
      <c r="G282" s="186">
        <v>0</v>
      </c>
      <c r="H282" s="278" t="str">
        <f t="shared" si="93"/>
        <v/>
      </c>
      <c r="I282" s="283" t="str">
        <f t="shared" si="94"/>
        <v>否</v>
      </c>
      <c r="J282" s="207" t="str">
        <f t="shared" si="95"/>
        <v>项</v>
      </c>
      <c r="K282" s="207">
        <f t="shared" si="99"/>
        <v>0</v>
      </c>
      <c r="O282" s="207">
        <f t="shared" si="96"/>
        <v>7</v>
      </c>
      <c r="P282" s="284">
        <v>2040222</v>
      </c>
      <c r="Q282" s="284" t="s">
        <v>3048</v>
      </c>
      <c r="R282" s="287"/>
      <c r="S282" s="285">
        <f t="shared" si="97"/>
        <v>0</v>
      </c>
      <c r="T282" s="285">
        <f t="shared" si="98"/>
        <v>0</v>
      </c>
    </row>
    <row r="283" ht="36" customHeight="1" spans="1:20">
      <c r="A283" s="275" t="s">
        <v>3049</v>
      </c>
      <c r="B283" s="276" t="s">
        <v>480</v>
      </c>
      <c r="C283" s="185">
        <v>121</v>
      </c>
      <c r="D283" s="185">
        <f t="shared" si="105"/>
        <v>2270</v>
      </c>
      <c r="E283" s="186">
        <v>0</v>
      </c>
      <c r="F283" s="277">
        <v>70</v>
      </c>
      <c r="G283" s="186">
        <v>2200</v>
      </c>
      <c r="H283" s="278">
        <f t="shared" si="93"/>
        <v>17.7603305785124</v>
      </c>
      <c r="I283" s="283" t="str">
        <f t="shared" si="94"/>
        <v>是</v>
      </c>
      <c r="J283" s="207" t="str">
        <f t="shared" si="95"/>
        <v>项</v>
      </c>
      <c r="K283" s="207">
        <f t="shared" si="99"/>
        <v>2149</v>
      </c>
      <c r="O283" s="207">
        <f t="shared" si="96"/>
        <v>7</v>
      </c>
      <c r="P283" s="284">
        <v>2040223</v>
      </c>
      <c r="Q283" s="284" t="s">
        <v>3050</v>
      </c>
      <c r="R283" s="287">
        <v>121</v>
      </c>
      <c r="S283" s="285">
        <f t="shared" si="97"/>
        <v>0</v>
      </c>
      <c r="T283" s="285">
        <f t="shared" si="98"/>
        <v>0</v>
      </c>
    </row>
    <row r="284" ht="36" customHeight="1" spans="1:20">
      <c r="A284" s="275" t="s">
        <v>3051</v>
      </c>
      <c r="B284" s="276" t="s">
        <v>163</v>
      </c>
      <c r="C284" s="185">
        <v>176</v>
      </c>
      <c r="D284" s="185">
        <f t="shared" si="105"/>
        <v>186</v>
      </c>
      <c r="E284" s="279">
        <v>186</v>
      </c>
      <c r="F284" s="277">
        <v>0</v>
      </c>
      <c r="G284" s="186">
        <v>0</v>
      </c>
      <c r="H284" s="278">
        <f t="shared" si="93"/>
        <v>0.0568181818181819</v>
      </c>
      <c r="I284" s="283" t="str">
        <f t="shared" si="94"/>
        <v>是</v>
      </c>
      <c r="J284" s="207" t="str">
        <f t="shared" si="95"/>
        <v>项</v>
      </c>
      <c r="K284" s="207">
        <f t="shared" si="99"/>
        <v>10</v>
      </c>
      <c r="O284" s="207">
        <f t="shared" si="96"/>
        <v>7</v>
      </c>
      <c r="P284" s="284">
        <v>2040250</v>
      </c>
      <c r="Q284" s="284" t="s">
        <v>2626</v>
      </c>
      <c r="R284" s="287">
        <v>176</v>
      </c>
      <c r="S284" s="285">
        <f t="shared" si="97"/>
        <v>0</v>
      </c>
      <c r="T284" s="285">
        <f t="shared" si="98"/>
        <v>0</v>
      </c>
    </row>
    <row r="285" ht="36" customHeight="1" spans="1:20">
      <c r="A285" s="275" t="s">
        <v>3052</v>
      </c>
      <c r="B285" s="276" t="s">
        <v>482</v>
      </c>
      <c r="C285" s="185">
        <v>2578</v>
      </c>
      <c r="D285" s="185">
        <f t="shared" si="105"/>
        <v>974</v>
      </c>
      <c r="E285" s="186">
        <v>0</v>
      </c>
      <c r="F285" s="277">
        <v>174</v>
      </c>
      <c r="G285" s="186">
        <v>800</v>
      </c>
      <c r="H285" s="278">
        <f t="shared" si="93"/>
        <v>-0.622187742435997</v>
      </c>
      <c r="I285" s="283" t="str">
        <f t="shared" si="94"/>
        <v>是</v>
      </c>
      <c r="J285" s="207" t="str">
        <f t="shared" si="95"/>
        <v>项</v>
      </c>
      <c r="K285" s="207">
        <f t="shared" si="99"/>
        <v>-1604</v>
      </c>
      <c r="O285" s="207">
        <f t="shared" si="96"/>
        <v>7</v>
      </c>
      <c r="P285" s="284">
        <v>2040299</v>
      </c>
      <c r="Q285" s="284" t="s">
        <v>3053</v>
      </c>
      <c r="R285" s="287">
        <v>2578</v>
      </c>
      <c r="S285" s="285">
        <f t="shared" si="97"/>
        <v>0</v>
      </c>
      <c r="T285" s="285">
        <f t="shared" si="98"/>
        <v>0</v>
      </c>
    </row>
    <row r="286" ht="36" customHeight="1" spans="1:20">
      <c r="A286" s="275" t="s">
        <v>3054</v>
      </c>
      <c r="B286" s="276" t="s">
        <v>484</v>
      </c>
      <c r="C286" s="185">
        <f t="shared" ref="C286:G286" si="106">SUM(C287:C292)</f>
        <v>0</v>
      </c>
      <c r="D286" s="185">
        <f t="shared" si="106"/>
        <v>0</v>
      </c>
      <c r="E286" s="186">
        <f t="shared" si="106"/>
        <v>0</v>
      </c>
      <c r="F286" s="277">
        <f t="shared" si="106"/>
        <v>0</v>
      </c>
      <c r="G286" s="186">
        <f t="shared" si="106"/>
        <v>0</v>
      </c>
      <c r="H286" s="278" t="str">
        <f t="shared" si="93"/>
        <v/>
      </c>
      <c r="I286" s="283" t="str">
        <f t="shared" si="94"/>
        <v>否</v>
      </c>
      <c r="J286" s="207" t="str">
        <f t="shared" si="95"/>
        <v>款</v>
      </c>
      <c r="K286" s="207">
        <f t="shared" si="99"/>
        <v>0</v>
      </c>
      <c r="O286" s="207">
        <f t="shared" si="96"/>
        <v>5</v>
      </c>
      <c r="P286" s="284">
        <v>20403</v>
      </c>
      <c r="Q286" s="286" t="s">
        <v>3055</v>
      </c>
      <c r="R286" s="287"/>
      <c r="S286" s="285">
        <f t="shared" si="97"/>
        <v>0</v>
      </c>
      <c r="T286" s="285">
        <f t="shared" si="98"/>
        <v>0</v>
      </c>
    </row>
    <row r="287" ht="36" customHeight="1" spans="1:20">
      <c r="A287" s="275" t="s">
        <v>3056</v>
      </c>
      <c r="B287" s="276" t="s">
        <v>145</v>
      </c>
      <c r="C287" s="185">
        <v>0</v>
      </c>
      <c r="D287" s="185">
        <f t="shared" ref="D287:D292" si="107">SUM(E287:G287)</f>
        <v>0</v>
      </c>
      <c r="E287" s="186">
        <v>0</v>
      </c>
      <c r="F287" s="277">
        <v>0</v>
      </c>
      <c r="G287" s="186">
        <v>0</v>
      </c>
      <c r="H287" s="278" t="str">
        <f t="shared" si="93"/>
        <v/>
      </c>
      <c r="I287" s="283" t="str">
        <f t="shared" si="94"/>
        <v>否</v>
      </c>
      <c r="J287" s="207" t="str">
        <f t="shared" si="95"/>
        <v>项</v>
      </c>
      <c r="K287" s="207">
        <f t="shared" si="99"/>
        <v>0</v>
      </c>
      <c r="O287" s="207">
        <f t="shared" si="96"/>
        <v>7</v>
      </c>
      <c r="P287" s="284">
        <v>2040301</v>
      </c>
      <c r="Q287" s="284" t="s">
        <v>2608</v>
      </c>
      <c r="R287" s="287"/>
      <c r="S287" s="285">
        <f t="shared" si="97"/>
        <v>0</v>
      </c>
      <c r="T287" s="285">
        <f t="shared" si="98"/>
        <v>0</v>
      </c>
    </row>
    <row r="288" ht="36" customHeight="1" spans="1:20">
      <c r="A288" s="275" t="s">
        <v>3057</v>
      </c>
      <c r="B288" s="276" t="s">
        <v>147</v>
      </c>
      <c r="C288" s="185">
        <v>0</v>
      </c>
      <c r="D288" s="185">
        <f t="shared" si="107"/>
        <v>0</v>
      </c>
      <c r="E288" s="186">
        <v>0</v>
      </c>
      <c r="F288" s="277">
        <v>0</v>
      </c>
      <c r="G288" s="186">
        <v>0</v>
      </c>
      <c r="H288" s="278" t="str">
        <f t="shared" si="93"/>
        <v/>
      </c>
      <c r="I288" s="283" t="str">
        <f t="shared" si="94"/>
        <v>否</v>
      </c>
      <c r="J288" s="207" t="str">
        <f t="shared" si="95"/>
        <v>项</v>
      </c>
      <c r="K288" s="207">
        <f t="shared" si="99"/>
        <v>0</v>
      </c>
      <c r="O288" s="207">
        <f t="shared" si="96"/>
        <v>7</v>
      </c>
      <c r="P288" s="284">
        <v>2040302</v>
      </c>
      <c r="Q288" s="284" t="s">
        <v>2610</v>
      </c>
      <c r="R288" s="287"/>
      <c r="S288" s="285">
        <f t="shared" si="97"/>
        <v>0</v>
      </c>
      <c r="T288" s="285">
        <f t="shared" si="98"/>
        <v>0</v>
      </c>
    </row>
    <row r="289" ht="36" customHeight="1" spans="1:20">
      <c r="A289" s="275" t="s">
        <v>3058</v>
      </c>
      <c r="B289" s="276" t="s">
        <v>149</v>
      </c>
      <c r="C289" s="185">
        <v>0</v>
      </c>
      <c r="D289" s="185">
        <f t="shared" si="107"/>
        <v>0</v>
      </c>
      <c r="E289" s="186">
        <v>0</v>
      </c>
      <c r="F289" s="277">
        <v>0</v>
      </c>
      <c r="G289" s="186">
        <v>0</v>
      </c>
      <c r="H289" s="278" t="str">
        <f t="shared" si="93"/>
        <v/>
      </c>
      <c r="I289" s="283" t="str">
        <f t="shared" si="94"/>
        <v>否</v>
      </c>
      <c r="J289" s="207" t="str">
        <f t="shared" si="95"/>
        <v>项</v>
      </c>
      <c r="K289" s="207">
        <f t="shared" si="99"/>
        <v>0</v>
      </c>
      <c r="O289" s="207">
        <f t="shared" si="96"/>
        <v>7</v>
      </c>
      <c r="P289" s="284">
        <v>2040303</v>
      </c>
      <c r="Q289" s="284" t="s">
        <v>2612</v>
      </c>
      <c r="R289" s="287"/>
      <c r="S289" s="285">
        <f t="shared" si="97"/>
        <v>0</v>
      </c>
      <c r="T289" s="285">
        <f t="shared" si="98"/>
        <v>0</v>
      </c>
    </row>
    <row r="290" ht="36" customHeight="1" spans="1:20">
      <c r="A290" s="275" t="s">
        <v>3059</v>
      </c>
      <c r="B290" s="276" t="s">
        <v>486</v>
      </c>
      <c r="C290" s="185">
        <v>0</v>
      </c>
      <c r="D290" s="185">
        <f t="shared" si="107"/>
        <v>0</v>
      </c>
      <c r="E290" s="186">
        <v>0</v>
      </c>
      <c r="F290" s="277">
        <v>0</v>
      </c>
      <c r="G290" s="186">
        <v>0</v>
      </c>
      <c r="H290" s="278" t="str">
        <f t="shared" si="93"/>
        <v/>
      </c>
      <c r="I290" s="283" t="str">
        <f t="shared" si="94"/>
        <v>否</v>
      </c>
      <c r="J290" s="207" t="str">
        <f t="shared" si="95"/>
        <v>项</v>
      </c>
      <c r="K290" s="207">
        <f t="shared" si="99"/>
        <v>0</v>
      </c>
      <c r="O290" s="207">
        <f t="shared" si="96"/>
        <v>7</v>
      </c>
      <c r="P290" s="284">
        <v>2040304</v>
      </c>
      <c r="Q290" s="284" t="s">
        <v>3060</v>
      </c>
      <c r="R290" s="287"/>
      <c r="S290" s="285">
        <f t="shared" si="97"/>
        <v>0</v>
      </c>
      <c r="T290" s="285">
        <f t="shared" si="98"/>
        <v>0</v>
      </c>
    </row>
    <row r="291" ht="36" customHeight="1" spans="1:20">
      <c r="A291" s="275" t="s">
        <v>3061</v>
      </c>
      <c r="B291" s="276" t="s">
        <v>163</v>
      </c>
      <c r="C291" s="185">
        <v>0</v>
      </c>
      <c r="D291" s="185">
        <f t="shared" si="107"/>
        <v>0</v>
      </c>
      <c r="E291" s="186">
        <v>0</v>
      </c>
      <c r="F291" s="277">
        <v>0</v>
      </c>
      <c r="G291" s="186">
        <v>0</v>
      </c>
      <c r="H291" s="278" t="str">
        <f t="shared" si="93"/>
        <v/>
      </c>
      <c r="I291" s="283" t="str">
        <f t="shared" si="94"/>
        <v>否</v>
      </c>
      <c r="J291" s="207" t="str">
        <f t="shared" si="95"/>
        <v>项</v>
      </c>
      <c r="K291" s="207">
        <f t="shared" si="99"/>
        <v>0</v>
      </c>
      <c r="O291" s="207">
        <f t="shared" si="96"/>
        <v>7</v>
      </c>
      <c r="P291" s="284">
        <v>2040350</v>
      </c>
      <c r="Q291" s="284" t="s">
        <v>2626</v>
      </c>
      <c r="R291" s="287"/>
      <c r="S291" s="285">
        <f t="shared" si="97"/>
        <v>0</v>
      </c>
      <c r="T291" s="285">
        <f t="shared" si="98"/>
        <v>0</v>
      </c>
    </row>
    <row r="292" ht="36" customHeight="1" spans="1:20">
      <c r="A292" s="275" t="s">
        <v>3062</v>
      </c>
      <c r="B292" s="276" t="s">
        <v>488</v>
      </c>
      <c r="C292" s="185">
        <v>0</v>
      </c>
      <c r="D292" s="185">
        <f t="shared" si="107"/>
        <v>0</v>
      </c>
      <c r="E292" s="186">
        <v>0</v>
      </c>
      <c r="F292" s="277">
        <v>0</v>
      </c>
      <c r="G292" s="186">
        <v>0</v>
      </c>
      <c r="H292" s="278" t="str">
        <f t="shared" si="93"/>
        <v/>
      </c>
      <c r="I292" s="283" t="str">
        <f t="shared" si="94"/>
        <v>否</v>
      </c>
      <c r="J292" s="207" t="str">
        <f t="shared" si="95"/>
        <v>项</v>
      </c>
      <c r="K292" s="207">
        <f t="shared" si="99"/>
        <v>0</v>
      </c>
      <c r="O292" s="207">
        <f t="shared" si="96"/>
        <v>7</v>
      </c>
      <c r="P292" s="284">
        <v>2040399</v>
      </c>
      <c r="Q292" s="284" t="s">
        <v>3063</v>
      </c>
      <c r="R292" s="287"/>
      <c r="S292" s="285">
        <f t="shared" si="97"/>
        <v>0</v>
      </c>
      <c r="T292" s="285">
        <f t="shared" si="98"/>
        <v>0</v>
      </c>
    </row>
    <row r="293" ht="36" customHeight="1" spans="1:20">
      <c r="A293" s="275" t="s">
        <v>3064</v>
      </c>
      <c r="B293" s="276" t="s">
        <v>490</v>
      </c>
      <c r="C293" s="185">
        <f>SUM(C294:C300)</f>
        <v>9</v>
      </c>
      <c r="D293" s="185">
        <f t="shared" ref="C293:G293" si="108">SUM(D294:D300)</f>
        <v>0</v>
      </c>
      <c r="E293" s="186">
        <f t="shared" si="108"/>
        <v>0</v>
      </c>
      <c r="F293" s="277">
        <f t="shared" si="108"/>
        <v>0</v>
      </c>
      <c r="G293" s="186">
        <f t="shared" si="108"/>
        <v>0</v>
      </c>
      <c r="H293" s="278">
        <f t="shared" si="93"/>
        <v>-1</v>
      </c>
      <c r="I293" s="283" t="str">
        <f t="shared" si="94"/>
        <v>是</v>
      </c>
      <c r="J293" s="207" t="str">
        <f t="shared" si="95"/>
        <v>款</v>
      </c>
      <c r="K293" s="207">
        <f t="shared" si="99"/>
        <v>-9</v>
      </c>
      <c r="O293" s="207">
        <f t="shared" si="96"/>
        <v>5</v>
      </c>
      <c r="P293" s="284">
        <v>20404</v>
      </c>
      <c r="Q293" s="286" t="s">
        <v>3065</v>
      </c>
      <c r="R293" s="287">
        <f>SUM(R294:R300)</f>
        <v>9</v>
      </c>
      <c r="S293" s="285">
        <f t="shared" si="97"/>
        <v>0</v>
      </c>
      <c r="T293" s="285">
        <f t="shared" si="98"/>
        <v>0</v>
      </c>
    </row>
    <row r="294" ht="36" customHeight="1" spans="1:20">
      <c r="A294" s="275" t="s">
        <v>3066</v>
      </c>
      <c r="B294" s="276" t="s">
        <v>145</v>
      </c>
      <c r="C294" s="185">
        <v>0</v>
      </c>
      <c r="D294" s="185">
        <f t="shared" ref="D294:D300" si="109">SUM(E294:G294)</f>
        <v>0</v>
      </c>
      <c r="E294" s="186">
        <v>0</v>
      </c>
      <c r="F294" s="277">
        <v>0</v>
      </c>
      <c r="G294" s="186">
        <v>0</v>
      </c>
      <c r="H294" s="278" t="str">
        <f t="shared" si="93"/>
        <v/>
      </c>
      <c r="I294" s="283" t="str">
        <f t="shared" si="94"/>
        <v>否</v>
      </c>
      <c r="J294" s="207" t="str">
        <f t="shared" si="95"/>
        <v>项</v>
      </c>
      <c r="K294" s="207">
        <f t="shared" si="99"/>
        <v>0</v>
      </c>
      <c r="O294" s="207">
        <f t="shared" si="96"/>
        <v>7</v>
      </c>
      <c r="P294" s="284">
        <v>2040401</v>
      </c>
      <c r="Q294" s="284" t="s">
        <v>2608</v>
      </c>
      <c r="R294" s="287"/>
      <c r="S294" s="285">
        <f t="shared" si="97"/>
        <v>0</v>
      </c>
      <c r="T294" s="285">
        <f t="shared" si="98"/>
        <v>0</v>
      </c>
    </row>
    <row r="295" ht="36" customHeight="1" spans="1:20">
      <c r="A295" s="275" t="s">
        <v>3067</v>
      </c>
      <c r="B295" s="276" t="s">
        <v>147</v>
      </c>
      <c r="C295" s="185">
        <v>0</v>
      </c>
      <c r="D295" s="185">
        <f t="shared" si="109"/>
        <v>0</v>
      </c>
      <c r="E295" s="186">
        <v>0</v>
      </c>
      <c r="F295" s="277">
        <v>0</v>
      </c>
      <c r="G295" s="186">
        <v>0</v>
      </c>
      <c r="H295" s="278" t="str">
        <f t="shared" si="93"/>
        <v/>
      </c>
      <c r="I295" s="283" t="str">
        <f t="shared" si="94"/>
        <v>否</v>
      </c>
      <c r="J295" s="207" t="str">
        <f t="shared" si="95"/>
        <v>项</v>
      </c>
      <c r="K295" s="207">
        <f t="shared" si="99"/>
        <v>0</v>
      </c>
      <c r="O295" s="207">
        <f t="shared" si="96"/>
        <v>7</v>
      </c>
      <c r="P295" s="284">
        <v>2040402</v>
      </c>
      <c r="Q295" s="284" t="s">
        <v>2610</v>
      </c>
      <c r="R295" s="287"/>
      <c r="S295" s="285">
        <f t="shared" si="97"/>
        <v>0</v>
      </c>
      <c r="T295" s="285">
        <f t="shared" si="98"/>
        <v>0</v>
      </c>
    </row>
    <row r="296" ht="36" customHeight="1" spans="1:20">
      <c r="A296" s="275" t="s">
        <v>3068</v>
      </c>
      <c r="B296" s="276" t="s">
        <v>149</v>
      </c>
      <c r="C296" s="185">
        <v>0</v>
      </c>
      <c r="D296" s="185">
        <f t="shared" si="109"/>
        <v>0</v>
      </c>
      <c r="E296" s="186">
        <v>0</v>
      </c>
      <c r="F296" s="277">
        <v>0</v>
      </c>
      <c r="G296" s="186">
        <v>0</v>
      </c>
      <c r="H296" s="278" t="str">
        <f t="shared" si="93"/>
        <v/>
      </c>
      <c r="I296" s="283" t="str">
        <f t="shared" si="94"/>
        <v>否</v>
      </c>
      <c r="J296" s="207" t="str">
        <f t="shared" si="95"/>
        <v>项</v>
      </c>
      <c r="K296" s="207">
        <f t="shared" si="99"/>
        <v>0</v>
      </c>
      <c r="O296" s="207">
        <f t="shared" si="96"/>
        <v>7</v>
      </c>
      <c r="P296" s="284">
        <v>2040403</v>
      </c>
      <c r="Q296" s="284" t="s">
        <v>2612</v>
      </c>
      <c r="R296" s="287"/>
      <c r="S296" s="285">
        <f t="shared" si="97"/>
        <v>0</v>
      </c>
      <c r="T296" s="285">
        <f t="shared" si="98"/>
        <v>0</v>
      </c>
    </row>
    <row r="297" ht="36" customHeight="1" spans="1:20">
      <c r="A297" s="275" t="s">
        <v>3069</v>
      </c>
      <c r="B297" s="276" t="s">
        <v>492</v>
      </c>
      <c r="C297" s="185">
        <v>0</v>
      </c>
      <c r="D297" s="185">
        <f t="shared" si="109"/>
        <v>0</v>
      </c>
      <c r="E297" s="186">
        <v>0</v>
      </c>
      <c r="F297" s="277">
        <v>0</v>
      </c>
      <c r="G297" s="186">
        <v>0</v>
      </c>
      <c r="H297" s="278" t="str">
        <f t="shared" si="93"/>
        <v/>
      </c>
      <c r="I297" s="283" t="str">
        <f t="shared" si="94"/>
        <v>否</v>
      </c>
      <c r="J297" s="207" t="str">
        <f t="shared" si="95"/>
        <v>项</v>
      </c>
      <c r="K297" s="207">
        <f t="shared" si="99"/>
        <v>0</v>
      </c>
      <c r="O297" s="207">
        <f t="shared" si="96"/>
        <v>7</v>
      </c>
      <c r="P297" s="284">
        <v>2040409</v>
      </c>
      <c r="Q297" s="284" t="s">
        <v>3070</v>
      </c>
      <c r="R297" s="287"/>
      <c r="S297" s="285">
        <f t="shared" si="97"/>
        <v>0</v>
      </c>
      <c r="T297" s="285">
        <f t="shared" si="98"/>
        <v>0</v>
      </c>
    </row>
    <row r="298" ht="36" customHeight="1" spans="1:20">
      <c r="A298" s="275" t="s">
        <v>3071</v>
      </c>
      <c r="B298" s="276" t="s">
        <v>494</v>
      </c>
      <c r="C298" s="185">
        <v>0</v>
      </c>
      <c r="D298" s="185">
        <f t="shared" si="109"/>
        <v>0</v>
      </c>
      <c r="E298" s="186">
        <v>0</v>
      </c>
      <c r="F298" s="277">
        <v>0</v>
      </c>
      <c r="G298" s="186">
        <v>0</v>
      </c>
      <c r="H298" s="278" t="str">
        <f t="shared" si="93"/>
        <v/>
      </c>
      <c r="I298" s="283" t="str">
        <f t="shared" si="94"/>
        <v>否</v>
      </c>
      <c r="J298" s="207" t="str">
        <f t="shared" si="95"/>
        <v>项</v>
      </c>
      <c r="K298" s="207">
        <f t="shared" si="99"/>
        <v>0</v>
      </c>
      <c r="O298" s="207">
        <f t="shared" si="96"/>
        <v>7</v>
      </c>
      <c r="P298" s="284">
        <v>2040410</v>
      </c>
      <c r="Q298" s="284" t="s">
        <v>3072</v>
      </c>
      <c r="R298" s="287"/>
      <c r="S298" s="285">
        <f t="shared" si="97"/>
        <v>0</v>
      </c>
      <c r="T298" s="285">
        <f t="shared" si="98"/>
        <v>0</v>
      </c>
    </row>
    <row r="299" ht="36" customHeight="1" spans="1:20">
      <c r="A299" s="275" t="s">
        <v>3073</v>
      </c>
      <c r="B299" s="276" t="s">
        <v>163</v>
      </c>
      <c r="C299" s="185">
        <v>0</v>
      </c>
      <c r="D299" s="185">
        <f t="shared" si="109"/>
        <v>0</v>
      </c>
      <c r="E299" s="186">
        <v>0</v>
      </c>
      <c r="F299" s="277">
        <v>0</v>
      </c>
      <c r="G299" s="186">
        <v>0</v>
      </c>
      <c r="H299" s="278" t="str">
        <f t="shared" si="93"/>
        <v/>
      </c>
      <c r="I299" s="283" t="str">
        <f t="shared" si="94"/>
        <v>否</v>
      </c>
      <c r="J299" s="207" t="str">
        <f t="shared" si="95"/>
        <v>项</v>
      </c>
      <c r="K299" s="207">
        <f t="shared" si="99"/>
        <v>0</v>
      </c>
      <c r="O299" s="207">
        <f t="shared" si="96"/>
        <v>7</v>
      </c>
      <c r="P299" s="284">
        <v>2040450</v>
      </c>
      <c r="Q299" s="284" t="s">
        <v>2626</v>
      </c>
      <c r="R299" s="287"/>
      <c r="S299" s="285">
        <f t="shared" si="97"/>
        <v>0</v>
      </c>
      <c r="T299" s="285">
        <f t="shared" si="98"/>
        <v>0</v>
      </c>
    </row>
    <row r="300" ht="36" customHeight="1" spans="1:20">
      <c r="A300" s="275" t="s">
        <v>3074</v>
      </c>
      <c r="B300" s="276" t="s">
        <v>496</v>
      </c>
      <c r="C300" s="185">
        <v>9</v>
      </c>
      <c r="D300" s="185">
        <f t="shared" si="109"/>
        <v>0</v>
      </c>
      <c r="E300" s="186">
        <v>0</v>
      </c>
      <c r="F300" s="277">
        <v>0</v>
      </c>
      <c r="G300" s="186">
        <v>0</v>
      </c>
      <c r="H300" s="278">
        <f t="shared" si="93"/>
        <v>-1</v>
      </c>
      <c r="I300" s="283" t="str">
        <f t="shared" si="94"/>
        <v>是</v>
      </c>
      <c r="J300" s="207" t="str">
        <f t="shared" si="95"/>
        <v>项</v>
      </c>
      <c r="K300" s="207">
        <f t="shared" si="99"/>
        <v>-9</v>
      </c>
      <c r="O300" s="207">
        <f t="shared" si="96"/>
        <v>7</v>
      </c>
      <c r="P300" s="284">
        <v>2040499</v>
      </c>
      <c r="Q300" s="284" t="s">
        <v>3075</v>
      </c>
      <c r="R300" s="287">
        <v>9</v>
      </c>
      <c r="S300" s="285">
        <f t="shared" si="97"/>
        <v>0</v>
      </c>
      <c r="T300" s="285">
        <f t="shared" si="98"/>
        <v>0</v>
      </c>
    </row>
    <row r="301" ht="36" customHeight="1" spans="1:20">
      <c r="A301" s="275" t="s">
        <v>3076</v>
      </c>
      <c r="B301" s="276" t="s">
        <v>498</v>
      </c>
      <c r="C301" s="185">
        <f>SUM(C302:C309)</f>
        <v>52</v>
      </c>
      <c r="D301" s="185">
        <f t="shared" ref="C301:G301" si="110">SUM(D302:D309)</f>
        <v>55</v>
      </c>
      <c r="E301" s="186">
        <f t="shared" si="110"/>
        <v>0</v>
      </c>
      <c r="F301" s="277">
        <f t="shared" si="110"/>
        <v>55</v>
      </c>
      <c r="G301" s="186">
        <f t="shared" si="110"/>
        <v>0</v>
      </c>
      <c r="H301" s="278">
        <f t="shared" si="93"/>
        <v>0.0576923076923077</v>
      </c>
      <c r="I301" s="283" t="str">
        <f t="shared" si="94"/>
        <v>是</v>
      </c>
      <c r="J301" s="207" t="str">
        <f t="shared" si="95"/>
        <v>款</v>
      </c>
      <c r="K301" s="207">
        <f t="shared" si="99"/>
        <v>3</v>
      </c>
      <c r="O301" s="207">
        <f t="shared" si="96"/>
        <v>5</v>
      </c>
      <c r="P301" s="284">
        <v>20405</v>
      </c>
      <c r="Q301" s="286" t="s">
        <v>3077</v>
      </c>
      <c r="R301" s="287">
        <f>SUM(R302:R309)</f>
        <v>52</v>
      </c>
      <c r="S301" s="285">
        <f t="shared" si="97"/>
        <v>0</v>
      </c>
      <c r="T301" s="285">
        <f t="shared" si="98"/>
        <v>0</v>
      </c>
    </row>
    <row r="302" ht="36" customHeight="1" spans="1:20">
      <c r="A302" s="275" t="s">
        <v>3078</v>
      </c>
      <c r="B302" s="276" t="s">
        <v>145</v>
      </c>
      <c r="C302" s="185">
        <v>0</v>
      </c>
      <c r="D302" s="185">
        <f t="shared" ref="D302:D309" si="111">SUM(E302:G302)</f>
        <v>0</v>
      </c>
      <c r="E302" s="186">
        <v>0</v>
      </c>
      <c r="F302" s="277">
        <v>0</v>
      </c>
      <c r="G302" s="186">
        <v>0</v>
      </c>
      <c r="H302" s="278" t="str">
        <f t="shared" si="93"/>
        <v/>
      </c>
      <c r="I302" s="283" t="str">
        <f t="shared" si="94"/>
        <v>否</v>
      </c>
      <c r="J302" s="207" t="str">
        <f t="shared" si="95"/>
        <v>项</v>
      </c>
      <c r="K302" s="207">
        <f t="shared" si="99"/>
        <v>0</v>
      </c>
      <c r="O302" s="207">
        <f t="shared" si="96"/>
        <v>7</v>
      </c>
      <c r="P302" s="284">
        <v>2040501</v>
      </c>
      <c r="Q302" s="284" t="s">
        <v>2608</v>
      </c>
      <c r="R302" s="287"/>
      <c r="S302" s="285">
        <f t="shared" si="97"/>
        <v>0</v>
      </c>
      <c r="T302" s="285">
        <f t="shared" si="98"/>
        <v>0</v>
      </c>
    </row>
    <row r="303" ht="36" customHeight="1" spans="1:20">
      <c r="A303" s="275" t="s">
        <v>3079</v>
      </c>
      <c r="B303" s="276" t="s">
        <v>147</v>
      </c>
      <c r="C303" s="185">
        <v>0</v>
      </c>
      <c r="D303" s="185">
        <f t="shared" si="111"/>
        <v>0</v>
      </c>
      <c r="E303" s="186">
        <v>0</v>
      </c>
      <c r="F303" s="277">
        <v>0</v>
      </c>
      <c r="G303" s="186">
        <v>0</v>
      </c>
      <c r="H303" s="278" t="str">
        <f t="shared" si="93"/>
        <v/>
      </c>
      <c r="I303" s="283" t="str">
        <f t="shared" si="94"/>
        <v>否</v>
      </c>
      <c r="J303" s="207" t="str">
        <f t="shared" si="95"/>
        <v>项</v>
      </c>
      <c r="K303" s="207">
        <f t="shared" si="99"/>
        <v>0</v>
      </c>
      <c r="O303" s="207">
        <f t="shared" si="96"/>
        <v>7</v>
      </c>
      <c r="P303" s="284">
        <v>2040502</v>
      </c>
      <c r="Q303" s="284" t="s">
        <v>2610</v>
      </c>
      <c r="R303" s="287"/>
      <c r="S303" s="285">
        <f t="shared" si="97"/>
        <v>0</v>
      </c>
      <c r="T303" s="285">
        <f t="shared" si="98"/>
        <v>0</v>
      </c>
    </row>
    <row r="304" ht="36" customHeight="1" spans="1:20">
      <c r="A304" s="275" t="s">
        <v>3080</v>
      </c>
      <c r="B304" s="276" t="s">
        <v>149</v>
      </c>
      <c r="C304" s="185">
        <v>0</v>
      </c>
      <c r="D304" s="185">
        <f t="shared" si="111"/>
        <v>0</v>
      </c>
      <c r="E304" s="186">
        <v>0</v>
      </c>
      <c r="F304" s="277">
        <v>0</v>
      </c>
      <c r="G304" s="186">
        <v>0</v>
      </c>
      <c r="H304" s="278" t="str">
        <f t="shared" si="93"/>
        <v/>
      </c>
      <c r="I304" s="283" t="str">
        <f t="shared" si="94"/>
        <v>否</v>
      </c>
      <c r="J304" s="207" t="str">
        <f t="shared" si="95"/>
        <v>项</v>
      </c>
      <c r="K304" s="207">
        <f t="shared" si="99"/>
        <v>0</v>
      </c>
      <c r="O304" s="207">
        <f t="shared" si="96"/>
        <v>7</v>
      </c>
      <c r="P304" s="284">
        <v>2040503</v>
      </c>
      <c r="Q304" s="284" t="s">
        <v>2612</v>
      </c>
      <c r="R304" s="287"/>
      <c r="S304" s="285">
        <f t="shared" si="97"/>
        <v>0</v>
      </c>
      <c r="T304" s="285">
        <f t="shared" si="98"/>
        <v>0</v>
      </c>
    </row>
    <row r="305" ht="36" customHeight="1" spans="1:20">
      <c r="A305" s="275" t="s">
        <v>3081</v>
      </c>
      <c r="B305" s="276" t="s">
        <v>500</v>
      </c>
      <c r="C305" s="185">
        <v>0</v>
      </c>
      <c r="D305" s="185">
        <f t="shared" si="111"/>
        <v>0</v>
      </c>
      <c r="E305" s="186">
        <v>0</v>
      </c>
      <c r="F305" s="277">
        <v>0</v>
      </c>
      <c r="G305" s="186">
        <v>0</v>
      </c>
      <c r="H305" s="278" t="str">
        <f t="shared" si="93"/>
        <v/>
      </c>
      <c r="I305" s="283" t="str">
        <f t="shared" si="94"/>
        <v>否</v>
      </c>
      <c r="J305" s="207" t="str">
        <f t="shared" si="95"/>
        <v>项</v>
      </c>
      <c r="K305" s="207">
        <f t="shared" si="99"/>
        <v>0</v>
      </c>
      <c r="O305" s="207">
        <f t="shared" si="96"/>
        <v>7</v>
      </c>
      <c r="P305" s="284">
        <v>2040504</v>
      </c>
      <c r="Q305" s="284" t="s">
        <v>3082</v>
      </c>
      <c r="R305" s="287"/>
      <c r="S305" s="285">
        <f t="shared" si="97"/>
        <v>0</v>
      </c>
      <c r="T305" s="285">
        <f t="shared" si="98"/>
        <v>0</v>
      </c>
    </row>
    <row r="306" ht="36" customHeight="1" spans="1:20">
      <c r="A306" s="275" t="s">
        <v>3083</v>
      </c>
      <c r="B306" s="276" t="s">
        <v>502</v>
      </c>
      <c r="C306" s="185">
        <v>0</v>
      </c>
      <c r="D306" s="185">
        <f t="shared" si="111"/>
        <v>0</v>
      </c>
      <c r="E306" s="186">
        <v>0</v>
      </c>
      <c r="F306" s="277">
        <v>0</v>
      </c>
      <c r="G306" s="186">
        <v>0</v>
      </c>
      <c r="H306" s="278" t="str">
        <f t="shared" si="93"/>
        <v/>
      </c>
      <c r="I306" s="283" t="str">
        <f t="shared" si="94"/>
        <v>否</v>
      </c>
      <c r="J306" s="207" t="str">
        <f t="shared" si="95"/>
        <v>项</v>
      </c>
      <c r="K306" s="207">
        <f t="shared" si="99"/>
        <v>0</v>
      </c>
      <c r="O306" s="207">
        <f t="shared" si="96"/>
        <v>7</v>
      </c>
      <c r="P306" s="284">
        <v>2040505</v>
      </c>
      <c r="Q306" s="284" t="s">
        <v>3084</v>
      </c>
      <c r="R306" s="287"/>
      <c r="S306" s="285">
        <f t="shared" si="97"/>
        <v>0</v>
      </c>
      <c r="T306" s="285">
        <f t="shared" si="98"/>
        <v>0</v>
      </c>
    </row>
    <row r="307" ht="36" customHeight="1" spans="1:20">
      <c r="A307" s="275" t="s">
        <v>3085</v>
      </c>
      <c r="B307" s="276" t="s">
        <v>504</v>
      </c>
      <c r="C307" s="185">
        <v>0</v>
      </c>
      <c r="D307" s="185">
        <f t="shared" si="111"/>
        <v>0</v>
      </c>
      <c r="E307" s="186">
        <v>0</v>
      </c>
      <c r="F307" s="277">
        <v>0</v>
      </c>
      <c r="G307" s="186">
        <v>0</v>
      </c>
      <c r="H307" s="278" t="str">
        <f t="shared" si="93"/>
        <v/>
      </c>
      <c r="I307" s="283" t="str">
        <f t="shared" si="94"/>
        <v>否</v>
      </c>
      <c r="J307" s="207" t="str">
        <f t="shared" si="95"/>
        <v>项</v>
      </c>
      <c r="K307" s="207">
        <f t="shared" si="99"/>
        <v>0</v>
      </c>
      <c r="O307" s="207">
        <f t="shared" si="96"/>
        <v>7</v>
      </c>
      <c r="P307" s="284">
        <v>2040506</v>
      </c>
      <c r="Q307" s="284" t="s">
        <v>3086</v>
      </c>
      <c r="R307" s="287"/>
      <c r="S307" s="285">
        <f t="shared" si="97"/>
        <v>0</v>
      </c>
      <c r="T307" s="285">
        <f t="shared" si="98"/>
        <v>0</v>
      </c>
    </row>
    <row r="308" ht="36" customHeight="1" spans="1:20">
      <c r="A308" s="275" t="s">
        <v>3087</v>
      </c>
      <c r="B308" s="276" t="s">
        <v>163</v>
      </c>
      <c r="C308" s="185">
        <v>0</v>
      </c>
      <c r="D308" s="185">
        <f t="shared" si="111"/>
        <v>0</v>
      </c>
      <c r="E308" s="186">
        <v>0</v>
      </c>
      <c r="F308" s="277">
        <v>0</v>
      </c>
      <c r="G308" s="186">
        <v>0</v>
      </c>
      <c r="H308" s="278" t="str">
        <f t="shared" si="93"/>
        <v/>
      </c>
      <c r="I308" s="283" t="str">
        <f t="shared" si="94"/>
        <v>否</v>
      </c>
      <c r="J308" s="207" t="str">
        <f t="shared" si="95"/>
        <v>项</v>
      </c>
      <c r="K308" s="207">
        <f t="shared" si="99"/>
        <v>0</v>
      </c>
      <c r="O308" s="207">
        <f t="shared" si="96"/>
        <v>7</v>
      </c>
      <c r="P308" s="284">
        <v>2040550</v>
      </c>
      <c r="Q308" s="284" t="s">
        <v>2626</v>
      </c>
      <c r="R308" s="287"/>
      <c r="S308" s="285">
        <f t="shared" si="97"/>
        <v>0</v>
      </c>
      <c r="T308" s="285">
        <f t="shared" si="98"/>
        <v>0</v>
      </c>
    </row>
    <row r="309" ht="36" customHeight="1" spans="1:20">
      <c r="A309" s="275" t="s">
        <v>3088</v>
      </c>
      <c r="B309" s="276" t="s">
        <v>506</v>
      </c>
      <c r="C309" s="185">
        <v>52</v>
      </c>
      <c r="D309" s="185">
        <f t="shared" si="111"/>
        <v>55</v>
      </c>
      <c r="E309" s="186">
        <v>0</v>
      </c>
      <c r="F309" s="277">
        <v>55</v>
      </c>
      <c r="G309" s="186">
        <v>0</v>
      </c>
      <c r="H309" s="278">
        <f t="shared" si="93"/>
        <v>0.0576923076923077</v>
      </c>
      <c r="I309" s="283" t="str">
        <f t="shared" si="94"/>
        <v>是</v>
      </c>
      <c r="J309" s="207" t="str">
        <f t="shared" si="95"/>
        <v>项</v>
      </c>
      <c r="K309" s="207">
        <f t="shared" si="99"/>
        <v>3</v>
      </c>
      <c r="O309" s="207">
        <f t="shared" si="96"/>
        <v>7</v>
      </c>
      <c r="P309" s="284">
        <v>2040599</v>
      </c>
      <c r="Q309" s="284" t="s">
        <v>3089</v>
      </c>
      <c r="R309" s="287">
        <v>52</v>
      </c>
      <c r="S309" s="285">
        <f t="shared" si="97"/>
        <v>0</v>
      </c>
      <c r="T309" s="285">
        <f t="shared" si="98"/>
        <v>0</v>
      </c>
    </row>
    <row r="310" ht="36" customHeight="1" spans="1:20">
      <c r="A310" s="275" t="s">
        <v>3090</v>
      </c>
      <c r="B310" s="276" t="s">
        <v>508</v>
      </c>
      <c r="C310" s="185">
        <f>SUM(C311:C325)</f>
        <v>1039</v>
      </c>
      <c r="D310" s="185">
        <f t="shared" ref="C310:G310" si="112">SUM(D311:D325)</f>
        <v>1079</v>
      </c>
      <c r="E310" s="186">
        <f t="shared" si="112"/>
        <v>748</v>
      </c>
      <c r="F310" s="277">
        <f t="shared" si="112"/>
        <v>21</v>
      </c>
      <c r="G310" s="186">
        <f t="shared" si="112"/>
        <v>310</v>
      </c>
      <c r="H310" s="278">
        <f t="shared" si="93"/>
        <v>0.0384985563041387</v>
      </c>
      <c r="I310" s="283" t="str">
        <f t="shared" si="94"/>
        <v>是</v>
      </c>
      <c r="J310" s="207" t="str">
        <f t="shared" si="95"/>
        <v>款</v>
      </c>
      <c r="K310" s="207">
        <f t="shared" si="99"/>
        <v>40</v>
      </c>
      <c r="O310" s="207">
        <f t="shared" si="96"/>
        <v>5</v>
      </c>
      <c r="P310" s="284">
        <v>20406</v>
      </c>
      <c r="Q310" s="286" t="s">
        <v>3091</v>
      </c>
      <c r="R310" s="287">
        <f>SUM(R311:R325)</f>
        <v>1039</v>
      </c>
      <c r="S310" s="285">
        <f t="shared" si="97"/>
        <v>0</v>
      </c>
      <c r="T310" s="285">
        <f t="shared" si="98"/>
        <v>0</v>
      </c>
    </row>
    <row r="311" ht="36" customHeight="1" spans="1:20">
      <c r="A311" s="275" t="s">
        <v>3092</v>
      </c>
      <c r="B311" s="276" t="s">
        <v>145</v>
      </c>
      <c r="C311" s="185">
        <v>812</v>
      </c>
      <c r="D311" s="185">
        <f t="shared" ref="D311:D325" si="113">SUM(E311:G311)</f>
        <v>748</v>
      </c>
      <c r="E311" s="279">
        <v>748</v>
      </c>
      <c r="F311" s="277">
        <v>0</v>
      </c>
      <c r="G311" s="186">
        <v>0</v>
      </c>
      <c r="H311" s="278">
        <f t="shared" si="93"/>
        <v>-0.0788177339901478</v>
      </c>
      <c r="I311" s="283" t="str">
        <f t="shared" si="94"/>
        <v>是</v>
      </c>
      <c r="J311" s="207" t="str">
        <f t="shared" si="95"/>
        <v>项</v>
      </c>
      <c r="K311" s="207">
        <f t="shared" si="99"/>
        <v>-64</v>
      </c>
      <c r="O311" s="207">
        <f t="shared" si="96"/>
        <v>7</v>
      </c>
      <c r="P311" s="284">
        <v>2040601</v>
      </c>
      <c r="Q311" s="284" t="s">
        <v>2608</v>
      </c>
      <c r="R311" s="287">
        <v>812</v>
      </c>
      <c r="S311" s="285">
        <f t="shared" si="97"/>
        <v>0</v>
      </c>
      <c r="T311" s="285">
        <f t="shared" si="98"/>
        <v>0</v>
      </c>
    </row>
    <row r="312" ht="36" customHeight="1" spans="1:20">
      <c r="A312" s="275" t="s">
        <v>3093</v>
      </c>
      <c r="B312" s="276" t="s">
        <v>147</v>
      </c>
      <c r="C312" s="185">
        <v>0</v>
      </c>
      <c r="D312" s="185">
        <f t="shared" si="113"/>
        <v>0</v>
      </c>
      <c r="E312" s="186">
        <v>0</v>
      </c>
      <c r="F312" s="277">
        <v>0</v>
      </c>
      <c r="G312" s="186">
        <v>0</v>
      </c>
      <c r="H312" s="278" t="str">
        <f t="shared" si="93"/>
        <v/>
      </c>
      <c r="I312" s="283" t="str">
        <f t="shared" si="94"/>
        <v>否</v>
      </c>
      <c r="J312" s="207" t="str">
        <f t="shared" si="95"/>
        <v>项</v>
      </c>
      <c r="K312" s="207">
        <f t="shared" si="99"/>
        <v>0</v>
      </c>
      <c r="O312" s="207">
        <f t="shared" si="96"/>
        <v>7</v>
      </c>
      <c r="P312" s="284">
        <v>2040602</v>
      </c>
      <c r="Q312" s="284" t="s">
        <v>2610</v>
      </c>
      <c r="R312" s="287"/>
      <c r="S312" s="285">
        <f t="shared" si="97"/>
        <v>0</v>
      </c>
      <c r="T312" s="285">
        <f t="shared" si="98"/>
        <v>0</v>
      </c>
    </row>
    <row r="313" ht="36" customHeight="1" spans="1:20">
      <c r="A313" s="275" t="s">
        <v>3094</v>
      </c>
      <c r="B313" s="276" t="s">
        <v>149</v>
      </c>
      <c r="C313" s="185">
        <v>0</v>
      </c>
      <c r="D313" s="185">
        <f t="shared" si="113"/>
        <v>0</v>
      </c>
      <c r="E313" s="186">
        <v>0</v>
      </c>
      <c r="F313" s="277">
        <v>0</v>
      </c>
      <c r="G313" s="186">
        <v>0</v>
      </c>
      <c r="H313" s="278" t="str">
        <f t="shared" si="93"/>
        <v/>
      </c>
      <c r="I313" s="283" t="str">
        <f t="shared" si="94"/>
        <v>否</v>
      </c>
      <c r="J313" s="207" t="str">
        <f t="shared" si="95"/>
        <v>项</v>
      </c>
      <c r="K313" s="207">
        <f t="shared" si="99"/>
        <v>0</v>
      </c>
      <c r="O313" s="207">
        <f t="shared" si="96"/>
        <v>7</v>
      </c>
      <c r="P313" s="284">
        <v>2040603</v>
      </c>
      <c r="Q313" s="284" t="s">
        <v>2612</v>
      </c>
      <c r="R313" s="287"/>
      <c r="S313" s="285">
        <f t="shared" si="97"/>
        <v>0</v>
      </c>
      <c r="T313" s="285">
        <f t="shared" si="98"/>
        <v>0</v>
      </c>
    </row>
    <row r="314" ht="36" customHeight="1" spans="1:20">
      <c r="A314" s="275" t="s">
        <v>3095</v>
      </c>
      <c r="B314" s="276" t="s">
        <v>510</v>
      </c>
      <c r="C314" s="185">
        <v>70</v>
      </c>
      <c r="D314" s="185">
        <f t="shared" si="113"/>
        <v>315</v>
      </c>
      <c r="E314" s="186">
        <v>0</v>
      </c>
      <c r="F314" s="277">
        <v>15</v>
      </c>
      <c r="G314" s="186">
        <v>300</v>
      </c>
      <c r="H314" s="278">
        <f t="shared" si="93"/>
        <v>3.5</v>
      </c>
      <c r="I314" s="283" t="str">
        <f t="shared" si="94"/>
        <v>是</v>
      </c>
      <c r="J314" s="207" t="str">
        <f t="shared" si="95"/>
        <v>项</v>
      </c>
      <c r="K314" s="207">
        <f t="shared" si="99"/>
        <v>245</v>
      </c>
      <c r="O314" s="207">
        <f t="shared" si="96"/>
        <v>7</v>
      </c>
      <c r="P314" s="284">
        <v>2040604</v>
      </c>
      <c r="Q314" s="284" t="s">
        <v>3096</v>
      </c>
      <c r="R314" s="287">
        <v>70</v>
      </c>
      <c r="S314" s="285">
        <f t="shared" si="97"/>
        <v>0</v>
      </c>
      <c r="T314" s="285">
        <f t="shared" si="98"/>
        <v>0</v>
      </c>
    </row>
    <row r="315" ht="36" customHeight="1" spans="1:20">
      <c r="A315" s="275" t="s">
        <v>3097</v>
      </c>
      <c r="B315" s="276" t="s">
        <v>512</v>
      </c>
      <c r="C315" s="185">
        <v>15</v>
      </c>
      <c r="D315" s="185">
        <f t="shared" si="113"/>
        <v>0</v>
      </c>
      <c r="E315" s="186">
        <v>0</v>
      </c>
      <c r="F315" s="277">
        <v>0</v>
      </c>
      <c r="G315" s="186">
        <v>0</v>
      </c>
      <c r="H315" s="278">
        <f t="shared" si="93"/>
        <v>-1</v>
      </c>
      <c r="I315" s="283" t="str">
        <f t="shared" si="94"/>
        <v>是</v>
      </c>
      <c r="J315" s="207" t="str">
        <f t="shared" si="95"/>
        <v>项</v>
      </c>
      <c r="K315" s="207">
        <f t="shared" si="99"/>
        <v>-15</v>
      </c>
      <c r="O315" s="207">
        <f t="shared" si="96"/>
        <v>7</v>
      </c>
      <c r="P315" s="284">
        <v>2040605</v>
      </c>
      <c r="Q315" s="284" t="s">
        <v>3098</v>
      </c>
      <c r="R315" s="287">
        <v>15</v>
      </c>
      <c r="S315" s="285">
        <f t="shared" si="97"/>
        <v>0</v>
      </c>
      <c r="T315" s="285">
        <f t="shared" si="98"/>
        <v>0</v>
      </c>
    </row>
    <row r="316" ht="36" customHeight="1" spans="1:20">
      <c r="A316" s="291" t="s">
        <v>3099</v>
      </c>
      <c r="B316" s="276" t="s">
        <v>3100</v>
      </c>
      <c r="C316" s="185">
        <v>0</v>
      </c>
      <c r="D316" s="185">
        <f t="shared" si="113"/>
        <v>0</v>
      </c>
      <c r="E316" s="186">
        <v>0</v>
      </c>
      <c r="F316" s="277">
        <v>0</v>
      </c>
      <c r="G316" s="186">
        <v>0</v>
      </c>
      <c r="H316" s="278" t="str">
        <f t="shared" si="93"/>
        <v/>
      </c>
      <c r="I316" s="283" t="str">
        <f t="shared" si="94"/>
        <v>否</v>
      </c>
      <c r="J316" s="207" t="str">
        <f t="shared" si="95"/>
        <v>项</v>
      </c>
      <c r="K316" s="207">
        <f t="shared" si="99"/>
        <v>0</v>
      </c>
      <c r="O316" s="207">
        <f t="shared" si="96"/>
        <v>7</v>
      </c>
      <c r="P316" s="284">
        <v>2040606</v>
      </c>
      <c r="Q316" s="284" t="s">
        <v>3101</v>
      </c>
      <c r="R316" s="287"/>
      <c r="S316" s="285">
        <f t="shared" si="97"/>
        <v>0</v>
      </c>
      <c r="T316" s="285">
        <f t="shared" si="98"/>
        <v>0</v>
      </c>
    </row>
    <row r="317" ht="36" customHeight="1" spans="1:20">
      <c r="A317" s="291" t="s">
        <v>3102</v>
      </c>
      <c r="B317" s="276" t="s">
        <v>3103</v>
      </c>
      <c r="C317" s="185">
        <v>31</v>
      </c>
      <c r="D317" s="185">
        <f t="shared" si="113"/>
        <v>0</v>
      </c>
      <c r="E317" s="186">
        <v>0</v>
      </c>
      <c r="F317" s="277">
        <v>0</v>
      </c>
      <c r="G317" s="186">
        <v>0</v>
      </c>
      <c r="H317" s="278">
        <f t="shared" si="93"/>
        <v>-1</v>
      </c>
      <c r="I317" s="283" t="str">
        <f t="shared" si="94"/>
        <v>是</v>
      </c>
      <c r="J317" s="207" t="str">
        <f t="shared" si="95"/>
        <v>项</v>
      </c>
      <c r="K317" s="207">
        <f t="shared" si="99"/>
        <v>-31</v>
      </c>
      <c r="O317" s="207">
        <f t="shared" si="96"/>
        <v>7</v>
      </c>
      <c r="P317" s="284">
        <v>2040607</v>
      </c>
      <c r="Q317" s="284" t="s">
        <v>3104</v>
      </c>
      <c r="R317" s="287">
        <v>31</v>
      </c>
      <c r="S317" s="285">
        <f t="shared" si="97"/>
        <v>0</v>
      </c>
      <c r="T317" s="285">
        <f t="shared" si="98"/>
        <v>0</v>
      </c>
    </row>
    <row r="318" ht="36" customHeight="1" spans="1:20">
      <c r="A318" s="275" t="s">
        <v>3105</v>
      </c>
      <c r="B318" s="276" t="s">
        <v>518</v>
      </c>
      <c r="C318" s="185">
        <v>0</v>
      </c>
      <c r="D318" s="185">
        <f t="shared" si="113"/>
        <v>0</v>
      </c>
      <c r="E318" s="186">
        <v>0</v>
      </c>
      <c r="F318" s="277">
        <v>0</v>
      </c>
      <c r="G318" s="186">
        <v>0</v>
      </c>
      <c r="H318" s="278" t="str">
        <f t="shared" si="93"/>
        <v/>
      </c>
      <c r="I318" s="283" t="str">
        <f t="shared" si="94"/>
        <v>否</v>
      </c>
      <c r="J318" s="207" t="str">
        <f t="shared" si="95"/>
        <v>项</v>
      </c>
      <c r="K318" s="207">
        <f t="shared" si="99"/>
        <v>0</v>
      </c>
      <c r="O318" s="207">
        <f t="shared" si="96"/>
        <v>7</v>
      </c>
      <c r="P318" s="284">
        <v>2040608</v>
      </c>
      <c r="Q318" s="284" t="s">
        <v>3106</v>
      </c>
      <c r="R318" s="287"/>
      <c r="S318" s="285">
        <f t="shared" si="97"/>
        <v>0</v>
      </c>
      <c r="T318" s="285">
        <f t="shared" si="98"/>
        <v>0</v>
      </c>
    </row>
    <row r="319" ht="36" customHeight="1" spans="1:20">
      <c r="A319" s="275" t="s">
        <v>3107</v>
      </c>
      <c r="B319" s="276" t="s">
        <v>520</v>
      </c>
      <c r="C319" s="185">
        <v>0</v>
      </c>
      <c r="D319" s="185">
        <f t="shared" si="113"/>
        <v>0</v>
      </c>
      <c r="E319" s="186">
        <v>0</v>
      </c>
      <c r="F319" s="277">
        <v>0</v>
      </c>
      <c r="G319" s="186">
        <v>0</v>
      </c>
      <c r="H319" s="278" t="str">
        <f t="shared" si="93"/>
        <v/>
      </c>
      <c r="I319" s="283" t="str">
        <f t="shared" si="94"/>
        <v>否</v>
      </c>
      <c r="J319" s="207" t="str">
        <f t="shared" si="95"/>
        <v>项</v>
      </c>
      <c r="K319" s="207">
        <f t="shared" si="99"/>
        <v>0</v>
      </c>
      <c r="O319" s="207">
        <f t="shared" si="96"/>
        <v>7</v>
      </c>
      <c r="P319" s="284">
        <v>2040609</v>
      </c>
      <c r="Q319" s="284" t="s">
        <v>3108</v>
      </c>
      <c r="R319" s="287"/>
      <c r="S319" s="285">
        <f t="shared" si="97"/>
        <v>0</v>
      </c>
      <c r="T319" s="285">
        <f t="shared" si="98"/>
        <v>0</v>
      </c>
    </row>
    <row r="320" ht="36" customHeight="1" spans="1:20">
      <c r="A320" s="275" t="s">
        <v>3109</v>
      </c>
      <c r="B320" s="276" t="s">
        <v>522</v>
      </c>
      <c r="C320" s="185">
        <v>52</v>
      </c>
      <c r="D320" s="185">
        <f t="shared" si="113"/>
        <v>0</v>
      </c>
      <c r="E320" s="186">
        <v>0</v>
      </c>
      <c r="F320" s="277">
        <v>0</v>
      </c>
      <c r="G320" s="186">
        <v>0</v>
      </c>
      <c r="H320" s="278">
        <f t="shared" si="93"/>
        <v>-1</v>
      </c>
      <c r="I320" s="283" t="str">
        <f t="shared" si="94"/>
        <v>是</v>
      </c>
      <c r="J320" s="207" t="str">
        <f t="shared" si="95"/>
        <v>项</v>
      </c>
      <c r="K320" s="207">
        <f t="shared" si="99"/>
        <v>-52</v>
      </c>
      <c r="O320" s="207">
        <f t="shared" si="96"/>
        <v>7</v>
      </c>
      <c r="P320" s="284">
        <v>2040610</v>
      </c>
      <c r="Q320" s="284" t="s">
        <v>3110</v>
      </c>
      <c r="R320" s="287">
        <v>52</v>
      </c>
      <c r="S320" s="285">
        <f t="shared" si="97"/>
        <v>0</v>
      </c>
      <c r="T320" s="285">
        <f t="shared" si="98"/>
        <v>0</v>
      </c>
    </row>
    <row r="321" ht="36" customHeight="1" spans="1:20">
      <c r="A321" s="275" t="s">
        <v>3111</v>
      </c>
      <c r="B321" s="276" t="s">
        <v>524</v>
      </c>
      <c r="C321" s="185">
        <v>0</v>
      </c>
      <c r="D321" s="185">
        <f t="shared" si="113"/>
        <v>0</v>
      </c>
      <c r="E321" s="186">
        <v>0</v>
      </c>
      <c r="F321" s="277">
        <v>0</v>
      </c>
      <c r="G321" s="186">
        <v>0</v>
      </c>
      <c r="H321" s="278" t="str">
        <f t="shared" si="93"/>
        <v/>
      </c>
      <c r="I321" s="283" t="str">
        <f t="shared" si="94"/>
        <v>否</v>
      </c>
      <c r="J321" s="207" t="str">
        <f t="shared" si="95"/>
        <v>项</v>
      </c>
      <c r="K321" s="207">
        <f t="shared" si="99"/>
        <v>0</v>
      </c>
      <c r="O321" s="207">
        <f t="shared" si="96"/>
        <v>7</v>
      </c>
      <c r="P321" s="284">
        <v>2040611</v>
      </c>
      <c r="Q321" s="284" t="s">
        <v>3112</v>
      </c>
      <c r="R321" s="287"/>
      <c r="S321" s="285">
        <f t="shared" si="97"/>
        <v>0</v>
      </c>
      <c r="T321" s="285">
        <f t="shared" si="98"/>
        <v>0</v>
      </c>
    </row>
    <row r="322" ht="36" customHeight="1" spans="1:20">
      <c r="A322" s="275" t="s">
        <v>3113</v>
      </c>
      <c r="B322" s="276" t="s">
        <v>526</v>
      </c>
      <c r="C322" s="185">
        <v>0</v>
      </c>
      <c r="D322" s="185">
        <f t="shared" si="113"/>
        <v>0</v>
      </c>
      <c r="E322" s="186">
        <v>0</v>
      </c>
      <c r="F322" s="277">
        <v>0</v>
      </c>
      <c r="G322" s="186">
        <v>0</v>
      </c>
      <c r="H322" s="278" t="str">
        <f t="shared" si="93"/>
        <v/>
      </c>
      <c r="I322" s="283" t="str">
        <f t="shared" si="94"/>
        <v>否</v>
      </c>
      <c r="J322" s="207" t="str">
        <f t="shared" si="95"/>
        <v>项</v>
      </c>
      <c r="K322" s="207">
        <f t="shared" si="99"/>
        <v>0</v>
      </c>
      <c r="O322" s="207">
        <f t="shared" si="96"/>
        <v>7</v>
      </c>
      <c r="P322" s="284">
        <v>2040612</v>
      </c>
      <c r="Q322" s="284" t="s">
        <v>3114</v>
      </c>
      <c r="R322" s="287"/>
      <c r="S322" s="285">
        <f t="shared" si="97"/>
        <v>0</v>
      </c>
      <c r="T322" s="285">
        <f t="shared" si="98"/>
        <v>0</v>
      </c>
    </row>
    <row r="323" ht="36" customHeight="1" spans="1:20">
      <c r="A323" s="275" t="s">
        <v>3115</v>
      </c>
      <c r="B323" s="276" t="s">
        <v>227</v>
      </c>
      <c r="C323" s="185">
        <v>6</v>
      </c>
      <c r="D323" s="185">
        <f t="shared" si="113"/>
        <v>0</v>
      </c>
      <c r="E323" s="186">
        <v>0</v>
      </c>
      <c r="F323" s="277">
        <v>0</v>
      </c>
      <c r="G323" s="186">
        <v>0</v>
      </c>
      <c r="H323" s="278">
        <f t="shared" si="93"/>
        <v>-1</v>
      </c>
      <c r="I323" s="283" t="str">
        <f t="shared" si="94"/>
        <v>是</v>
      </c>
      <c r="J323" s="207" t="str">
        <f t="shared" si="95"/>
        <v>项</v>
      </c>
      <c r="K323" s="207">
        <f t="shared" si="99"/>
        <v>-6</v>
      </c>
      <c r="O323" s="207">
        <f t="shared" si="96"/>
        <v>7</v>
      </c>
      <c r="P323" s="284">
        <v>2040613</v>
      </c>
      <c r="Q323" s="284" t="s">
        <v>2711</v>
      </c>
      <c r="R323" s="287">
        <v>6</v>
      </c>
      <c r="S323" s="285">
        <f t="shared" si="97"/>
        <v>0</v>
      </c>
      <c r="T323" s="285">
        <f t="shared" si="98"/>
        <v>0</v>
      </c>
    </row>
    <row r="324" ht="36" customHeight="1" spans="1:20">
      <c r="A324" s="275" t="s">
        <v>3116</v>
      </c>
      <c r="B324" s="276" t="s">
        <v>163</v>
      </c>
      <c r="C324" s="185"/>
      <c r="D324" s="185">
        <f t="shared" si="113"/>
        <v>0</v>
      </c>
      <c r="E324" s="186">
        <v>0</v>
      </c>
      <c r="F324" s="277">
        <v>0</v>
      </c>
      <c r="G324" s="186">
        <v>0</v>
      </c>
      <c r="H324" s="278" t="str">
        <f t="shared" ref="H324:H387" si="114">IF(C324&lt;&gt;0,D324/C324-1,"")</f>
        <v/>
      </c>
      <c r="I324" s="283" t="str">
        <f t="shared" ref="I324:I387" si="115">IF(LEN(A324)=3,"是",IF(B324&lt;&gt;"",IF(SUM(C324:D324)&lt;&gt;0,"是","否"),"是"))</f>
        <v>否</v>
      </c>
      <c r="J324" s="207" t="str">
        <f t="shared" ref="J324:J387" si="116">IF(LEN(A324)=3,"类",IF(LEN(A324)=5,"款","项"))</f>
        <v>项</v>
      </c>
      <c r="K324" s="207">
        <f t="shared" si="99"/>
        <v>0</v>
      </c>
      <c r="O324" s="207">
        <f t="shared" ref="O324:O387" si="117">LEN(A324)</f>
        <v>7</v>
      </c>
      <c r="P324" s="284">
        <v>2040650</v>
      </c>
      <c r="Q324" s="284" t="s">
        <v>2626</v>
      </c>
      <c r="R324" s="287"/>
      <c r="S324" s="285">
        <f t="shared" ref="S324:S387" si="118">A324-P324</f>
        <v>0</v>
      </c>
      <c r="T324" s="285">
        <f t="shared" ref="T324:T387" si="119">C324-R324</f>
        <v>0</v>
      </c>
    </row>
    <row r="325" ht="36" customHeight="1" spans="1:20">
      <c r="A325" s="275" t="s">
        <v>3117</v>
      </c>
      <c r="B325" s="276" t="s">
        <v>528</v>
      </c>
      <c r="C325" s="185">
        <v>53</v>
      </c>
      <c r="D325" s="185">
        <f t="shared" si="113"/>
        <v>16</v>
      </c>
      <c r="E325" s="186">
        <v>0</v>
      </c>
      <c r="F325" s="277">
        <v>6</v>
      </c>
      <c r="G325" s="186">
        <v>10</v>
      </c>
      <c r="H325" s="278">
        <f t="shared" si="114"/>
        <v>-0.69811320754717</v>
      </c>
      <c r="I325" s="283" t="str">
        <f t="shared" si="115"/>
        <v>是</v>
      </c>
      <c r="J325" s="207" t="str">
        <f t="shared" si="116"/>
        <v>项</v>
      </c>
      <c r="K325" s="207">
        <f t="shared" ref="K325:K388" si="120">D325-C325</f>
        <v>-37</v>
      </c>
      <c r="O325" s="207">
        <f t="shared" si="117"/>
        <v>7</v>
      </c>
      <c r="P325" s="284">
        <v>2040699</v>
      </c>
      <c r="Q325" s="284" t="s">
        <v>3118</v>
      </c>
      <c r="R325" s="287">
        <v>53</v>
      </c>
      <c r="S325" s="285">
        <f t="shared" si="118"/>
        <v>0</v>
      </c>
      <c r="T325" s="285">
        <f t="shared" si="119"/>
        <v>0</v>
      </c>
    </row>
    <row r="326" ht="36" customHeight="1" spans="1:20">
      <c r="A326" s="275" t="s">
        <v>3119</v>
      </c>
      <c r="B326" s="276" t="s">
        <v>530</v>
      </c>
      <c r="C326" s="185">
        <f t="shared" ref="C326:G326" si="121">SUM(C327:C335)</f>
        <v>0</v>
      </c>
      <c r="D326" s="185">
        <f t="shared" si="121"/>
        <v>0</v>
      </c>
      <c r="E326" s="186">
        <f t="shared" si="121"/>
        <v>0</v>
      </c>
      <c r="F326" s="277">
        <f t="shared" si="121"/>
        <v>0</v>
      </c>
      <c r="G326" s="186">
        <f t="shared" si="121"/>
        <v>0</v>
      </c>
      <c r="H326" s="278" t="str">
        <f t="shared" si="114"/>
        <v/>
      </c>
      <c r="I326" s="283" t="str">
        <f t="shared" si="115"/>
        <v>否</v>
      </c>
      <c r="J326" s="207" t="str">
        <f t="shared" si="116"/>
        <v>款</v>
      </c>
      <c r="K326" s="207">
        <f t="shared" si="120"/>
        <v>0</v>
      </c>
      <c r="O326" s="207">
        <f t="shared" si="117"/>
        <v>5</v>
      </c>
      <c r="P326" s="284">
        <v>20407</v>
      </c>
      <c r="Q326" s="286" t="s">
        <v>3120</v>
      </c>
      <c r="R326" s="287"/>
      <c r="S326" s="285">
        <f t="shared" si="118"/>
        <v>0</v>
      </c>
      <c r="T326" s="285">
        <f t="shared" si="119"/>
        <v>0</v>
      </c>
    </row>
    <row r="327" ht="36" customHeight="1" spans="1:20">
      <c r="A327" s="275" t="s">
        <v>3121</v>
      </c>
      <c r="B327" s="276" t="s">
        <v>145</v>
      </c>
      <c r="C327" s="185">
        <v>0</v>
      </c>
      <c r="D327" s="185">
        <f t="shared" ref="D327:D335" si="122">SUM(E327:G327)</f>
        <v>0</v>
      </c>
      <c r="E327" s="186">
        <v>0</v>
      </c>
      <c r="F327" s="277">
        <v>0</v>
      </c>
      <c r="G327" s="186">
        <v>0</v>
      </c>
      <c r="H327" s="278" t="str">
        <f t="shared" si="114"/>
        <v/>
      </c>
      <c r="I327" s="283" t="str">
        <f t="shared" si="115"/>
        <v>否</v>
      </c>
      <c r="J327" s="207" t="str">
        <f t="shared" si="116"/>
        <v>项</v>
      </c>
      <c r="K327" s="207">
        <f t="shared" si="120"/>
        <v>0</v>
      </c>
      <c r="O327" s="207">
        <f t="shared" si="117"/>
        <v>7</v>
      </c>
      <c r="P327" s="284">
        <v>2040701</v>
      </c>
      <c r="Q327" s="284" t="s">
        <v>2608</v>
      </c>
      <c r="R327" s="287"/>
      <c r="S327" s="285">
        <f t="shared" si="118"/>
        <v>0</v>
      </c>
      <c r="T327" s="285">
        <f t="shared" si="119"/>
        <v>0</v>
      </c>
    </row>
    <row r="328" ht="36" customHeight="1" spans="1:20">
      <c r="A328" s="275" t="s">
        <v>3122</v>
      </c>
      <c r="B328" s="276" t="s">
        <v>147</v>
      </c>
      <c r="C328" s="185">
        <v>0</v>
      </c>
      <c r="D328" s="185">
        <f t="shared" si="122"/>
        <v>0</v>
      </c>
      <c r="E328" s="186">
        <v>0</v>
      </c>
      <c r="F328" s="277">
        <v>0</v>
      </c>
      <c r="G328" s="186">
        <v>0</v>
      </c>
      <c r="H328" s="278" t="str">
        <f t="shared" si="114"/>
        <v/>
      </c>
      <c r="I328" s="283" t="str">
        <f t="shared" si="115"/>
        <v>否</v>
      </c>
      <c r="J328" s="207" t="str">
        <f t="shared" si="116"/>
        <v>项</v>
      </c>
      <c r="K328" s="207">
        <f t="shared" si="120"/>
        <v>0</v>
      </c>
      <c r="O328" s="207">
        <f t="shared" si="117"/>
        <v>7</v>
      </c>
      <c r="P328" s="284">
        <v>2040702</v>
      </c>
      <c r="Q328" s="284" t="s">
        <v>2610</v>
      </c>
      <c r="R328" s="287"/>
      <c r="S328" s="285">
        <f t="shared" si="118"/>
        <v>0</v>
      </c>
      <c r="T328" s="285">
        <f t="shared" si="119"/>
        <v>0</v>
      </c>
    </row>
    <row r="329" ht="36" customHeight="1" spans="1:20">
      <c r="A329" s="275" t="s">
        <v>3123</v>
      </c>
      <c r="B329" s="276" t="s">
        <v>149</v>
      </c>
      <c r="C329" s="185">
        <v>0</v>
      </c>
      <c r="D329" s="185">
        <f t="shared" si="122"/>
        <v>0</v>
      </c>
      <c r="E329" s="186">
        <v>0</v>
      </c>
      <c r="F329" s="277">
        <v>0</v>
      </c>
      <c r="G329" s="186">
        <v>0</v>
      </c>
      <c r="H329" s="278" t="str">
        <f t="shared" si="114"/>
        <v/>
      </c>
      <c r="I329" s="283" t="str">
        <f t="shared" si="115"/>
        <v>否</v>
      </c>
      <c r="J329" s="207" t="str">
        <f t="shared" si="116"/>
        <v>项</v>
      </c>
      <c r="K329" s="207">
        <f t="shared" si="120"/>
        <v>0</v>
      </c>
      <c r="O329" s="207">
        <f t="shared" si="117"/>
        <v>7</v>
      </c>
      <c r="P329" s="284">
        <v>2040703</v>
      </c>
      <c r="Q329" s="284" t="s">
        <v>2612</v>
      </c>
      <c r="R329" s="287"/>
      <c r="S329" s="285">
        <f t="shared" si="118"/>
        <v>0</v>
      </c>
      <c r="T329" s="285">
        <f t="shared" si="119"/>
        <v>0</v>
      </c>
    </row>
    <row r="330" ht="36" customHeight="1" spans="1:20">
      <c r="A330" s="275" t="s">
        <v>3124</v>
      </c>
      <c r="B330" s="276" t="s">
        <v>532</v>
      </c>
      <c r="C330" s="185">
        <v>0</v>
      </c>
      <c r="D330" s="185">
        <f t="shared" si="122"/>
        <v>0</v>
      </c>
      <c r="E330" s="186">
        <v>0</v>
      </c>
      <c r="F330" s="277">
        <v>0</v>
      </c>
      <c r="G330" s="186">
        <v>0</v>
      </c>
      <c r="H330" s="278" t="str">
        <f t="shared" si="114"/>
        <v/>
      </c>
      <c r="I330" s="283" t="str">
        <f t="shared" si="115"/>
        <v>否</v>
      </c>
      <c r="J330" s="207" t="str">
        <f t="shared" si="116"/>
        <v>项</v>
      </c>
      <c r="K330" s="207">
        <f t="shared" si="120"/>
        <v>0</v>
      </c>
      <c r="O330" s="207">
        <f t="shared" si="117"/>
        <v>7</v>
      </c>
      <c r="P330" s="284">
        <v>2040704</v>
      </c>
      <c r="Q330" s="284" t="s">
        <v>3125</v>
      </c>
      <c r="R330" s="287"/>
      <c r="S330" s="285">
        <f t="shared" si="118"/>
        <v>0</v>
      </c>
      <c r="T330" s="285">
        <f t="shared" si="119"/>
        <v>0</v>
      </c>
    </row>
    <row r="331" ht="36" customHeight="1" spans="1:20">
      <c r="A331" s="275" t="s">
        <v>3126</v>
      </c>
      <c r="B331" s="276" t="s">
        <v>534</v>
      </c>
      <c r="C331" s="185">
        <v>0</v>
      </c>
      <c r="D331" s="185">
        <f t="shared" si="122"/>
        <v>0</v>
      </c>
      <c r="E331" s="186">
        <v>0</v>
      </c>
      <c r="F331" s="277">
        <v>0</v>
      </c>
      <c r="G331" s="186">
        <v>0</v>
      </c>
      <c r="H331" s="278" t="str">
        <f t="shared" si="114"/>
        <v/>
      </c>
      <c r="I331" s="283" t="str">
        <f t="shared" si="115"/>
        <v>否</v>
      </c>
      <c r="J331" s="207" t="str">
        <f t="shared" si="116"/>
        <v>项</v>
      </c>
      <c r="K331" s="207">
        <f t="shared" si="120"/>
        <v>0</v>
      </c>
      <c r="O331" s="207">
        <f t="shared" si="117"/>
        <v>7</v>
      </c>
      <c r="P331" s="284">
        <v>2040705</v>
      </c>
      <c r="Q331" s="284" t="s">
        <v>3127</v>
      </c>
      <c r="R331" s="287"/>
      <c r="S331" s="285">
        <f t="shared" si="118"/>
        <v>0</v>
      </c>
      <c r="T331" s="285">
        <f t="shared" si="119"/>
        <v>0</v>
      </c>
    </row>
    <row r="332" ht="36" customHeight="1" spans="1:20">
      <c r="A332" s="275" t="s">
        <v>3128</v>
      </c>
      <c r="B332" s="276" t="s">
        <v>536</v>
      </c>
      <c r="C332" s="185">
        <v>0</v>
      </c>
      <c r="D332" s="185">
        <f t="shared" si="122"/>
        <v>0</v>
      </c>
      <c r="E332" s="186">
        <v>0</v>
      </c>
      <c r="F332" s="277">
        <v>0</v>
      </c>
      <c r="G332" s="186">
        <v>0</v>
      </c>
      <c r="H332" s="278" t="str">
        <f t="shared" si="114"/>
        <v/>
      </c>
      <c r="I332" s="283" t="str">
        <f t="shared" si="115"/>
        <v>否</v>
      </c>
      <c r="J332" s="207" t="str">
        <f t="shared" si="116"/>
        <v>项</v>
      </c>
      <c r="K332" s="207">
        <f t="shared" si="120"/>
        <v>0</v>
      </c>
      <c r="O332" s="207">
        <f t="shared" si="117"/>
        <v>7</v>
      </c>
      <c r="P332" s="284">
        <v>2040706</v>
      </c>
      <c r="Q332" s="284" t="s">
        <v>3129</v>
      </c>
      <c r="R332" s="287"/>
      <c r="S332" s="285">
        <f t="shared" si="118"/>
        <v>0</v>
      </c>
      <c r="T332" s="285">
        <f t="shared" si="119"/>
        <v>0</v>
      </c>
    </row>
    <row r="333" ht="36" customHeight="1" spans="1:20">
      <c r="A333" s="275" t="s">
        <v>3130</v>
      </c>
      <c r="B333" s="276" t="s">
        <v>227</v>
      </c>
      <c r="C333" s="185">
        <v>0</v>
      </c>
      <c r="D333" s="185">
        <f t="shared" si="122"/>
        <v>0</v>
      </c>
      <c r="E333" s="186">
        <v>0</v>
      </c>
      <c r="F333" s="277">
        <v>0</v>
      </c>
      <c r="G333" s="186">
        <v>0</v>
      </c>
      <c r="H333" s="278" t="str">
        <f t="shared" si="114"/>
        <v/>
      </c>
      <c r="I333" s="283" t="str">
        <f t="shared" si="115"/>
        <v>否</v>
      </c>
      <c r="J333" s="207" t="str">
        <f t="shared" si="116"/>
        <v>项</v>
      </c>
      <c r="K333" s="207">
        <f t="shared" si="120"/>
        <v>0</v>
      </c>
      <c r="O333" s="207">
        <f t="shared" si="117"/>
        <v>7</v>
      </c>
      <c r="P333" s="284">
        <v>2040707</v>
      </c>
      <c r="Q333" s="284" t="s">
        <v>2711</v>
      </c>
      <c r="R333" s="287"/>
      <c r="S333" s="285">
        <f t="shared" si="118"/>
        <v>0</v>
      </c>
      <c r="T333" s="285">
        <f t="shared" si="119"/>
        <v>0</v>
      </c>
    </row>
    <row r="334" ht="36" customHeight="1" spans="1:20">
      <c r="A334" s="275" t="s">
        <v>3131</v>
      </c>
      <c r="B334" s="276" t="s">
        <v>163</v>
      </c>
      <c r="C334" s="185">
        <v>0</v>
      </c>
      <c r="D334" s="185">
        <f t="shared" si="122"/>
        <v>0</v>
      </c>
      <c r="E334" s="186">
        <v>0</v>
      </c>
      <c r="F334" s="277">
        <v>0</v>
      </c>
      <c r="G334" s="186">
        <v>0</v>
      </c>
      <c r="H334" s="278" t="str">
        <f t="shared" si="114"/>
        <v/>
      </c>
      <c r="I334" s="283" t="str">
        <f t="shared" si="115"/>
        <v>否</v>
      </c>
      <c r="J334" s="207" t="str">
        <f t="shared" si="116"/>
        <v>项</v>
      </c>
      <c r="K334" s="207">
        <f t="shared" si="120"/>
        <v>0</v>
      </c>
      <c r="O334" s="207">
        <f t="shared" si="117"/>
        <v>7</v>
      </c>
      <c r="P334" s="284">
        <v>2040750</v>
      </c>
      <c r="Q334" s="284" t="s">
        <v>2626</v>
      </c>
      <c r="R334" s="287"/>
      <c r="S334" s="285">
        <f t="shared" si="118"/>
        <v>0</v>
      </c>
      <c r="T334" s="285">
        <f t="shared" si="119"/>
        <v>0</v>
      </c>
    </row>
    <row r="335" ht="36" customHeight="1" spans="1:20">
      <c r="A335" s="275" t="s">
        <v>3132</v>
      </c>
      <c r="B335" s="276" t="s">
        <v>538</v>
      </c>
      <c r="C335" s="185">
        <v>0</v>
      </c>
      <c r="D335" s="185">
        <f t="shared" si="122"/>
        <v>0</v>
      </c>
      <c r="E335" s="186">
        <v>0</v>
      </c>
      <c r="F335" s="277">
        <v>0</v>
      </c>
      <c r="G335" s="186">
        <v>0</v>
      </c>
      <c r="H335" s="278" t="str">
        <f t="shared" si="114"/>
        <v/>
      </c>
      <c r="I335" s="283" t="str">
        <f t="shared" si="115"/>
        <v>否</v>
      </c>
      <c r="J335" s="207" t="str">
        <f t="shared" si="116"/>
        <v>项</v>
      </c>
      <c r="K335" s="207">
        <f t="shared" si="120"/>
        <v>0</v>
      </c>
      <c r="O335" s="207">
        <f t="shared" si="117"/>
        <v>7</v>
      </c>
      <c r="P335" s="284">
        <v>2040799</v>
      </c>
      <c r="Q335" s="284" t="s">
        <v>3133</v>
      </c>
      <c r="R335" s="287"/>
      <c r="S335" s="285">
        <f t="shared" si="118"/>
        <v>0</v>
      </c>
      <c r="T335" s="285">
        <f t="shared" si="119"/>
        <v>0</v>
      </c>
    </row>
    <row r="336" ht="36" customHeight="1" spans="1:20">
      <c r="A336" s="275" t="s">
        <v>3134</v>
      </c>
      <c r="B336" s="276" t="s">
        <v>540</v>
      </c>
      <c r="C336" s="185">
        <f t="shared" ref="C336:G336" si="123">SUM(C337:C345)</f>
        <v>0</v>
      </c>
      <c r="D336" s="185">
        <f t="shared" si="123"/>
        <v>0</v>
      </c>
      <c r="E336" s="186">
        <f t="shared" si="123"/>
        <v>0</v>
      </c>
      <c r="F336" s="277">
        <f t="shared" si="123"/>
        <v>0</v>
      </c>
      <c r="G336" s="186">
        <f t="shared" si="123"/>
        <v>0</v>
      </c>
      <c r="H336" s="278" t="str">
        <f t="shared" si="114"/>
        <v/>
      </c>
      <c r="I336" s="283" t="str">
        <f t="shared" si="115"/>
        <v>否</v>
      </c>
      <c r="J336" s="207" t="str">
        <f t="shared" si="116"/>
        <v>款</v>
      </c>
      <c r="K336" s="207">
        <f t="shared" si="120"/>
        <v>0</v>
      </c>
      <c r="O336" s="207">
        <f t="shared" si="117"/>
        <v>5</v>
      </c>
      <c r="P336" s="284">
        <v>20408</v>
      </c>
      <c r="Q336" s="286" t="s">
        <v>3135</v>
      </c>
      <c r="R336" s="287"/>
      <c r="S336" s="285">
        <f t="shared" si="118"/>
        <v>0</v>
      </c>
      <c r="T336" s="285">
        <f t="shared" si="119"/>
        <v>0</v>
      </c>
    </row>
    <row r="337" ht="36" customHeight="1" spans="1:20">
      <c r="A337" s="275" t="s">
        <v>3136</v>
      </c>
      <c r="B337" s="276" t="s">
        <v>145</v>
      </c>
      <c r="C337" s="185">
        <v>0</v>
      </c>
      <c r="D337" s="185">
        <f t="shared" ref="D337:D345" si="124">SUM(E337:G337)</f>
        <v>0</v>
      </c>
      <c r="E337" s="186">
        <v>0</v>
      </c>
      <c r="F337" s="277">
        <v>0</v>
      </c>
      <c r="G337" s="186">
        <v>0</v>
      </c>
      <c r="H337" s="278" t="str">
        <f t="shared" si="114"/>
        <v/>
      </c>
      <c r="I337" s="283" t="str">
        <f t="shared" si="115"/>
        <v>否</v>
      </c>
      <c r="J337" s="207" t="str">
        <f t="shared" si="116"/>
        <v>项</v>
      </c>
      <c r="K337" s="207">
        <f t="shared" si="120"/>
        <v>0</v>
      </c>
      <c r="O337" s="207">
        <f t="shared" si="117"/>
        <v>7</v>
      </c>
      <c r="P337" s="284">
        <v>2040801</v>
      </c>
      <c r="Q337" s="284" t="s">
        <v>2608</v>
      </c>
      <c r="R337" s="287"/>
      <c r="S337" s="285">
        <f t="shared" si="118"/>
        <v>0</v>
      </c>
      <c r="T337" s="285">
        <f t="shared" si="119"/>
        <v>0</v>
      </c>
    </row>
    <row r="338" ht="36" customHeight="1" spans="1:20">
      <c r="A338" s="275" t="s">
        <v>3137</v>
      </c>
      <c r="B338" s="276" t="s">
        <v>147</v>
      </c>
      <c r="C338" s="185">
        <v>0</v>
      </c>
      <c r="D338" s="185">
        <f t="shared" si="124"/>
        <v>0</v>
      </c>
      <c r="E338" s="186">
        <v>0</v>
      </c>
      <c r="F338" s="277">
        <v>0</v>
      </c>
      <c r="G338" s="186">
        <v>0</v>
      </c>
      <c r="H338" s="278" t="str">
        <f t="shared" si="114"/>
        <v/>
      </c>
      <c r="I338" s="283" t="str">
        <f t="shared" si="115"/>
        <v>否</v>
      </c>
      <c r="J338" s="207" t="str">
        <f t="shared" si="116"/>
        <v>项</v>
      </c>
      <c r="K338" s="207">
        <f t="shared" si="120"/>
        <v>0</v>
      </c>
      <c r="O338" s="207">
        <f t="shared" si="117"/>
        <v>7</v>
      </c>
      <c r="P338" s="284">
        <v>2040802</v>
      </c>
      <c r="Q338" s="284" t="s">
        <v>2610</v>
      </c>
      <c r="R338" s="287"/>
      <c r="S338" s="285">
        <f t="shared" si="118"/>
        <v>0</v>
      </c>
      <c r="T338" s="285">
        <f t="shared" si="119"/>
        <v>0</v>
      </c>
    </row>
    <row r="339" ht="36" customHeight="1" spans="1:20">
      <c r="A339" s="275" t="s">
        <v>3138</v>
      </c>
      <c r="B339" s="276" t="s">
        <v>149</v>
      </c>
      <c r="C339" s="185">
        <v>0</v>
      </c>
      <c r="D339" s="185">
        <f t="shared" si="124"/>
        <v>0</v>
      </c>
      <c r="E339" s="186">
        <v>0</v>
      </c>
      <c r="F339" s="277">
        <v>0</v>
      </c>
      <c r="G339" s="186">
        <v>0</v>
      </c>
      <c r="H339" s="278" t="str">
        <f t="shared" si="114"/>
        <v/>
      </c>
      <c r="I339" s="283" t="str">
        <f t="shared" si="115"/>
        <v>否</v>
      </c>
      <c r="J339" s="207" t="str">
        <f t="shared" si="116"/>
        <v>项</v>
      </c>
      <c r="K339" s="207">
        <f t="shared" si="120"/>
        <v>0</v>
      </c>
      <c r="O339" s="207">
        <f t="shared" si="117"/>
        <v>7</v>
      </c>
      <c r="P339" s="284">
        <v>2040803</v>
      </c>
      <c r="Q339" s="284" t="s">
        <v>2612</v>
      </c>
      <c r="R339" s="287"/>
      <c r="S339" s="285">
        <f t="shared" si="118"/>
        <v>0</v>
      </c>
      <c r="T339" s="285">
        <f t="shared" si="119"/>
        <v>0</v>
      </c>
    </row>
    <row r="340" ht="36" customHeight="1" spans="1:20">
      <c r="A340" s="275" t="s">
        <v>3139</v>
      </c>
      <c r="B340" s="276" t="s">
        <v>542</v>
      </c>
      <c r="C340" s="185">
        <v>0</v>
      </c>
      <c r="D340" s="185">
        <f t="shared" si="124"/>
        <v>0</v>
      </c>
      <c r="E340" s="186">
        <v>0</v>
      </c>
      <c r="F340" s="277">
        <v>0</v>
      </c>
      <c r="G340" s="186">
        <v>0</v>
      </c>
      <c r="H340" s="278" t="str">
        <f t="shared" si="114"/>
        <v/>
      </c>
      <c r="I340" s="283" t="str">
        <f t="shared" si="115"/>
        <v>否</v>
      </c>
      <c r="J340" s="207" t="str">
        <f t="shared" si="116"/>
        <v>项</v>
      </c>
      <c r="K340" s="207">
        <f t="shared" si="120"/>
        <v>0</v>
      </c>
      <c r="O340" s="207">
        <f t="shared" si="117"/>
        <v>7</v>
      </c>
      <c r="P340" s="284">
        <v>2040804</v>
      </c>
      <c r="Q340" s="284" t="s">
        <v>3140</v>
      </c>
      <c r="R340" s="287"/>
      <c r="S340" s="285">
        <f t="shared" si="118"/>
        <v>0</v>
      </c>
      <c r="T340" s="285">
        <f t="shared" si="119"/>
        <v>0</v>
      </c>
    </row>
    <row r="341" ht="36" customHeight="1" spans="1:20">
      <c r="A341" s="275" t="s">
        <v>3141</v>
      </c>
      <c r="B341" s="276" t="s">
        <v>544</v>
      </c>
      <c r="C341" s="185">
        <v>0</v>
      </c>
      <c r="D341" s="185">
        <f t="shared" si="124"/>
        <v>0</v>
      </c>
      <c r="E341" s="186">
        <v>0</v>
      </c>
      <c r="F341" s="277">
        <v>0</v>
      </c>
      <c r="G341" s="186">
        <v>0</v>
      </c>
      <c r="H341" s="278" t="str">
        <f t="shared" si="114"/>
        <v/>
      </c>
      <c r="I341" s="283" t="str">
        <f t="shared" si="115"/>
        <v>否</v>
      </c>
      <c r="J341" s="207" t="str">
        <f t="shared" si="116"/>
        <v>项</v>
      </c>
      <c r="K341" s="207">
        <f t="shared" si="120"/>
        <v>0</v>
      </c>
      <c r="O341" s="207">
        <f t="shared" si="117"/>
        <v>7</v>
      </c>
      <c r="P341" s="284">
        <v>2040805</v>
      </c>
      <c r="Q341" s="284" t="s">
        <v>3142</v>
      </c>
      <c r="R341" s="287"/>
      <c r="S341" s="285">
        <f t="shared" si="118"/>
        <v>0</v>
      </c>
      <c r="T341" s="285">
        <f t="shared" si="119"/>
        <v>0</v>
      </c>
    </row>
    <row r="342" ht="36" customHeight="1" spans="1:20">
      <c r="A342" s="275" t="s">
        <v>3143</v>
      </c>
      <c r="B342" s="276" t="s">
        <v>546</v>
      </c>
      <c r="C342" s="185">
        <v>0</v>
      </c>
      <c r="D342" s="185">
        <f t="shared" si="124"/>
        <v>0</v>
      </c>
      <c r="E342" s="186">
        <v>0</v>
      </c>
      <c r="F342" s="277">
        <v>0</v>
      </c>
      <c r="G342" s="186">
        <v>0</v>
      </c>
      <c r="H342" s="278" t="str">
        <f t="shared" si="114"/>
        <v/>
      </c>
      <c r="I342" s="283" t="str">
        <f t="shared" si="115"/>
        <v>否</v>
      </c>
      <c r="J342" s="207" t="str">
        <f t="shared" si="116"/>
        <v>项</v>
      </c>
      <c r="K342" s="207">
        <f t="shared" si="120"/>
        <v>0</v>
      </c>
      <c r="O342" s="207">
        <f t="shared" si="117"/>
        <v>7</v>
      </c>
      <c r="P342" s="284">
        <v>2040806</v>
      </c>
      <c r="Q342" s="284" t="s">
        <v>3144</v>
      </c>
      <c r="R342" s="287"/>
      <c r="S342" s="285">
        <f t="shared" si="118"/>
        <v>0</v>
      </c>
      <c r="T342" s="285">
        <f t="shared" si="119"/>
        <v>0</v>
      </c>
    </row>
    <row r="343" ht="36" customHeight="1" spans="1:20">
      <c r="A343" s="275" t="s">
        <v>3145</v>
      </c>
      <c r="B343" s="276" t="s">
        <v>227</v>
      </c>
      <c r="C343" s="185">
        <v>0</v>
      </c>
      <c r="D343" s="185">
        <f t="shared" si="124"/>
        <v>0</v>
      </c>
      <c r="E343" s="186">
        <v>0</v>
      </c>
      <c r="F343" s="277">
        <v>0</v>
      </c>
      <c r="G343" s="186">
        <v>0</v>
      </c>
      <c r="H343" s="278" t="str">
        <f t="shared" si="114"/>
        <v/>
      </c>
      <c r="I343" s="283" t="str">
        <f t="shared" si="115"/>
        <v>否</v>
      </c>
      <c r="J343" s="207" t="str">
        <f t="shared" si="116"/>
        <v>项</v>
      </c>
      <c r="K343" s="207">
        <f t="shared" si="120"/>
        <v>0</v>
      </c>
      <c r="O343" s="207">
        <f t="shared" si="117"/>
        <v>7</v>
      </c>
      <c r="P343" s="284">
        <v>2040807</v>
      </c>
      <c r="Q343" s="284" t="s">
        <v>2711</v>
      </c>
      <c r="R343" s="287"/>
      <c r="S343" s="285">
        <f t="shared" si="118"/>
        <v>0</v>
      </c>
      <c r="T343" s="285">
        <f t="shared" si="119"/>
        <v>0</v>
      </c>
    </row>
    <row r="344" ht="36" customHeight="1" spans="1:20">
      <c r="A344" s="275" t="s">
        <v>3146</v>
      </c>
      <c r="B344" s="276" t="s">
        <v>163</v>
      </c>
      <c r="C344" s="185">
        <v>0</v>
      </c>
      <c r="D344" s="185">
        <f t="shared" si="124"/>
        <v>0</v>
      </c>
      <c r="E344" s="186">
        <v>0</v>
      </c>
      <c r="F344" s="277">
        <v>0</v>
      </c>
      <c r="G344" s="186">
        <v>0</v>
      </c>
      <c r="H344" s="278" t="str">
        <f t="shared" si="114"/>
        <v/>
      </c>
      <c r="I344" s="283" t="str">
        <f t="shared" si="115"/>
        <v>否</v>
      </c>
      <c r="J344" s="207" t="str">
        <f t="shared" si="116"/>
        <v>项</v>
      </c>
      <c r="K344" s="207">
        <f t="shared" si="120"/>
        <v>0</v>
      </c>
      <c r="O344" s="207">
        <f t="shared" si="117"/>
        <v>7</v>
      </c>
      <c r="P344" s="284">
        <v>2040850</v>
      </c>
      <c r="Q344" s="284" t="s">
        <v>2626</v>
      </c>
      <c r="R344" s="287"/>
      <c r="S344" s="285">
        <f t="shared" si="118"/>
        <v>0</v>
      </c>
      <c r="T344" s="285">
        <f t="shared" si="119"/>
        <v>0</v>
      </c>
    </row>
    <row r="345" ht="36" customHeight="1" spans="1:20">
      <c r="A345" s="275" t="s">
        <v>3147</v>
      </c>
      <c r="B345" s="276" t="s">
        <v>548</v>
      </c>
      <c r="C345" s="185">
        <v>0</v>
      </c>
      <c r="D345" s="185">
        <f t="shared" si="124"/>
        <v>0</v>
      </c>
      <c r="E345" s="186">
        <v>0</v>
      </c>
      <c r="F345" s="277">
        <v>0</v>
      </c>
      <c r="G345" s="186">
        <v>0</v>
      </c>
      <c r="H345" s="278" t="str">
        <f t="shared" si="114"/>
        <v/>
      </c>
      <c r="I345" s="283" t="str">
        <f t="shared" si="115"/>
        <v>否</v>
      </c>
      <c r="J345" s="207" t="str">
        <f t="shared" si="116"/>
        <v>项</v>
      </c>
      <c r="K345" s="207">
        <f t="shared" si="120"/>
        <v>0</v>
      </c>
      <c r="O345" s="207">
        <f t="shared" si="117"/>
        <v>7</v>
      </c>
      <c r="P345" s="284">
        <v>2040899</v>
      </c>
      <c r="Q345" s="284" t="s">
        <v>3148</v>
      </c>
      <c r="R345" s="287"/>
      <c r="S345" s="285">
        <f t="shared" si="118"/>
        <v>0</v>
      </c>
      <c r="T345" s="285">
        <f t="shared" si="119"/>
        <v>0</v>
      </c>
    </row>
    <row r="346" ht="36" customHeight="1" spans="1:20">
      <c r="A346" s="275" t="s">
        <v>3149</v>
      </c>
      <c r="B346" s="276" t="s">
        <v>550</v>
      </c>
      <c r="C346" s="185">
        <f t="shared" ref="C346:G346" si="125">SUM(C347:C353)</f>
        <v>0</v>
      </c>
      <c r="D346" s="185">
        <f t="shared" si="125"/>
        <v>0</v>
      </c>
      <c r="E346" s="186">
        <f t="shared" si="125"/>
        <v>0</v>
      </c>
      <c r="F346" s="277">
        <f t="shared" si="125"/>
        <v>0</v>
      </c>
      <c r="G346" s="186">
        <f t="shared" si="125"/>
        <v>0</v>
      </c>
      <c r="H346" s="278" t="str">
        <f t="shared" si="114"/>
        <v/>
      </c>
      <c r="I346" s="283" t="str">
        <f t="shared" si="115"/>
        <v>否</v>
      </c>
      <c r="J346" s="207" t="str">
        <f t="shared" si="116"/>
        <v>款</v>
      </c>
      <c r="K346" s="207">
        <f t="shared" si="120"/>
        <v>0</v>
      </c>
      <c r="O346" s="207">
        <f t="shared" si="117"/>
        <v>5</v>
      </c>
      <c r="P346" s="284">
        <v>20409</v>
      </c>
      <c r="Q346" s="286" t="s">
        <v>3150</v>
      </c>
      <c r="R346" s="287"/>
      <c r="S346" s="285">
        <f t="shared" si="118"/>
        <v>0</v>
      </c>
      <c r="T346" s="285">
        <f t="shared" si="119"/>
        <v>0</v>
      </c>
    </row>
    <row r="347" ht="36" customHeight="1" spans="1:20">
      <c r="A347" s="275" t="s">
        <v>3151</v>
      </c>
      <c r="B347" s="276" t="s">
        <v>145</v>
      </c>
      <c r="C347" s="185">
        <v>0</v>
      </c>
      <c r="D347" s="185">
        <f t="shared" ref="D347:D353" si="126">SUM(E347:G347)</f>
        <v>0</v>
      </c>
      <c r="E347" s="186">
        <v>0</v>
      </c>
      <c r="F347" s="277">
        <v>0</v>
      </c>
      <c r="G347" s="186"/>
      <c r="H347" s="278" t="str">
        <f t="shared" si="114"/>
        <v/>
      </c>
      <c r="I347" s="283" t="str">
        <f t="shared" si="115"/>
        <v>否</v>
      </c>
      <c r="J347" s="207" t="str">
        <f t="shared" si="116"/>
        <v>项</v>
      </c>
      <c r="K347" s="207">
        <f t="shared" si="120"/>
        <v>0</v>
      </c>
      <c r="O347" s="207">
        <f t="shared" si="117"/>
        <v>7</v>
      </c>
      <c r="P347" s="284">
        <v>2040901</v>
      </c>
      <c r="Q347" s="284" t="s">
        <v>2608</v>
      </c>
      <c r="R347" s="287"/>
      <c r="S347" s="285">
        <f t="shared" si="118"/>
        <v>0</v>
      </c>
      <c r="T347" s="285">
        <f t="shared" si="119"/>
        <v>0</v>
      </c>
    </row>
    <row r="348" ht="36" customHeight="1" spans="1:20">
      <c r="A348" s="275" t="s">
        <v>3152</v>
      </c>
      <c r="B348" s="276" t="s">
        <v>147</v>
      </c>
      <c r="C348" s="185">
        <v>0</v>
      </c>
      <c r="D348" s="185">
        <f t="shared" si="126"/>
        <v>0</v>
      </c>
      <c r="E348" s="186">
        <v>0</v>
      </c>
      <c r="F348" s="277">
        <v>0</v>
      </c>
      <c r="G348" s="186">
        <v>0</v>
      </c>
      <c r="H348" s="278" t="str">
        <f t="shared" si="114"/>
        <v/>
      </c>
      <c r="I348" s="283" t="str">
        <f t="shared" si="115"/>
        <v>否</v>
      </c>
      <c r="J348" s="207" t="str">
        <f t="shared" si="116"/>
        <v>项</v>
      </c>
      <c r="K348" s="207">
        <f t="shared" si="120"/>
        <v>0</v>
      </c>
      <c r="O348" s="207">
        <f t="shared" si="117"/>
        <v>7</v>
      </c>
      <c r="P348" s="284">
        <v>2040902</v>
      </c>
      <c r="Q348" s="284" t="s">
        <v>2610</v>
      </c>
      <c r="R348" s="287"/>
      <c r="S348" s="285">
        <f t="shared" si="118"/>
        <v>0</v>
      </c>
      <c r="T348" s="285">
        <f t="shared" si="119"/>
        <v>0</v>
      </c>
    </row>
    <row r="349" ht="36" customHeight="1" spans="1:20">
      <c r="A349" s="275" t="s">
        <v>3153</v>
      </c>
      <c r="B349" s="276" t="s">
        <v>149</v>
      </c>
      <c r="C349" s="185">
        <v>0</v>
      </c>
      <c r="D349" s="185">
        <f t="shared" si="126"/>
        <v>0</v>
      </c>
      <c r="E349" s="186">
        <v>0</v>
      </c>
      <c r="F349" s="277">
        <v>0</v>
      </c>
      <c r="G349" s="186">
        <v>0</v>
      </c>
      <c r="H349" s="278" t="str">
        <f t="shared" si="114"/>
        <v/>
      </c>
      <c r="I349" s="283" t="str">
        <f t="shared" si="115"/>
        <v>否</v>
      </c>
      <c r="J349" s="207" t="str">
        <f t="shared" si="116"/>
        <v>项</v>
      </c>
      <c r="K349" s="207">
        <f t="shared" si="120"/>
        <v>0</v>
      </c>
      <c r="O349" s="207">
        <f t="shared" si="117"/>
        <v>7</v>
      </c>
      <c r="P349" s="284">
        <v>2040903</v>
      </c>
      <c r="Q349" s="284" t="s">
        <v>2612</v>
      </c>
      <c r="R349" s="287"/>
      <c r="S349" s="285">
        <f t="shared" si="118"/>
        <v>0</v>
      </c>
      <c r="T349" s="285">
        <f t="shared" si="119"/>
        <v>0</v>
      </c>
    </row>
    <row r="350" ht="36" customHeight="1" spans="1:20">
      <c r="A350" s="275" t="s">
        <v>3154</v>
      </c>
      <c r="B350" s="276" t="s">
        <v>552</v>
      </c>
      <c r="C350" s="185">
        <v>0</v>
      </c>
      <c r="D350" s="185">
        <f t="shared" si="126"/>
        <v>0</v>
      </c>
      <c r="E350" s="186">
        <v>0</v>
      </c>
      <c r="F350" s="277">
        <v>0</v>
      </c>
      <c r="G350" s="186">
        <v>0</v>
      </c>
      <c r="H350" s="278" t="str">
        <f t="shared" si="114"/>
        <v/>
      </c>
      <c r="I350" s="283" t="str">
        <f t="shared" si="115"/>
        <v>否</v>
      </c>
      <c r="J350" s="207" t="str">
        <f t="shared" si="116"/>
        <v>项</v>
      </c>
      <c r="K350" s="207">
        <f t="shared" si="120"/>
        <v>0</v>
      </c>
      <c r="O350" s="207">
        <f t="shared" si="117"/>
        <v>7</v>
      </c>
      <c r="P350" s="284">
        <v>2040904</v>
      </c>
      <c r="Q350" s="284" t="s">
        <v>3155</v>
      </c>
      <c r="R350" s="287"/>
      <c r="S350" s="285">
        <f t="shared" si="118"/>
        <v>0</v>
      </c>
      <c r="T350" s="285">
        <f t="shared" si="119"/>
        <v>0</v>
      </c>
    </row>
    <row r="351" ht="36" customHeight="1" spans="1:20">
      <c r="A351" s="275" t="s">
        <v>3156</v>
      </c>
      <c r="B351" s="276" t="s">
        <v>554</v>
      </c>
      <c r="C351" s="185">
        <v>0</v>
      </c>
      <c r="D351" s="185">
        <f t="shared" si="126"/>
        <v>0</v>
      </c>
      <c r="E351" s="186">
        <v>0</v>
      </c>
      <c r="F351" s="277">
        <v>0</v>
      </c>
      <c r="G351" s="186">
        <v>0</v>
      </c>
      <c r="H351" s="278" t="str">
        <f t="shared" si="114"/>
        <v/>
      </c>
      <c r="I351" s="283" t="str">
        <f t="shared" si="115"/>
        <v>否</v>
      </c>
      <c r="J351" s="207" t="str">
        <f t="shared" si="116"/>
        <v>项</v>
      </c>
      <c r="K351" s="207">
        <f t="shared" si="120"/>
        <v>0</v>
      </c>
      <c r="O351" s="207">
        <f t="shared" si="117"/>
        <v>7</v>
      </c>
      <c r="P351" s="284">
        <v>2040905</v>
      </c>
      <c r="Q351" s="284" t="s">
        <v>3157</v>
      </c>
      <c r="R351" s="287"/>
      <c r="S351" s="285">
        <f t="shared" si="118"/>
        <v>0</v>
      </c>
      <c r="T351" s="285">
        <f t="shared" si="119"/>
        <v>0</v>
      </c>
    </row>
    <row r="352" ht="36" customHeight="1" spans="1:20">
      <c r="A352" s="275" t="s">
        <v>3158</v>
      </c>
      <c r="B352" s="276" t="s">
        <v>163</v>
      </c>
      <c r="C352" s="185">
        <v>0</v>
      </c>
      <c r="D352" s="185">
        <f t="shared" si="126"/>
        <v>0</v>
      </c>
      <c r="E352" s="186">
        <v>0</v>
      </c>
      <c r="F352" s="277">
        <v>0</v>
      </c>
      <c r="G352" s="186">
        <v>0</v>
      </c>
      <c r="H352" s="278" t="str">
        <f t="shared" si="114"/>
        <v/>
      </c>
      <c r="I352" s="283" t="str">
        <f t="shared" si="115"/>
        <v>否</v>
      </c>
      <c r="J352" s="207" t="str">
        <f t="shared" si="116"/>
        <v>项</v>
      </c>
      <c r="K352" s="207">
        <f t="shared" si="120"/>
        <v>0</v>
      </c>
      <c r="O352" s="207">
        <f t="shared" si="117"/>
        <v>7</v>
      </c>
      <c r="P352" s="284">
        <v>2040950</v>
      </c>
      <c r="Q352" s="284" t="s">
        <v>2626</v>
      </c>
      <c r="R352" s="287"/>
      <c r="S352" s="285">
        <f t="shared" si="118"/>
        <v>0</v>
      </c>
      <c r="T352" s="285">
        <f t="shared" si="119"/>
        <v>0</v>
      </c>
    </row>
    <row r="353" ht="36" customHeight="1" spans="1:20">
      <c r="A353" s="275" t="s">
        <v>3159</v>
      </c>
      <c r="B353" s="276" t="s">
        <v>556</v>
      </c>
      <c r="C353" s="185">
        <v>0</v>
      </c>
      <c r="D353" s="185">
        <f t="shared" si="126"/>
        <v>0</v>
      </c>
      <c r="E353" s="186">
        <v>0</v>
      </c>
      <c r="F353" s="277">
        <v>0</v>
      </c>
      <c r="G353" s="186">
        <v>0</v>
      </c>
      <c r="H353" s="278" t="str">
        <f t="shared" si="114"/>
        <v/>
      </c>
      <c r="I353" s="283" t="str">
        <f t="shared" si="115"/>
        <v>否</v>
      </c>
      <c r="J353" s="207" t="str">
        <f t="shared" si="116"/>
        <v>项</v>
      </c>
      <c r="K353" s="207">
        <f t="shared" si="120"/>
        <v>0</v>
      </c>
      <c r="O353" s="207">
        <f t="shared" si="117"/>
        <v>7</v>
      </c>
      <c r="P353" s="284">
        <v>2040999</v>
      </c>
      <c r="Q353" s="284" t="s">
        <v>3160</v>
      </c>
      <c r="R353" s="287"/>
      <c r="S353" s="285">
        <f t="shared" si="118"/>
        <v>0</v>
      </c>
      <c r="T353" s="285">
        <f t="shared" si="119"/>
        <v>0</v>
      </c>
    </row>
    <row r="354" ht="36" customHeight="1" spans="1:20">
      <c r="A354" s="275" t="s">
        <v>3161</v>
      </c>
      <c r="B354" s="276" t="s">
        <v>558</v>
      </c>
      <c r="C354" s="185">
        <f t="shared" ref="C354:G354" si="127">SUM(C355:C359)</f>
        <v>0</v>
      </c>
      <c r="D354" s="185">
        <f t="shared" si="127"/>
        <v>0</v>
      </c>
      <c r="E354" s="186">
        <f t="shared" si="127"/>
        <v>0</v>
      </c>
      <c r="F354" s="277">
        <f t="shared" si="127"/>
        <v>0</v>
      </c>
      <c r="G354" s="186">
        <f t="shared" si="127"/>
        <v>0</v>
      </c>
      <c r="H354" s="278" t="str">
        <f t="shared" si="114"/>
        <v/>
      </c>
      <c r="I354" s="283" t="str">
        <f t="shared" si="115"/>
        <v>否</v>
      </c>
      <c r="J354" s="207" t="str">
        <f t="shared" si="116"/>
        <v>款</v>
      </c>
      <c r="K354" s="207">
        <f t="shared" si="120"/>
        <v>0</v>
      </c>
      <c r="O354" s="207">
        <f t="shared" si="117"/>
        <v>5</v>
      </c>
      <c r="P354" s="284">
        <v>20410</v>
      </c>
      <c r="Q354" s="286" t="s">
        <v>3162</v>
      </c>
      <c r="R354" s="287"/>
      <c r="S354" s="285">
        <f t="shared" si="118"/>
        <v>0</v>
      </c>
      <c r="T354" s="285">
        <f t="shared" si="119"/>
        <v>0</v>
      </c>
    </row>
    <row r="355" ht="36" customHeight="1" spans="1:20">
      <c r="A355" s="275" t="s">
        <v>3163</v>
      </c>
      <c r="B355" s="276" t="s">
        <v>145</v>
      </c>
      <c r="C355" s="185">
        <v>0</v>
      </c>
      <c r="D355" s="185">
        <f t="shared" ref="D355:D359" si="128">SUM(E355:G355)</f>
        <v>0</v>
      </c>
      <c r="E355" s="186">
        <v>0</v>
      </c>
      <c r="F355" s="277">
        <v>0</v>
      </c>
      <c r="G355" s="186">
        <v>0</v>
      </c>
      <c r="H355" s="278" t="str">
        <f t="shared" si="114"/>
        <v/>
      </c>
      <c r="I355" s="283" t="str">
        <f t="shared" si="115"/>
        <v>否</v>
      </c>
      <c r="J355" s="207" t="str">
        <f t="shared" si="116"/>
        <v>项</v>
      </c>
      <c r="K355" s="207">
        <f t="shared" si="120"/>
        <v>0</v>
      </c>
      <c r="O355" s="207">
        <f t="shared" si="117"/>
        <v>7</v>
      </c>
      <c r="P355" s="284">
        <v>2041001</v>
      </c>
      <c r="Q355" s="284" t="s">
        <v>2608</v>
      </c>
      <c r="R355" s="287"/>
      <c r="S355" s="285">
        <f t="shared" si="118"/>
        <v>0</v>
      </c>
      <c r="T355" s="285">
        <f t="shared" si="119"/>
        <v>0</v>
      </c>
    </row>
    <row r="356" ht="36" customHeight="1" spans="1:20">
      <c r="A356" s="275" t="s">
        <v>3164</v>
      </c>
      <c r="B356" s="276" t="s">
        <v>147</v>
      </c>
      <c r="C356" s="185">
        <v>0</v>
      </c>
      <c r="D356" s="185">
        <f t="shared" si="128"/>
        <v>0</v>
      </c>
      <c r="E356" s="186">
        <v>0</v>
      </c>
      <c r="F356" s="277">
        <v>0</v>
      </c>
      <c r="G356" s="186">
        <v>0</v>
      </c>
      <c r="H356" s="278" t="str">
        <f t="shared" si="114"/>
        <v/>
      </c>
      <c r="I356" s="283" t="str">
        <f t="shared" si="115"/>
        <v>否</v>
      </c>
      <c r="J356" s="207" t="str">
        <f t="shared" si="116"/>
        <v>项</v>
      </c>
      <c r="K356" s="207">
        <f t="shared" si="120"/>
        <v>0</v>
      </c>
      <c r="O356" s="207">
        <f t="shared" si="117"/>
        <v>7</v>
      </c>
      <c r="P356" s="284">
        <v>2041002</v>
      </c>
      <c r="Q356" s="284" t="s">
        <v>2610</v>
      </c>
      <c r="R356" s="287"/>
      <c r="S356" s="285">
        <f t="shared" si="118"/>
        <v>0</v>
      </c>
      <c r="T356" s="285">
        <f t="shared" si="119"/>
        <v>0</v>
      </c>
    </row>
    <row r="357" ht="36" customHeight="1" spans="1:20">
      <c r="A357" s="275" t="s">
        <v>3165</v>
      </c>
      <c r="B357" s="276" t="s">
        <v>227</v>
      </c>
      <c r="C357" s="185">
        <v>0</v>
      </c>
      <c r="D357" s="185">
        <f t="shared" si="128"/>
        <v>0</v>
      </c>
      <c r="E357" s="186">
        <v>0</v>
      </c>
      <c r="F357" s="277">
        <v>0</v>
      </c>
      <c r="G357" s="186">
        <v>0</v>
      </c>
      <c r="H357" s="278" t="str">
        <f t="shared" si="114"/>
        <v/>
      </c>
      <c r="I357" s="283" t="str">
        <f t="shared" si="115"/>
        <v>否</v>
      </c>
      <c r="J357" s="207" t="str">
        <f t="shared" si="116"/>
        <v>项</v>
      </c>
      <c r="K357" s="207">
        <f t="shared" si="120"/>
        <v>0</v>
      </c>
      <c r="O357" s="207">
        <f t="shared" si="117"/>
        <v>7</v>
      </c>
      <c r="P357" s="284">
        <v>2041006</v>
      </c>
      <c r="Q357" s="284" t="s">
        <v>2711</v>
      </c>
      <c r="R357" s="287"/>
      <c r="S357" s="285">
        <f t="shared" si="118"/>
        <v>0</v>
      </c>
      <c r="T357" s="285">
        <f t="shared" si="119"/>
        <v>0</v>
      </c>
    </row>
    <row r="358" ht="36" customHeight="1" spans="1:20">
      <c r="A358" s="275" t="s">
        <v>3166</v>
      </c>
      <c r="B358" s="276" t="s">
        <v>560</v>
      </c>
      <c r="C358" s="185">
        <v>0</v>
      </c>
      <c r="D358" s="185">
        <f t="shared" si="128"/>
        <v>0</v>
      </c>
      <c r="E358" s="186">
        <v>0</v>
      </c>
      <c r="F358" s="277">
        <v>0</v>
      </c>
      <c r="G358" s="186">
        <v>0</v>
      </c>
      <c r="H358" s="278" t="str">
        <f t="shared" si="114"/>
        <v/>
      </c>
      <c r="I358" s="283" t="str">
        <f t="shared" si="115"/>
        <v>否</v>
      </c>
      <c r="J358" s="207" t="str">
        <f t="shared" si="116"/>
        <v>项</v>
      </c>
      <c r="K358" s="207">
        <f t="shared" si="120"/>
        <v>0</v>
      </c>
      <c r="O358" s="207">
        <f t="shared" si="117"/>
        <v>7</v>
      </c>
      <c r="P358" s="284">
        <v>2041007</v>
      </c>
      <c r="Q358" s="284" t="s">
        <v>3167</v>
      </c>
      <c r="R358" s="287"/>
      <c r="S358" s="285">
        <f t="shared" si="118"/>
        <v>0</v>
      </c>
      <c r="T358" s="285">
        <f t="shared" si="119"/>
        <v>0</v>
      </c>
    </row>
    <row r="359" ht="36" customHeight="1" spans="1:20">
      <c r="A359" s="275" t="s">
        <v>3168</v>
      </c>
      <c r="B359" s="276" t="s">
        <v>562</v>
      </c>
      <c r="C359" s="185">
        <v>0</v>
      </c>
      <c r="D359" s="185">
        <f t="shared" si="128"/>
        <v>0</v>
      </c>
      <c r="E359" s="186">
        <v>0</v>
      </c>
      <c r="F359" s="277">
        <v>0</v>
      </c>
      <c r="G359" s="186">
        <v>0</v>
      </c>
      <c r="H359" s="278" t="str">
        <f t="shared" si="114"/>
        <v/>
      </c>
      <c r="I359" s="283" t="str">
        <f t="shared" si="115"/>
        <v>否</v>
      </c>
      <c r="J359" s="207" t="str">
        <f t="shared" si="116"/>
        <v>项</v>
      </c>
      <c r="K359" s="207">
        <f t="shared" si="120"/>
        <v>0</v>
      </c>
      <c r="O359" s="207">
        <f t="shared" si="117"/>
        <v>7</v>
      </c>
      <c r="P359" s="284">
        <v>2041099</v>
      </c>
      <c r="Q359" s="284" t="s">
        <v>3169</v>
      </c>
      <c r="R359" s="287"/>
      <c r="S359" s="285">
        <f t="shared" si="118"/>
        <v>0</v>
      </c>
      <c r="T359" s="285">
        <f t="shared" si="119"/>
        <v>0</v>
      </c>
    </row>
    <row r="360" ht="36" customHeight="1" spans="1:20">
      <c r="A360" s="275" t="s">
        <v>3170</v>
      </c>
      <c r="B360" s="276" t="s">
        <v>564</v>
      </c>
      <c r="C360" s="185">
        <f t="shared" ref="C360:G360" si="129">SUM(C361:C362)</f>
        <v>899</v>
      </c>
      <c r="D360" s="185">
        <f t="shared" si="129"/>
        <v>492</v>
      </c>
      <c r="E360" s="186">
        <f t="shared" si="129"/>
        <v>0</v>
      </c>
      <c r="F360" s="277">
        <f t="shared" si="129"/>
        <v>0</v>
      </c>
      <c r="G360" s="186">
        <f t="shared" si="129"/>
        <v>492</v>
      </c>
      <c r="H360" s="278">
        <f t="shared" si="114"/>
        <v>-0.452725250278087</v>
      </c>
      <c r="I360" s="283" t="str">
        <f t="shared" si="115"/>
        <v>是</v>
      </c>
      <c r="J360" s="207" t="str">
        <f t="shared" si="116"/>
        <v>款</v>
      </c>
      <c r="K360" s="207">
        <f t="shared" si="120"/>
        <v>-407</v>
      </c>
      <c r="O360" s="207">
        <f t="shared" si="117"/>
        <v>5</v>
      </c>
      <c r="P360" s="284">
        <v>20499</v>
      </c>
      <c r="Q360" s="286" t="s">
        <v>3171</v>
      </c>
      <c r="R360" s="287">
        <f>R362</f>
        <v>899</v>
      </c>
      <c r="S360" s="285">
        <f t="shared" si="118"/>
        <v>0</v>
      </c>
      <c r="T360" s="285">
        <f t="shared" si="119"/>
        <v>0</v>
      </c>
    </row>
    <row r="361" ht="36" customHeight="1" spans="1:20">
      <c r="A361" s="275">
        <v>2049902</v>
      </c>
      <c r="B361" s="276" t="s">
        <v>3172</v>
      </c>
      <c r="C361" s="185">
        <v>0</v>
      </c>
      <c r="D361" s="185">
        <f t="shared" ref="D361:D368" si="130">SUM(E361:G361)</f>
        <v>0</v>
      </c>
      <c r="E361" s="186">
        <v>0</v>
      </c>
      <c r="F361" s="277">
        <v>0</v>
      </c>
      <c r="G361" s="186">
        <v>0</v>
      </c>
      <c r="H361" s="278" t="str">
        <f t="shared" si="114"/>
        <v/>
      </c>
      <c r="I361" s="283" t="str">
        <f t="shared" si="115"/>
        <v>否</v>
      </c>
      <c r="J361" s="207" t="str">
        <f t="shared" si="116"/>
        <v>项</v>
      </c>
      <c r="K361" s="207">
        <f t="shared" si="120"/>
        <v>0</v>
      </c>
      <c r="O361" s="207">
        <f t="shared" si="117"/>
        <v>7</v>
      </c>
      <c r="P361" s="289"/>
      <c r="Q361" s="289"/>
      <c r="R361" s="289"/>
      <c r="S361" s="285">
        <f t="shared" si="118"/>
        <v>2049902</v>
      </c>
      <c r="T361" s="285">
        <f t="shared" si="119"/>
        <v>0</v>
      </c>
    </row>
    <row r="362" ht="36" customHeight="1" spans="1:20">
      <c r="A362" s="292" t="s">
        <v>566</v>
      </c>
      <c r="B362" s="276" t="s">
        <v>567</v>
      </c>
      <c r="C362" s="185">
        <v>899</v>
      </c>
      <c r="D362" s="185">
        <f t="shared" si="130"/>
        <v>492</v>
      </c>
      <c r="E362" s="186">
        <v>0</v>
      </c>
      <c r="F362" s="277">
        <v>0</v>
      </c>
      <c r="G362" s="186">
        <v>492</v>
      </c>
      <c r="H362" s="278">
        <f t="shared" si="114"/>
        <v>-0.452725250278087</v>
      </c>
      <c r="I362" s="283" t="str">
        <f t="shared" si="115"/>
        <v>是</v>
      </c>
      <c r="J362" s="207" t="str">
        <f t="shared" si="116"/>
        <v>项</v>
      </c>
      <c r="K362" s="207">
        <f t="shared" si="120"/>
        <v>-407</v>
      </c>
      <c r="O362" s="207">
        <f t="shared" si="117"/>
        <v>7</v>
      </c>
      <c r="P362" s="284">
        <v>2049901</v>
      </c>
      <c r="Q362" s="284" t="s">
        <v>3173</v>
      </c>
      <c r="R362" s="287">
        <v>899</v>
      </c>
      <c r="S362" s="285">
        <f t="shared" si="118"/>
        <v>98</v>
      </c>
      <c r="T362" s="285">
        <f t="shared" si="119"/>
        <v>0</v>
      </c>
    </row>
    <row r="363" ht="36" customHeight="1" spans="1:20">
      <c r="A363" s="271" t="s">
        <v>85</v>
      </c>
      <c r="B363" s="272" t="s">
        <v>86</v>
      </c>
      <c r="C363" s="179">
        <f>SUM(C364,C369,C378,C384,C390,C394,C398,C402,C408,C415)</f>
        <v>67225</v>
      </c>
      <c r="D363" s="179">
        <f t="shared" ref="C363:G363" si="131">SUM(D364,D369,D378,D384,D390,D394,D398,D402,D408,D415)</f>
        <v>67331</v>
      </c>
      <c r="E363" s="180">
        <f t="shared" si="131"/>
        <v>41390</v>
      </c>
      <c r="F363" s="273">
        <f t="shared" si="131"/>
        <v>4141</v>
      </c>
      <c r="G363" s="180">
        <f t="shared" si="131"/>
        <v>21800</v>
      </c>
      <c r="H363" s="274">
        <f t="shared" si="114"/>
        <v>0.00157679434734104</v>
      </c>
      <c r="I363" s="283" t="str">
        <f t="shared" si="115"/>
        <v>是</v>
      </c>
      <c r="J363" s="207" t="str">
        <f t="shared" si="116"/>
        <v>类</v>
      </c>
      <c r="K363" s="207">
        <f t="shared" si="120"/>
        <v>106</v>
      </c>
      <c r="O363" s="207">
        <f t="shared" si="117"/>
        <v>3</v>
      </c>
      <c r="P363" s="284">
        <v>205</v>
      </c>
      <c r="Q363" s="286" t="s">
        <v>2581</v>
      </c>
      <c r="R363" s="287">
        <f>SUM(R364,R369,R378,R384,R390,R394,R398,R402,R408,R415)</f>
        <v>67225</v>
      </c>
      <c r="S363" s="285">
        <f t="shared" si="118"/>
        <v>0</v>
      </c>
      <c r="T363" s="285">
        <f t="shared" si="119"/>
        <v>0</v>
      </c>
    </row>
    <row r="364" ht="36" customHeight="1" spans="1:20">
      <c r="A364" s="275" t="s">
        <v>3174</v>
      </c>
      <c r="B364" s="276" t="s">
        <v>570</v>
      </c>
      <c r="C364" s="185">
        <f>SUM(C365:C368)</f>
        <v>1593</v>
      </c>
      <c r="D364" s="185">
        <f t="shared" ref="C364:G364" si="132">SUM(D365:D368)</f>
        <v>1712</v>
      </c>
      <c r="E364" s="186">
        <f t="shared" si="132"/>
        <v>1712</v>
      </c>
      <c r="F364" s="277">
        <f t="shared" si="132"/>
        <v>0</v>
      </c>
      <c r="G364" s="186">
        <f t="shared" si="132"/>
        <v>0</v>
      </c>
      <c r="H364" s="278">
        <f t="shared" si="114"/>
        <v>0.0747018204645322</v>
      </c>
      <c r="I364" s="283" t="str">
        <f t="shared" si="115"/>
        <v>是</v>
      </c>
      <c r="J364" s="207" t="str">
        <f t="shared" si="116"/>
        <v>款</v>
      </c>
      <c r="K364" s="207">
        <f t="shared" si="120"/>
        <v>119</v>
      </c>
      <c r="O364" s="207">
        <f t="shared" si="117"/>
        <v>5</v>
      </c>
      <c r="P364" s="284">
        <v>20501</v>
      </c>
      <c r="Q364" s="286" t="s">
        <v>3175</v>
      </c>
      <c r="R364" s="287">
        <f>SUM(R365:R368)</f>
        <v>1593</v>
      </c>
      <c r="S364" s="285">
        <f t="shared" si="118"/>
        <v>0</v>
      </c>
      <c r="T364" s="285">
        <f t="shared" si="119"/>
        <v>0</v>
      </c>
    </row>
    <row r="365" ht="36" customHeight="1" spans="1:20">
      <c r="A365" s="275" t="s">
        <v>3176</v>
      </c>
      <c r="B365" s="276" t="s">
        <v>145</v>
      </c>
      <c r="C365" s="185">
        <v>281</v>
      </c>
      <c r="D365" s="185">
        <f t="shared" si="130"/>
        <v>245</v>
      </c>
      <c r="E365" s="279">
        <v>245</v>
      </c>
      <c r="F365" s="277">
        <v>0</v>
      </c>
      <c r="G365" s="186">
        <v>0</v>
      </c>
      <c r="H365" s="278">
        <f t="shared" si="114"/>
        <v>-0.128113879003559</v>
      </c>
      <c r="I365" s="283" t="str">
        <f t="shared" si="115"/>
        <v>是</v>
      </c>
      <c r="J365" s="207" t="str">
        <f t="shared" si="116"/>
        <v>项</v>
      </c>
      <c r="K365" s="207">
        <f t="shared" si="120"/>
        <v>-36</v>
      </c>
      <c r="O365" s="207">
        <f t="shared" si="117"/>
        <v>7</v>
      </c>
      <c r="P365" s="284">
        <v>2050101</v>
      </c>
      <c r="Q365" s="284" t="s">
        <v>2608</v>
      </c>
      <c r="R365" s="287">
        <v>281</v>
      </c>
      <c r="S365" s="285">
        <f t="shared" si="118"/>
        <v>0</v>
      </c>
      <c r="T365" s="285">
        <f t="shared" si="119"/>
        <v>0</v>
      </c>
    </row>
    <row r="366" ht="36" customHeight="1" spans="1:20">
      <c r="A366" s="275" t="s">
        <v>3177</v>
      </c>
      <c r="B366" s="276" t="s">
        <v>147</v>
      </c>
      <c r="C366" s="185"/>
      <c r="D366" s="185">
        <f t="shared" si="130"/>
        <v>0</v>
      </c>
      <c r="E366" s="186">
        <v>0</v>
      </c>
      <c r="F366" s="277">
        <v>0</v>
      </c>
      <c r="G366" s="186">
        <v>0</v>
      </c>
      <c r="H366" s="278" t="str">
        <f t="shared" si="114"/>
        <v/>
      </c>
      <c r="I366" s="283" t="str">
        <f t="shared" si="115"/>
        <v>否</v>
      </c>
      <c r="J366" s="207" t="str">
        <f t="shared" si="116"/>
        <v>项</v>
      </c>
      <c r="K366" s="207">
        <f t="shared" si="120"/>
        <v>0</v>
      </c>
      <c r="O366" s="207">
        <f t="shared" si="117"/>
        <v>7</v>
      </c>
      <c r="P366" s="284">
        <v>2050102</v>
      </c>
      <c r="Q366" s="284" t="s">
        <v>2610</v>
      </c>
      <c r="R366" s="287"/>
      <c r="S366" s="285">
        <f t="shared" si="118"/>
        <v>0</v>
      </c>
      <c r="T366" s="285">
        <f t="shared" si="119"/>
        <v>0</v>
      </c>
    </row>
    <row r="367" ht="36" customHeight="1" spans="1:20">
      <c r="A367" s="275" t="s">
        <v>3178</v>
      </c>
      <c r="B367" s="276" t="s">
        <v>149</v>
      </c>
      <c r="C367" s="185"/>
      <c r="D367" s="185">
        <f t="shared" si="130"/>
        <v>0</v>
      </c>
      <c r="E367" s="186">
        <v>0</v>
      </c>
      <c r="F367" s="277">
        <v>0</v>
      </c>
      <c r="G367" s="186">
        <v>0</v>
      </c>
      <c r="H367" s="278" t="str">
        <f t="shared" si="114"/>
        <v/>
      </c>
      <c r="I367" s="283" t="str">
        <f t="shared" si="115"/>
        <v>否</v>
      </c>
      <c r="J367" s="207" t="str">
        <f t="shared" si="116"/>
        <v>项</v>
      </c>
      <c r="K367" s="207">
        <f t="shared" si="120"/>
        <v>0</v>
      </c>
      <c r="O367" s="207">
        <f t="shared" si="117"/>
        <v>7</v>
      </c>
      <c r="P367" s="284">
        <v>2050103</v>
      </c>
      <c r="Q367" s="284" t="s">
        <v>2612</v>
      </c>
      <c r="R367" s="287"/>
      <c r="S367" s="285">
        <f t="shared" si="118"/>
        <v>0</v>
      </c>
      <c r="T367" s="285">
        <f t="shared" si="119"/>
        <v>0</v>
      </c>
    </row>
    <row r="368" ht="36" customHeight="1" spans="1:20">
      <c r="A368" s="275" t="s">
        <v>3179</v>
      </c>
      <c r="B368" s="276" t="s">
        <v>572</v>
      </c>
      <c r="C368" s="185">
        <v>1312</v>
      </c>
      <c r="D368" s="185">
        <f t="shared" si="130"/>
        <v>1467</v>
      </c>
      <c r="E368" s="279">
        <v>1467</v>
      </c>
      <c r="F368" s="277">
        <v>0</v>
      </c>
      <c r="G368" s="186">
        <v>0</v>
      </c>
      <c r="H368" s="278">
        <f t="shared" si="114"/>
        <v>0.118140243902439</v>
      </c>
      <c r="I368" s="283" t="str">
        <f t="shared" si="115"/>
        <v>是</v>
      </c>
      <c r="J368" s="207" t="str">
        <f t="shared" si="116"/>
        <v>项</v>
      </c>
      <c r="K368" s="207">
        <f t="shared" si="120"/>
        <v>155</v>
      </c>
      <c r="O368" s="207">
        <f t="shared" si="117"/>
        <v>7</v>
      </c>
      <c r="P368" s="284">
        <v>2050199</v>
      </c>
      <c r="Q368" s="284" t="s">
        <v>3180</v>
      </c>
      <c r="R368" s="287">
        <v>1312</v>
      </c>
      <c r="S368" s="285">
        <f t="shared" si="118"/>
        <v>0</v>
      </c>
      <c r="T368" s="285">
        <f t="shared" si="119"/>
        <v>0</v>
      </c>
    </row>
    <row r="369" ht="36" customHeight="1" spans="1:20">
      <c r="A369" s="275" t="s">
        <v>3181</v>
      </c>
      <c r="B369" s="276" t="s">
        <v>574</v>
      </c>
      <c r="C369" s="185">
        <f>SUM(C370:C377)</f>
        <v>60520</v>
      </c>
      <c r="D369" s="185">
        <f t="shared" ref="C369:G369" si="133">SUM(D370:D377)</f>
        <v>60434</v>
      </c>
      <c r="E369" s="186">
        <f t="shared" si="133"/>
        <v>38500</v>
      </c>
      <c r="F369" s="277">
        <f t="shared" si="133"/>
        <v>2234</v>
      </c>
      <c r="G369" s="186">
        <f t="shared" si="133"/>
        <v>19700</v>
      </c>
      <c r="H369" s="278">
        <f t="shared" si="114"/>
        <v>-0.00142101784534043</v>
      </c>
      <c r="I369" s="283" t="str">
        <f t="shared" si="115"/>
        <v>是</v>
      </c>
      <c r="J369" s="207" t="str">
        <f t="shared" si="116"/>
        <v>款</v>
      </c>
      <c r="K369" s="207">
        <f t="shared" si="120"/>
        <v>-86</v>
      </c>
      <c r="O369" s="207">
        <f t="shared" si="117"/>
        <v>5</v>
      </c>
      <c r="P369" s="284">
        <v>20502</v>
      </c>
      <c r="Q369" s="286" t="s">
        <v>3182</v>
      </c>
      <c r="R369" s="287">
        <f>SUM(R370:R377)</f>
        <v>60520</v>
      </c>
      <c r="S369" s="285">
        <f t="shared" si="118"/>
        <v>0</v>
      </c>
      <c r="T369" s="285">
        <f t="shared" si="119"/>
        <v>0</v>
      </c>
    </row>
    <row r="370" ht="36" customHeight="1" spans="1:20">
      <c r="A370" s="275" t="s">
        <v>3183</v>
      </c>
      <c r="B370" s="276" t="s">
        <v>576</v>
      </c>
      <c r="C370" s="185">
        <v>5803</v>
      </c>
      <c r="D370" s="185">
        <f t="shared" ref="D370:D377" si="134">SUM(E370:G370)</f>
        <v>7106</v>
      </c>
      <c r="E370" s="279">
        <v>5793</v>
      </c>
      <c r="F370" s="277">
        <v>13</v>
      </c>
      <c r="G370" s="186">
        <v>1300</v>
      </c>
      <c r="H370" s="278">
        <f t="shared" si="114"/>
        <v>0.224539031535413</v>
      </c>
      <c r="I370" s="283" t="str">
        <f t="shared" si="115"/>
        <v>是</v>
      </c>
      <c r="J370" s="207" t="str">
        <f t="shared" si="116"/>
        <v>项</v>
      </c>
      <c r="K370" s="207">
        <f t="shared" si="120"/>
        <v>1303</v>
      </c>
      <c r="O370" s="207">
        <f t="shared" si="117"/>
        <v>7</v>
      </c>
      <c r="P370" s="284">
        <v>2050201</v>
      </c>
      <c r="Q370" s="284" t="s">
        <v>3184</v>
      </c>
      <c r="R370" s="287">
        <v>5803</v>
      </c>
      <c r="S370" s="285">
        <f t="shared" si="118"/>
        <v>0</v>
      </c>
      <c r="T370" s="285">
        <f t="shared" si="119"/>
        <v>0</v>
      </c>
    </row>
    <row r="371" ht="36" customHeight="1" spans="1:20">
      <c r="A371" s="275" t="s">
        <v>3185</v>
      </c>
      <c r="B371" s="276" t="s">
        <v>578</v>
      </c>
      <c r="C371" s="185">
        <v>23376</v>
      </c>
      <c r="D371" s="185">
        <f t="shared" si="134"/>
        <v>26049</v>
      </c>
      <c r="E371" s="279">
        <v>19408</v>
      </c>
      <c r="F371" s="277">
        <v>141</v>
      </c>
      <c r="G371" s="186">
        <v>6500</v>
      </c>
      <c r="H371" s="278">
        <f t="shared" si="114"/>
        <v>0.114348049281314</v>
      </c>
      <c r="I371" s="283" t="str">
        <f t="shared" si="115"/>
        <v>是</v>
      </c>
      <c r="J371" s="207" t="str">
        <f t="shared" si="116"/>
        <v>项</v>
      </c>
      <c r="K371" s="207">
        <f t="shared" si="120"/>
        <v>2673</v>
      </c>
      <c r="O371" s="207">
        <f t="shared" si="117"/>
        <v>7</v>
      </c>
      <c r="P371" s="284">
        <v>2050202</v>
      </c>
      <c r="Q371" s="284" t="s">
        <v>3186</v>
      </c>
      <c r="R371" s="287">
        <v>23376</v>
      </c>
      <c r="S371" s="285">
        <f t="shared" si="118"/>
        <v>0</v>
      </c>
      <c r="T371" s="285">
        <f t="shared" si="119"/>
        <v>0</v>
      </c>
    </row>
    <row r="372" ht="36" customHeight="1" spans="1:20">
      <c r="A372" s="275" t="s">
        <v>3187</v>
      </c>
      <c r="B372" s="276" t="s">
        <v>580</v>
      </c>
      <c r="C372" s="185">
        <v>11357</v>
      </c>
      <c r="D372" s="185">
        <f t="shared" si="134"/>
        <v>13066</v>
      </c>
      <c r="E372" s="279">
        <v>9059</v>
      </c>
      <c r="F372" s="277">
        <v>107</v>
      </c>
      <c r="G372" s="186">
        <v>3900</v>
      </c>
      <c r="H372" s="278">
        <f t="shared" si="114"/>
        <v>0.150479880250066</v>
      </c>
      <c r="I372" s="283" t="str">
        <f t="shared" si="115"/>
        <v>是</v>
      </c>
      <c r="J372" s="207" t="str">
        <f t="shared" si="116"/>
        <v>项</v>
      </c>
      <c r="K372" s="207">
        <f t="shared" si="120"/>
        <v>1709</v>
      </c>
      <c r="O372" s="207">
        <f t="shared" si="117"/>
        <v>7</v>
      </c>
      <c r="P372" s="284">
        <v>2050203</v>
      </c>
      <c r="Q372" s="284" t="s">
        <v>3188</v>
      </c>
      <c r="R372" s="287">
        <v>11357</v>
      </c>
      <c r="S372" s="285">
        <f t="shared" si="118"/>
        <v>0</v>
      </c>
      <c r="T372" s="285">
        <f t="shared" si="119"/>
        <v>0</v>
      </c>
    </row>
    <row r="373" ht="36" customHeight="1" spans="1:20">
      <c r="A373" s="275" t="s">
        <v>3189</v>
      </c>
      <c r="B373" s="276" t="s">
        <v>582</v>
      </c>
      <c r="C373" s="185">
        <v>15433</v>
      </c>
      <c r="D373" s="185">
        <f t="shared" si="134"/>
        <v>13290</v>
      </c>
      <c r="E373" s="279">
        <v>4230</v>
      </c>
      <c r="F373" s="277">
        <v>1960</v>
      </c>
      <c r="G373" s="186">
        <v>7100</v>
      </c>
      <c r="H373" s="278">
        <f t="shared" si="114"/>
        <v>-0.138858290675825</v>
      </c>
      <c r="I373" s="283" t="str">
        <f t="shared" si="115"/>
        <v>是</v>
      </c>
      <c r="J373" s="207" t="str">
        <f t="shared" si="116"/>
        <v>项</v>
      </c>
      <c r="K373" s="207">
        <f t="shared" si="120"/>
        <v>-2143</v>
      </c>
      <c r="O373" s="207">
        <f t="shared" si="117"/>
        <v>7</v>
      </c>
      <c r="P373" s="284">
        <v>2050204</v>
      </c>
      <c r="Q373" s="284" t="s">
        <v>3190</v>
      </c>
      <c r="R373" s="287">
        <v>15433</v>
      </c>
      <c r="S373" s="285">
        <f t="shared" si="118"/>
        <v>0</v>
      </c>
      <c r="T373" s="285">
        <f t="shared" si="119"/>
        <v>0</v>
      </c>
    </row>
    <row r="374" ht="36" customHeight="1" spans="1:20">
      <c r="A374" s="275" t="s">
        <v>3191</v>
      </c>
      <c r="B374" s="276" t="s">
        <v>584</v>
      </c>
      <c r="C374" s="185">
        <v>25</v>
      </c>
      <c r="D374" s="185">
        <f t="shared" si="134"/>
        <v>911</v>
      </c>
      <c r="E374" s="186">
        <v>0</v>
      </c>
      <c r="F374" s="277">
        <v>11</v>
      </c>
      <c r="G374" s="186">
        <v>900</v>
      </c>
      <c r="H374" s="278">
        <f t="shared" si="114"/>
        <v>35.44</v>
      </c>
      <c r="I374" s="283" t="str">
        <f t="shared" si="115"/>
        <v>是</v>
      </c>
      <c r="J374" s="207" t="str">
        <f t="shared" si="116"/>
        <v>项</v>
      </c>
      <c r="K374" s="207">
        <f t="shared" si="120"/>
        <v>886</v>
      </c>
      <c r="O374" s="207">
        <f t="shared" si="117"/>
        <v>7</v>
      </c>
      <c r="P374" s="284">
        <v>2050205</v>
      </c>
      <c r="Q374" s="284" t="s">
        <v>3192</v>
      </c>
      <c r="R374" s="287">
        <v>25</v>
      </c>
      <c r="S374" s="285">
        <f t="shared" si="118"/>
        <v>0</v>
      </c>
      <c r="T374" s="285">
        <f t="shared" si="119"/>
        <v>0</v>
      </c>
    </row>
    <row r="375" ht="36" customHeight="1" spans="1:20">
      <c r="A375" s="275" t="s">
        <v>3193</v>
      </c>
      <c r="B375" s="276" t="s">
        <v>586</v>
      </c>
      <c r="C375" s="185"/>
      <c r="D375" s="185">
        <f t="shared" si="134"/>
        <v>0</v>
      </c>
      <c r="E375" s="186">
        <v>0</v>
      </c>
      <c r="F375" s="277">
        <v>0</v>
      </c>
      <c r="G375" s="186">
        <v>0</v>
      </c>
      <c r="H375" s="278" t="str">
        <f t="shared" si="114"/>
        <v/>
      </c>
      <c r="I375" s="283" t="str">
        <f t="shared" si="115"/>
        <v>否</v>
      </c>
      <c r="J375" s="207" t="str">
        <f t="shared" si="116"/>
        <v>项</v>
      </c>
      <c r="K375" s="207">
        <f t="shared" si="120"/>
        <v>0</v>
      </c>
      <c r="O375" s="207">
        <f t="shared" si="117"/>
        <v>7</v>
      </c>
      <c r="P375" s="284">
        <v>2050206</v>
      </c>
      <c r="Q375" s="284" t="s">
        <v>3194</v>
      </c>
      <c r="R375" s="287"/>
      <c r="S375" s="285">
        <f t="shared" si="118"/>
        <v>0</v>
      </c>
      <c r="T375" s="285">
        <f t="shared" si="119"/>
        <v>0</v>
      </c>
    </row>
    <row r="376" ht="36" customHeight="1" spans="1:20">
      <c r="A376" s="275" t="s">
        <v>3195</v>
      </c>
      <c r="B376" s="276" t="s">
        <v>588</v>
      </c>
      <c r="C376" s="185"/>
      <c r="D376" s="185">
        <f t="shared" si="134"/>
        <v>0</v>
      </c>
      <c r="E376" s="186">
        <v>0</v>
      </c>
      <c r="F376" s="277">
        <v>0</v>
      </c>
      <c r="G376" s="186">
        <v>0</v>
      </c>
      <c r="H376" s="278" t="str">
        <f t="shared" si="114"/>
        <v/>
      </c>
      <c r="I376" s="283" t="str">
        <f t="shared" si="115"/>
        <v>否</v>
      </c>
      <c r="J376" s="207" t="str">
        <f t="shared" si="116"/>
        <v>项</v>
      </c>
      <c r="K376" s="207">
        <f t="shared" si="120"/>
        <v>0</v>
      </c>
      <c r="O376" s="207">
        <f t="shared" si="117"/>
        <v>7</v>
      </c>
      <c r="P376" s="284">
        <v>2050207</v>
      </c>
      <c r="Q376" s="284" t="s">
        <v>3196</v>
      </c>
      <c r="R376" s="287"/>
      <c r="S376" s="285">
        <f t="shared" si="118"/>
        <v>0</v>
      </c>
      <c r="T376" s="285">
        <f t="shared" si="119"/>
        <v>0</v>
      </c>
    </row>
    <row r="377" ht="36" customHeight="1" spans="1:20">
      <c r="A377" s="275" t="s">
        <v>3197</v>
      </c>
      <c r="B377" s="276" t="s">
        <v>590</v>
      </c>
      <c r="C377" s="185">
        <v>4526</v>
      </c>
      <c r="D377" s="185">
        <f t="shared" si="134"/>
        <v>12</v>
      </c>
      <c r="E377" s="279">
        <v>10</v>
      </c>
      <c r="F377" s="277">
        <v>2</v>
      </c>
      <c r="G377" s="186"/>
      <c r="H377" s="278">
        <f t="shared" si="114"/>
        <v>-0.997348652231551</v>
      </c>
      <c r="I377" s="283" t="str">
        <f t="shared" si="115"/>
        <v>是</v>
      </c>
      <c r="J377" s="207" t="str">
        <f t="shared" si="116"/>
        <v>项</v>
      </c>
      <c r="K377" s="207">
        <f t="shared" si="120"/>
        <v>-4514</v>
      </c>
      <c r="O377" s="207">
        <f t="shared" si="117"/>
        <v>7</v>
      </c>
      <c r="P377" s="284">
        <v>2050299</v>
      </c>
      <c r="Q377" s="284" t="s">
        <v>3198</v>
      </c>
      <c r="R377" s="287">
        <v>4526</v>
      </c>
      <c r="S377" s="285">
        <f t="shared" si="118"/>
        <v>0</v>
      </c>
      <c r="T377" s="285">
        <f t="shared" si="119"/>
        <v>0</v>
      </c>
    </row>
    <row r="378" ht="36" customHeight="1" spans="1:20">
      <c r="A378" s="275" t="s">
        <v>3199</v>
      </c>
      <c r="B378" s="276" t="s">
        <v>592</v>
      </c>
      <c r="C378" s="185">
        <f t="shared" ref="C378:G378" si="135">SUM(C379:C383)</f>
        <v>1502</v>
      </c>
      <c r="D378" s="185">
        <f t="shared" si="135"/>
        <v>1769</v>
      </c>
      <c r="E378" s="186">
        <f t="shared" si="135"/>
        <v>865</v>
      </c>
      <c r="F378" s="277">
        <f t="shared" si="135"/>
        <v>104</v>
      </c>
      <c r="G378" s="186">
        <f t="shared" si="135"/>
        <v>800</v>
      </c>
      <c r="H378" s="278">
        <f t="shared" si="114"/>
        <v>0.177762982689747</v>
      </c>
      <c r="I378" s="283" t="str">
        <f t="shared" si="115"/>
        <v>是</v>
      </c>
      <c r="J378" s="207" t="str">
        <f t="shared" si="116"/>
        <v>款</v>
      </c>
      <c r="K378" s="207">
        <f t="shared" si="120"/>
        <v>267</v>
      </c>
      <c r="O378" s="207">
        <f t="shared" si="117"/>
        <v>5</v>
      </c>
      <c r="P378" s="284">
        <v>20503</v>
      </c>
      <c r="Q378" s="286" t="s">
        <v>3200</v>
      </c>
      <c r="R378" s="287">
        <f>SUM(R379:R383)</f>
        <v>1502</v>
      </c>
      <c r="S378" s="285">
        <f t="shared" si="118"/>
        <v>0</v>
      </c>
      <c r="T378" s="285">
        <f t="shared" si="119"/>
        <v>0</v>
      </c>
    </row>
    <row r="379" ht="36" customHeight="1" spans="1:20">
      <c r="A379" s="275" t="s">
        <v>3201</v>
      </c>
      <c r="B379" s="276" t="s">
        <v>594</v>
      </c>
      <c r="C379" s="185">
        <v>0</v>
      </c>
      <c r="D379" s="185">
        <f t="shared" ref="D379:D383" si="136">SUM(E379:G379)</f>
        <v>0</v>
      </c>
      <c r="E379" s="186">
        <v>0</v>
      </c>
      <c r="F379" s="277">
        <v>0</v>
      </c>
      <c r="G379" s="186">
        <v>0</v>
      </c>
      <c r="H379" s="278" t="str">
        <f t="shared" si="114"/>
        <v/>
      </c>
      <c r="I379" s="283" t="str">
        <f t="shared" si="115"/>
        <v>否</v>
      </c>
      <c r="J379" s="207" t="str">
        <f t="shared" si="116"/>
        <v>项</v>
      </c>
      <c r="K379" s="207">
        <f t="shared" si="120"/>
        <v>0</v>
      </c>
      <c r="O379" s="207">
        <f t="shared" si="117"/>
        <v>7</v>
      </c>
      <c r="P379" s="284">
        <v>2050301</v>
      </c>
      <c r="Q379" s="284" t="s">
        <v>3202</v>
      </c>
      <c r="R379" s="287"/>
      <c r="S379" s="285">
        <f t="shared" si="118"/>
        <v>0</v>
      </c>
      <c r="T379" s="285">
        <f t="shared" si="119"/>
        <v>0</v>
      </c>
    </row>
    <row r="380" ht="36" customHeight="1" spans="1:20">
      <c r="A380" s="275" t="s">
        <v>3203</v>
      </c>
      <c r="B380" s="276" t="s">
        <v>596</v>
      </c>
      <c r="C380" s="185">
        <v>1502</v>
      </c>
      <c r="D380" s="185">
        <f t="shared" si="136"/>
        <v>1769</v>
      </c>
      <c r="E380" s="279">
        <v>865</v>
      </c>
      <c r="F380" s="277">
        <v>104</v>
      </c>
      <c r="G380" s="186">
        <v>800</v>
      </c>
      <c r="H380" s="278">
        <f t="shared" si="114"/>
        <v>0.177762982689747</v>
      </c>
      <c r="I380" s="283" t="str">
        <f t="shared" si="115"/>
        <v>是</v>
      </c>
      <c r="J380" s="207" t="str">
        <f t="shared" si="116"/>
        <v>项</v>
      </c>
      <c r="K380" s="207">
        <f t="shared" si="120"/>
        <v>267</v>
      </c>
      <c r="O380" s="207">
        <f t="shared" si="117"/>
        <v>7</v>
      </c>
      <c r="P380" s="284">
        <v>2050302</v>
      </c>
      <c r="Q380" s="284" t="s">
        <v>3204</v>
      </c>
      <c r="R380" s="287">
        <v>1502</v>
      </c>
      <c r="S380" s="285">
        <f t="shared" si="118"/>
        <v>0</v>
      </c>
      <c r="T380" s="285">
        <f t="shared" si="119"/>
        <v>0</v>
      </c>
    </row>
    <row r="381" ht="36" customHeight="1" spans="1:20">
      <c r="A381" s="275" t="s">
        <v>3205</v>
      </c>
      <c r="B381" s="276" t="s">
        <v>598</v>
      </c>
      <c r="C381" s="185">
        <v>0</v>
      </c>
      <c r="D381" s="185">
        <f t="shared" si="136"/>
        <v>0</v>
      </c>
      <c r="E381" s="186">
        <v>0</v>
      </c>
      <c r="F381" s="277">
        <v>0</v>
      </c>
      <c r="G381" s="186">
        <v>0</v>
      </c>
      <c r="H381" s="278" t="str">
        <f t="shared" si="114"/>
        <v/>
      </c>
      <c r="I381" s="283" t="str">
        <f t="shared" si="115"/>
        <v>否</v>
      </c>
      <c r="J381" s="207" t="str">
        <f t="shared" si="116"/>
        <v>项</v>
      </c>
      <c r="K381" s="207">
        <f t="shared" si="120"/>
        <v>0</v>
      </c>
      <c r="O381" s="207">
        <f t="shared" si="117"/>
        <v>7</v>
      </c>
      <c r="P381" s="284">
        <v>2050303</v>
      </c>
      <c r="Q381" s="284" t="s">
        <v>3206</v>
      </c>
      <c r="R381" s="287"/>
      <c r="S381" s="285">
        <f t="shared" si="118"/>
        <v>0</v>
      </c>
      <c r="T381" s="285">
        <f t="shared" si="119"/>
        <v>0</v>
      </c>
    </row>
    <row r="382" ht="36" customHeight="1" spans="1:20">
      <c r="A382" s="275" t="s">
        <v>3207</v>
      </c>
      <c r="B382" s="276" t="s">
        <v>601</v>
      </c>
      <c r="C382" s="185">
        <v>0</v>
      </c>
      <c r="D382" s="185">
        <f t="shared" si="136"/>
        <v>0</v>
      </c>
      <c r="E382" s="186">
        <v>0</v>
      </c>
      <c r="F382" s="277">
        <v>0</v>
      </c>
      <c r="G382" s="186">
        <v>0</v>
      </c>
      <c r="H382" s="278" t="str">
        <f t="shared" si="114"/>
        <v/>
      </c>
      <c r="I382" s="283" t="str">
        <f t="shared" si="115"/>
        <v>否</v>
      </c>
      <c r="J382" s="207" t="str">
        <f t="shared" si="116"/>
        <v>项</v>
      </c>
      <c r="K382" s="207">
        <f t="shared" si="120"/>
        <v>0</v>
      </c>
      <c r="O382" s="207">
        <f t="shared" si="117"/>
        <v>7</v>
      </c>
      <c r="P382" s="284">
        <v>2050305</v>
      </c>
      <c r="Q382" s="284" t="s">
        <v>3208</v>
      </c>
      <c r="R382" s="287"/>
      <c r="S382" s="285">
        <f t="shared" si="118"/>
        <v>0</v>
      </c>
      <c r="T382" s="285">
        <f t="shared" si="119"/>
        <v>0</v>
      </c>
    </row>
    <row r="383" ht="36" customHeight="1" spans="1:20">
      <c r="A383" s="275" t="s">
        <v>3209</v>
      </c>
      <c r="B383" s="276" t="s">
        <v>603</v>
      </c>
      <c r="C383" s="185">
        <v>0</v>
      </c>
      <c r="D383" s="185">
        <f t="shared" si="136"/>
        <v>0</v>
      </c>
      <c r="E383" s="186">
        <v>0</v>
      </c>
      <c r="F383" s="277"/>
      <c r="G383" s="186">
        <v>0</v>
      </c>
      <c r="H383" s="278" t="str">
        <f t="shared" si="114"/>
        <v/>
      </c>
      <c r="I383" s="283" t="str">
        <f t="shared" si="115"/>
        <v>否</v>
      </c>
      <c r="J383" s="207" t="str">
        <f t="shared" si="116"/>
        <v>项</v>
      </c>
      <c r="K383" s="207">
        <f t="shared" si="120"/>
        <v>0</v>
      </c>
      <c r="O383" s="207">
        <f t="shared" si="117"/>
        <v>7</v>
      </c>
      <c r="P383" s="284">
        <v>2050399</v>
      </c>
      <c r="Q383" s="284" t="s">
        <v>3210</v>
      </c>
      <c r="R383" s="287"/>
      <c r="S383" s="285">
        <f t="shared" si="118"/>
        <v>0</v>
      </c>
      <c r="T383" s="285">
        <f t="shared" si="119"/>
        <v>0</v>
      </c>
    </row>
    <row r="384" ht="36" customHeight="1" spans="1:20">
      <c r="A384" s="275" t="s">
        <v>3211</v>
      </c>
      <c r="B384" s="276" t="s">
        <v>605</v>
      </c>
      <c r="C384" s="185">
        <f t="shared" ref="C384:G384" si="137">SUM(C385:C389)</f>
        <v>0</v>
      </c>
      <c r="D384" s="185">
        <f t="shared" si="137"/>
        <v>0</v>
      </c>
      <c r="E384" s="186">
        <f t="shared" si="137"/>
        <v>0</v>
      </c>
      <c r="F384" s="277">
        <f t="shared" si="137"/>
        <v>0</v>
      </c>
      <c r="G384" s="186">
        <f t="shared" si="137"/>
        <v>0</v>
      </c>
      <c r="H384" s="278" t="str">
        <f t="shared" si="114"/>
        <v/>
      </c>
      <c r="I384" s="283" t="str">
        <f t="shared" si="115"/>
        <v>否</v>
      </c>
      <c r="J384" s="207" t="str">
        <f t="shared" si="116"/>
        <v>款</v>
      </c>
      <c r="K384" s="207">
        <f t="shared" si="120"/>
        <v>0</v>
      </c>
      <c r="O384" s="207">
        <f t="shared" si="117"/>
        <v>5</v>
      </c>
      <c r="P384" s="284">
        <v>20504</v>
      </c>
      <c r="Q384" s="286" t="s">
        <v>3212</v>
      </c>
      <c r="R384" s="287"/>
      <c r="S384" s="285">
        <f t="shared" si="118"/>
        <v>0</v>
      </c>
      <c r="T384" s="285">
        <f t="shared" si="119"/>
        <v>0</v>
      </c>
    </row>
    <row r="385" ht="36" customHeight="1" spans="1:20">
      <c r="A385" s="275" t="s">
        <v>3213</v>
      </c>
      <c r="B385" s="276" t="s">
        <v>607</v>
      </c>
      <c r="C385" s="185">
        <v>0</v>
      </c>
      <c r="D385" s="185">
        <f t="shared" ref="D385:D389" si="138">SUM(E385:G385)</f>
        <v>0</v>
      </c>
      <c r="E385" s="186">
        <v>0</v>
      </c>
      <c r="F385" s="277">
        <v>0</v>
      </c>
      <c r="G385" s="186">
        <v>0</v>
      </c>
      <c r="H385" s="278" t="str">
        <f t="shared" si="114"/>
        <v/>
      </c>
      <c r="I385" s="283" t="str">
        <f t="shared" si="115"/>
        <v>否</v>
      </c>
      <c r="J385" s="207" t="str">
        <f t="shared" si="116"/>
        <v>项</v>
      </c>
      <c r="K385" s="207">
        <f t="shared" si="120"/>
        <v>0</v>
      </c>
      <c r="O385" s="207">
        <f t="shared" si="117"/>
        <v>7</v>
      </c>
      <c r="P385" s="284">
        <v>2050401</v>
      </c>
      <c r="Q385" s="284" t="s">
        <v>3214</v>
      </c>
      <c r="R385" s="287"/>
      <c r="S385" s="285">
        <f t="shared" si="118"/>
        <v>0</v>
      </c>
      <c r="T385" s="285">
        <f t="shared" si="119"/>
        <v>0</v>
      </c>
    </row>
    <row r="386" ht="36" customHeight="1" spans="1:20">
      <c r="A386" s="275" t="s">
        <v>3215</v>
      </c>
      <c r="B386" s="276" t="s">
        <v>609</v>
      </c>
      <c r="C386" s="185">
        <v>0</v>
      </c>
      <c r="D386" s="185">
        <f t="shared" si="138"/>
        <v>0</v>
      </c>
      <c r="E386" s="186">
        <v>0</v>
      </c>
      <c r="F386" s="277">
        <v>0</v>
      </c>
      <c r="G386" s="186">
        <v>0</v>
      </c>
      <c r="H386" s="278" t="str">
        <f t="shared" si="114"/>
        <v/>
      </c>
      <c r="I386" s="283" t="str">
        <f t="shared" si="115"/>
        <v>否</v>
      </c>
      <c r="J386" s="207" t="str">
        <f t="shared" si="116"/>
        <v>项</v>
      </c>
      <c r="K386" s="207">
        <f t="shared" si="120"/>
        <v>0</v>
      </c>
      <c r="O386" s="207">
        <f t="shared" si="117"/>
        <v>7</v>
      </c>
      <c r="P386" s="284">
        <v>2050402</v>
      </c>
      <c r="Q386" s="284" t="s">
        <v>3216</v>
      </c>
      <c r="R386" s="287"/>
      <c r="S386" s="285">
        <f t="shared" si="118"/>
        <v>0</v>
      </c>
      <c r="T386" s="285">
        <f t="shared" si="119"/>
        <v>0</v>
      </c>
    </row>
    <row r="387" ht="36" customHeight="1" spans="1:20">
      <c r="A387" s="275" t="s">
        <v>3217</v>
      </c>
      <c r="B387" s="276" t="s">
        <v>611</v>
      </c>
      <c r="C387" s="185">
        <v>0</v>
      </c>
      <c r="D387" s="185">
        <f t="shared" si="138"/>
        <v>0</v>
      </c>
      <c r="E387" s="186">
        <v>0</v>
      </c>
      <c r="F387" s="277">
        <v>0</v>
      </c>
      <c r="G387" s="186">
        <v>0</v>
      </c>
      <c r="H387" s="278" t="str">
        <f t="shared" si="114"/>
        <v/>
      </c>
      <c r="I387" s="283" t="str">
        <f t="shared" si="115"/>
        <v>否</v>
      </c>
      <c r="J387" s="207" t="str">
        <f t="shared" si="116"/>
        <v>项</v>
      </c>
      <c r="K387" s="207">
        <f t="shared" si="120"/>
        <v>0</v>
      </c>
      <c r="O387" s="207">
        <f t="shared" si="117"/>
        <v>7</v>
      </c>
      <c r="P387" s="284">
        <v>2050403</v>
      </c>
      <c r="Q387" s="284" t="s">
        <v>3218</v>
      </c>
      <c r="R387" s="287"/>
      <c r="S387" s="285">
        <f t="shared" si="118"/>
        <v>0</v>
      </c>
      <c r="T387" s="285">
        <f t="shared" si="119"/>
        <v>0</v>
      </c>
    </row>
    <row r="388" ht="36" customHeight="1" spans="1:20">
      <c r="A388" s="275" t="s">
        <v>3219</v>
      </c>
      <c r="B388" s="276" t="s">
        <v>613</v>
      </c>
      <c r="C388" s="185">
        <v>0</v>
      </c>
      <c r="D388" s="185">
        <f t="shared" si="138"/>
        <v>0</v>
      </c>
      <c r="E388" s="186">
        <v>0</v>
      </c>
      <c r="F388" s="277">
        <v>0</v>
      </c>
      <c r="G388" s="186">
        <v>0</v>
      </c>
      <c r="H388" s="278" t="str">
        <f t="shared" ref="H388:H451" si="139">IF(C388&lt;&gt;0,D388/C388-1,"")</f>
        <v/>
      </c>
      <c r="I388" s="283" t="str">
        <f t="shared" ref="I388:I451" si="140">IF(LEN(A388)=3,"是",IF(B388&lt;&gt;"",IF(SUM(C388:D388)&lt;&gt;0,"是","否"),"是"))</f>
        <v>否</v>
      </c>
      <c r="J388" s="207" t="str">
        <f t="shared" ref="J388:J451" si="141">IF(LEN(A388)=3,"类",IF(LEN(A388)=5,"款","项"))</f>
        <v>项</v>
      </c>
      <c r="K388" s="207">
        <f t="shared" si="120"/>
        <v>0</v>
      </c>
      <c r="O388" s="207">
        <f t="shared" ref="O388:O451" si="142">LEN(A388)</f>
        <v>7</v>
      </c>
      <c r="P388" s="284">
        <v>2050404</v>
      </c>
      <c r="Q388" s="284" t="s">
        <v>3220</v>
      </c>
      <c r="R388" s="287"/>
      <c r="S388" s="285">
        <f t="shared" ref="S388:S451" si="143">A388-P388</f>
        <v>0</v>
      </c>
      <c r="T388" s="285">
        <f t="shared" ref="T388:T451" si="144">C388-R388</f>
        <v>0</v>
      </c>
    </row>
    <row r="389" ht="36" customHeight="1" spans="1:20">
      <c r="A389" s="275" t="s">
        <v>3221</v>
      </c>
      <c r="B389" s="276" t="s">
        <v>615</v>
      </c>
      <c r="C389" s="185">
        <v>0</v>
      </c>
      <c r="D389" s="185">
        <f t="shared" si="138"/>
        <v>0</v>
      </c>
      <c r="E389" s="186">
        <v>0</v>
      </c>
      <c r="F389" s="277">
        <v>0</v>
      </c>
      <c r="G389" s="186">
        <v>0</v>
      </c>
      <c r="H389" s="278" t="str">
        <f t="shared" si="139"/>
        <v/>
      </c>
      <c r="I389" s="283" t="str">
        <f t="shared" si="140"/>
        <v>否</v>
      </c>
      <c r="J389" s="207" t="str">
        <f t="shared" si="141"/>
        <v>项</v>
      </c>
      <c r="K389" s="207">
        <f t="shared" ref="K389:K452" si="145">D389-C389</f>
        <v>0</v>
      </c>
      <c r="O389" s="207">
        <f t="shared" si="142"/>
        <v>7</v>
      </c>
      <c r="P389" s="284">
        <v>2050499</v>
      </c>
      <c r="Q389" s="284" t="s">
        <v>3222</v>
      </c>
      <c r="R389" s="287"/>
      <c r="S389" s="285">
        <f t="shared" si="143"/>
        <v>0</v>
      </c>
      <c r="T389" s="285">
        <f t="shared" si="144"/>
        <v>0</v>
      </c>
    </row>
    <row r="390" ht="36" customHeight="1" spans="1:20">
      <c r="A390" s="275" t="s">
        <v>3223</v>
      </c>
      <c r="B390" s="276" t="s">
        <v>617</v>
      </c>
      <c r="C390" s="185">
        <f t="shared" ref="C390:G390" si="146">SUM(C391:C393)</f>
        <v>0</v>
      </c>
      <c r="D390" s="185">
        <f t="shared" si="146"/>
        <v>0</v>
      </c>
      <c r="E390" s="186">
        <f t="shared" si="146"/>
        <v>0</v>
      </c>
      <c r="F390" s="277">
        <f t="shared" si="146"/>
        <v>0</v>
      </c>
      <c r="G390" s="186">
        <f t="shared" si="146"/>
        <v>0</v>
      </c>
      <c r="H390" s="278" t="str">
        <f t="shared" si="139"/>
        <v/>
      </c>
      <c r="I390" s="283" t="str">
        <f t="shared" si="140"/>
        <v>否</v>
      </c>
      <c r="J390" s="207" t="str">
        <f t="shared" si="141"/>
        <v>款</v>
      </c>
      <c r="K390" s="207">
        <f t="shared" si="145"/>
        <v>0</v>
      </c>
      <c r="O390" s="207">
        <f t="shared" si="142"/>
        <v>5</v>
      </c>
      <c r="P390" s="284">
        <v>20505</v>
      </c>
      <c r="Q390" s="286" t="s">
        <v>3224</v>
      </c>
      <c r="R390" s="287"/>
      <c r="S390" s="285">
        <f t="shared" si="143"/>
        <v>0</v>
      </c>
      <c r="T390" s="285">
        <f t="shared" si="144"/>
        <v>0</v>
      </c>
    </row>
    <row r="391" ht="36" customHeight="1" spans="1:20">
      <c r="A391" s="275" t="s">
        <v>3225</v>
      </c>
      <c r="B391" s="276" t="s">
        <v>619</v>
      </c>
      <c r="C391" s="185">
        <v>0</v>
      </c>
      <c r="D391" s="185">
        <f t="shared" ref="D391:D397" si="147">SUM(E391:G391)</f>
        <v>0</v>
      </c>
      <c r="E391" s="186">
        <v>0</v>
      </c>
      <c r="F391" s="277">
        <v>0</v>
      </c>
      <c r="G391" s="186">
        <v>0</v>
      </c>
      <c r="H391" s="278" t="str">
        <f t="shared" si="139"/>
        <v/>
      </c>
      <c r="I391" s="283" t="str">
        <f t="shared" si="140"/>
        <v>否</v>
      </c>
      <c r="J391" s="207" t="str">
        <f t="shared" si="141"/>
        <v>项</v>
      </c>
      <c r="K391" s="207">
        <f t="shared" si="145"/>
        <v>0</v>
      </c>
      <c r="O391" s="207">
        <f t="shared" si="142"/>
        <v>7</v>
      </c>
      <c r="P391" s="284">
        <v>2050501</v>
      </c>
      <c r="Q391" s="284" t="s">
        <v>3226</v>
      </c>
      <c r="R391" s="287"/>
      <c r="S391" s="285">
        <f t="shared" si="143"/>
        <v>0</v>
      </c>
      <c r="T391" s="285">
        <f t="shared" si="144"/>
        <v>0</v>
      </c>
    </row>
    <row r="392" ht="36" customHeight="1" spans="1:20">
      <c r="A392" s="275" t="s">
        <v>3227</v>
      </c>
      <c r="B392" s="276" t="s">
        <v>621</v>
      </c>
      <c r="C392" s="185">
        <v>0</v>
      </c>
      <c r="D392" s="185">
        <f t="shared" si="147"/>
        <v>0</v>
      </c>
      <c r="E392" s="186">
        <v>0</v>
      </c>
      <c r="F392" s="277">
        <v>0</v>
      </c>
      <c r="G392" s="186">
        <v>0</v>
      </c>
      <c r="H392" s="278" t="str">
        <f t="shared" si="139"/>
        <v/>
      </c>
      <c r="I392" s="283" t="str">
        <f t="shared" si="140"/>
        <v>否</v>
      </c>
      <c r="J392" s="207" t="str">
        <f t="shared" si="141"/>
        <v>项</v>
      </c>
      <c r="K392" s="207">
        <f t="shared" si="145"/>
        <v>0</v>
      </c>
      <c r="O392" s="207">
        <f t="shared" si="142"/>
        <v>7</v>
      </c>
      <c r="P392" s="284">
        <v>2050502</v>
      </c>
      <c r="Q392" s="284" t="s">
        <v>3228</v>
      </c>
      <c r="R392" s="287"/>
      <c r="S392" s="285">
        <f t="shared" si="143"/>
        <v>0</v>
      </c>
      <c r="T392" s="285">
        <f t="shared" si="144"/>
        <v>0</v>
      </c>
    </row>
    <row r="393" ht="36" customHeight="1" spans="1:20">
      <c r="A393" s="275" t="s">
        <v>3229</v>
      </c>
      <c r="B393" s="276" t="s">
        <v>623</v>
      </c>
      <c r="C393" s="185">
        <v>0</v>
      </c>
      <c r="D393" s="185">
        <v>0</v>
      </c>
      <c r="E393" s="186">
        <v>0</v>
      </c>
      <c r="F393" s="277">
        <v>0</v>
      </c>
      <c r="G393" s="186">
        <v>0</v>
      </c>
      <c r="H393" s="278" t="str">
        <f t="shared" si="139"/>
        <v/>
      </c>
      <c r="I393" s="283" t="str">
        <f t="shared" si="140"/>
        <v>否</v>
      </c>
      <c r="J393" s="207" t="str">
        <f t="shared" si="141"/>
        <v>项</v>
      </c>
      <c r="K393" s="207">
        <f t="shared" si="145"/>
        <v>0</v>
      </c>
      <c r="O393" s="207">
        <f t="shared" si="142"/>
        <v>7</v>
      </c>
      <c r="P393" s="284">
        <v>2050599</v>
      </c>
      <c r="Q393" s="284" t="s">
        <v>3230</v>
      </c>
      <c r="R393" s="287"/>
      <c r="S393" s="285">
        <f t="shared" si="143"/>
        <v>0</v>
      </c>
      <c r="T393" s="285">
        <f t="shared" si="144"/>
        <v>0</v>
      </c>
    </row>
    <row r="394" s="263" customFormat="1" ht="36" customHeight="1" spans="1:20">
      <c r="A394" s="275" t="s">
        <v>3231</v>
      </c>
      <c r="B394" s="276" t="s">
        <v>625</v>
      </c>
      <c r="C394" s="185">
        <f t="shared" ref="C394:G394" si="148">SUM(C395:C397)</f>
        <v>0</v>
      </c>
      <c r="D394" s="185">
        <f t="shared" si="148"/>
        <v>0</v>
      </c>
      <c r="E394" s="186">
        <f t="shared" si="148"/>
        <v>0</v>
      </c>
      <c r="F394" s="277">
        <f t="shared" si="148"/>
        <v>0</v>
      </c>
      <c r="G394" s="186">
        <f t="shared" si="148"/>
        <v>0</v>
      </c>
      <c r="H394" s="278" t="str">
        <f t="shared" si="139"/>
        <v/>
      </c>
      <c r="I394" s="283" t="str">
        <f t="shared" si="140"/>
        <v>否</v>
      </c>
      <c r="J394" s="207" t="str">
        <f t="shared" si="141"/>
        <v>款</v>
      </c>
      <c r="K394" s="207">
        <f t="shared" si="145"/>
        <v>0</v>
      </c>
      <c r="O394" s="207">
        <f t="shared" si="142"/>
        <v>5</v>
      </c>
      <c r="P394" s="284">
        <v>20506</v>
      </c>
      <c r="Q394" s="286" t="s">
        <v>3232</v>
      </c>
      <c r="R394" s="287"/>
      <c r="S394" s="285">
        <f t="shared" si="143"/>
        <v>0</v>
      </c>
      <c r="T394" s="285">
        <f t="shared" si="144"/>
        <v>0</v>
      </c>
    </row>
    <row r="395" ht="36" customHeight="1" spans="1:20">
      <c r="A395" s="275" t="s">
        <v>3233</v>
      </c>
      <c r="B395" s="276" t="s">
        <v>627</v>
      </c>
      <c r="C395" s="185">
        <v>0</v>
      </c>
      <c r="D395" s="185">
        <f t="shared" si="147"/>
        <v>0</v>
      </c>
      <c r="E395" s="186">
        <v>0</v>
      </c>
      <c r="F395" s="277">
        <v>0</v>
      </c>
      <c r="G395" s="186">
        <v>0</v>
      </c>
      <c r="H395" s="278" t="str">
        <f t="shared" si="139"/>
        <v/>
      </c>
      <c r="I395" s="283" t="str">
        <f t="shared" si="140"/>
        <v>否</v>
      </c>
      <c r="J395" s="207" t="str">
        <f t="shared" si="141"/>
        <v>项</v>
      </c>
      <c r="K395" s="207">
        <f t="shared" si="145"/>
        <v>0</v>
      </c>
      <c r="O395" s="207">
        <f t="shared" si="142"/>
        <v>7</v>
      </c>
      <c r="P395" s="284">
        <v>2050601</v>
      </c>
      <c r="Q395" s="284" t="s">
        <v>3234</v>
      </c>
      <c r="R395" s="287"/>
      <c r="S395" s="285">
        <f t="shared" si="143"/>
        <v>0</v>
      </c>
      <c r="T395" s="285">
        <f t="shared" si="144"/>
        <v>0</v>
      </c>
    </row>
    <row r="396" ht="36" customHeight="1" spans="1:20">
      <c r="A396" s="275" t="s">
        <v>3235</v>
      </c>
      <c r="B396" s="276" t="s">
        <v>629</v>
      </c>
      <c r="C396" s="185">
        <v>0</v>
      </c>
      <c r="D396" s="185">
        <f t="shared" si="147"/>
        <v>0</v>
      </c>
      <c r="E396" s="186">
        <v>0</v>
      </c>
      <c r="F396" s="277">
        <v>0</v>
      </c>
      <c r="G396" s="186">
        <v>0</v>
      </c>
      <c r="H396" s="278" t="str">
        <f t="shared" si="139"/>
        <v/>
      </c>
      <c r="I396" s="283" t="str">
        <f t="shared" si="140"/>
        <v>否</v>
      </c>
      <c r="J396" s="207" t="str">
        <f t="shared" si="141"/>
        <v>项</v>
      </c>
      <c r="K396" s="207">
        <f t="shared" si="145"/>
        <v>0</v>
      </c>
      <c r="O396" s="207">
        <f t="shared" si="142"/>
        <v>7</v>
      </c>
      <c r="P396" s="284">
        <v>2050602</v>
      </c>
      <c r="Q396" s="284" t="s">
        <v>3236</v>
      </c>
      <c r="R396" s="287"/>
      <c r="S396" s="285">
        <f t="shared" si="143"/>
        <v>0</v>
      </c>
      <c r="T396" s="285">
        <f t="shared" si="144"/>
        <v>0</v>
      </c>
    </row>
    <row r="397" s="263" customFormat="1" ht="36" customHeight="1" spans="1:20">
      <c r="A397" s="275" t="s">
        <v>3237</v>
      </c>
      <c r="B397" s="276" t="s">
        <v>631</v>
      </c>
      <c r="C397" s="185">
        <v>0</v>
      </c>
      <c r="D397" s="185">
        <f t="shared" si="147"/>
        <v>0</v>
      </c>
      <c r="E397" s="186">
        <v>0</v>
      </c>
      <c r="F397" s="277">
        <v>0</v>
      </c>
      <c r="G397" s="186">
        <v>0</v>
      </c>
      <c r="H397" s="278" t="str">
        <f t="shared" si="139"/>
        <v/>
      </c>
      <c r="I397" s="283" t="str">
        <f t="shared" si="140"/>
        <v>否</v>
      </c>
      <c r="J397" s="207" t="str">
        <f t="shared" si="141"/>
        <v>项</v>
      </c>
      <c r="K397" s="207">
        <f t="shared" si="145"/>
        <v>0</v>
      </c>
      <c r="O397" s="207">
        <f t="shared" si="142"/>
        <v>7</v>
      </c>
      <c r="P397" s="284">
        <v>2050699</v>
      </c>
      <c r="Q397" s="284" t="s">
        <v>3238</v>
      </c>
      <c r="R397" s="287"/>
      <c r="S397" s="285">
        <f t="shared" si="143"/>
        <v>0</v>
      </c>
      <c r="T397" s="285">
        <f t="shared" si="144"/>
        <v>0</v>
      </c>
    </row>
    <row r="398" ht="36" customHeight="1" spans="1:20">
      <c r="A398" s="275" t="s">
        <v>3239</v>
      </c>
      <c r="B398" s="276" t="s">
        <v>633</v>
      </c>
      <c r="C398" s="185">
        <f t="shared" ref="C398:G398" si="149">SUM(C399:C401)</f>
        <v>197</v>
      </c>
      <c r="D398" s="185">
        <f t="shared" si="149"/>
        <v>103</v>
      </c>
      <c r="E398" s="186">
        <f t="shared" si="149"/>
        <v>0</v>
      </c>
      <c r="F398" s="277">
        <f t="shared" si="149"/>
        <v>3</v>
      </c>
      <c r="G398" s="186">
        <f t="shared" si="149"/>
        <v>100</v>
      </c>
      <c r="H398" s="278">
        <f t="shared" si="139"/>
        <v>-0.477157360406091</v>
      </c>
      <c r="I398" s="283" t="str">
        <f t="shared" si="140"/>
        <v>是</v>
      </c>
      <c r="J398" s="207" t="str">
        <f t="shared" si="141"/>
        <v>款</v>
      </c>
      <c r="K398" s="207">
        <f t="shared" si="145"/>
        <v>-94</v>
      </c>
      <c r="O398" s="207">
        <f t="shared" si="142"/>
        <v>5</v>
      </c>
      <c r="P398" s="284">
        <v>20507</v>
      </c>
      <c r="Q398" s="286" t="s">
        <v>3240</v>
      </c>
      <c r="R398" s="287">
        <f>SUM(R399:R401)</f>
        <v>197</v>
      </c>
      <c r="S398" s="285">
        <f t="shared" si="143"/>
        <v>0</v>
      </c>
      <c r="T398" s="285">
        <f t="shared" si="144"/>
        <v>0</v>
      </c>
    </row>
    <row r="399" ht="36" customHeight="1" spans="1:20">
      <c r="A399" s="275" t="s">
        <v>3241</v>
      </c>
      <c r="B399" s="276" t="s">
        <v>635</v>
      </c>
      <c r="C399" s="185">
        <v>197</v>
      </c>
      <c r="D399" s="185">
        <f t="shared" ref="D399:D401" si="150">SUM(E399:G399)</f>
        <v>103</v>
      </c>
      <c r="E399" s="186">
        <v>0</v>
      </c>
      <c r="F399" s="277">
        <v>3</v>
      </c>
      <c r="G399" s="186">
        <v>100</v>
      </c>
      <c r="H399" s="278">
        <f t="shared" si="139"/>
        <v>-0.477157360406091</v>
      </c>
      <c r="I399" s="283" t="str">
        <f t="shared" si="140"/>
        <v>是</v>
      </c>
      <c r="J399" s="207" t="str">
        <f t="shared" si="141"/>
        <v>项</v>
      </c>
      <c r="K399" s="207">
        <f t="shared" si="145"/>
        <v>-94</v>
      </c>
      <c r="O399" s="207">
        <f t="shared" si="142"/>
        <v>7</v>
      </c>
      <c r="P399" s="284">
        <v>2050701</v>
      </c>
      <c r="Q399" s="284" t="s">
        <v>3242</v>
      </c>
      <c r="R399" s="287">
        <v>197</v>
      </c>
      <c r="S399" s="285">
        <f t="shared" si="143"/>
        <v>0</v>
      </c>
      <c r="T399" s="285">
        <f t="shared" si="144"/>
        <v>0</v>
      </c>
    </row>
    <row r="400" ht="36" customHeight="1" spans="1:20">
      <c r="A400" s="275" t="s">
        <v>3243</v>
      </c>
      <c r="B400" s="276" t="s">
        <v>637</v>
      </c>
      <c r="C400" s="185">
        <v>0</v>
      </c>
      <c r="D400" s="185">
        <f t="shared" si="150"/>
        <v>0</v>
      </c>
      <c r="E400" s="186">
        <v>0</v>
      </c>
      <c r="F400" s="277">
        <v>0</v>
      </c>
      <c r="G400" s="186">
        <v>0</v>
      </c>
      <c r="H400" s="278" t="str">
        <f t="shared" si="139"/>
        <v/>
      </c>
      <c r="I400" s="283" t="str">
        <f t="shared" si="140"/>
        <v>否</v>
      </c>
      <c r="J400" s="207" t="str">
        <f t="shared" si="141"/>
        <v>项</v>
      </c>
      <c r="K400" s="207">
        <f t="shared" si="145"/>
        <v>0</v>
      </c>
      <c r="O400" s="207">
        <f t="shared" si="142"/>
        <v>7</v>
      </c>
      <c r="P400" s="284">
        <v>2050702</v>
      </c>
      <c r="Q400" s="284" t="s">
        <v>3244</v>
      </c>
      <c r="R400" s="287"/>
      <c r="S400" s="285">
        <f t="shared" si="143"/>
        <v>0</v>
      </c>
      <c r="T400" s="285">
        <f t="shared" si="144"/>
        <v>0</v>
      </c>
    </row>
    <row r="401" ht="36" customHeight="1" spans="1:20">
      <c r="A401" s="275" t="s">
        <v>3245</v>
      </c>
      <c r="B401" s="276" t="s">
        <v>639</v>
      </c>
      <c r="C401" s="185">
        <v>0</v>
      </c>
      <c r="D401" s="185">
        <f t="shared" si="150"/>
        <v>0</v>
      </c>
      <c r="E401" s="186">
        <v>0</v>
      </c>
      <c r="F401" s="277">
        <v>0</v>
      </c>
      <c r="G401" s="186">
        <v>0</v>
      </c>
      <c r="H401" s="278" t="str">
        <f t="shared" si="139"/>
        <v/>
      </c>
      <c r="I401" s="283" t="str">
        <f t="shared" si="140"/>
        <v>否</v>
      </c>
      <c r="J401" s="207" t="str">
        <f t="shared" si="141"/>
        <v>项</v>
      </c>
      <c r="K401" s="207">
        <f t="shared" si="145"/>
        <v>0</v>
      </c>
      <c r="O401" s="207">
        <f t="shared" si="142"/>
        <v>7</v>
      </c>
      <c r="P401" s="284">
        <v>2050799</v>
      </c>
      <c r="Q401" s="284" t="s">
        <v>3246</v>
      </c>
      <c r="R401" s="287"/>
      <c r="S401" s="285">
        <f t="shared" si="143"/>
        <v>0</v>
      </c>
      <c r="T401" s="285">
        <f t="shared" si="144"/>
        <v>0</v>
      </c>
    </row>
    <row r="402" ht="36" customHeight="1" spans="1:20">
      <c r="A402" s="275" t="s">
        <v>3247</v>
      </c>
      <c r="B402" s="276" t="s">
        <v>641</v>
      </c>
      <c r="C402" s="185">
        <f t="shared" ref="C402:G402" si="151">SUM(C403:C407)</f>
        <v>368</v>
      </c>
      <c r="D402" s="185">
        <f t="shared" si="151"/>
        <v>313</v>
      </c>
      <c r="E402" s="186">
        <f t="shared" si="151"/>
        <v>313</v>
      </c>
      <c r="F402" s="277">
        <f t="shared" si="151"/>
        <v>0</v>
      </c>
      <c r="G402" s="186">
        <f t="shared" si="151"/>
        <v>0</v>
      </c>
      <c r="H402" s="278">
        <f t="shared" si="139"/>
        <v>-0.14945652173913</v>
      </c>
      <c r="I402" s="283" t="str">
        <f t="shared" si="140"/>
        <v>是</v>
      </c>
      <c r="J402" s="207" t="str">
        <f t="shared" si="141"/>
        <v>款</v>
      </c>
      <c r="K402" s="207">
        <f t="shared" si="145"/>
        <v>-55</v>
      </c>
      <c r="O402" s="207">
        <f t="shared" si="142"/>
        <v>5</v>
      </c>
      <c r="P402" s="284">
        <v>20508</v>
      </c>
      <c r="Q402" s="286" t="s">
        <v>3248</v>
      </c>
      <c r="R402" s="287">
        <f>SUM(R403:R407)</f>
        <v>368</v>
      </c>
      <c r="S402" s="285">
        <f t="shared" si="143"/>
        <v>0</v>
      </c>
      <c r="T402" s="285">
        <f t="shared" si="144"/>
        <v>0</v>
      </c>
    </row>
    <row r="403" ht="36" customHeight="1" spans="1:20">
      <c r="A403" s="275" t="s">
        <v>3249</v>
      </c>
      <c r="B403" s="276" t="s">
        <v>643</v>
      </c>
      <c r="C403" s="185">
        <v>94</v>
      </c>
      <c r="D403" s="185">
        <f t="shared" ref="D403:D407" si="152">SUM(E403:G403)</f>
        <v>73</v>
      </c>
      <c r="E403" s="279">
        <v>73</v>
      </c>
      <c r="F403" s="277">
        <v>0</v>
      </c>
      <c r="G403" s="186">
        <v>0</v>
      </c>
      <c r="H403" s="278">
        <f t="shared" si="139"/>
        <v>-0.223404255319149</v>
      </c>
      <c r="I403" s="283" t="str">
        <f t="shared" si="140"/>
        <v>是</v>
      </c>
      <c r="J403" s="207" t="str">
        <f t="shared" si="141"/>
        <v>项</v>
      </c>
      <c r="K403" s="207">
        <f t="shared" si="145"/>
        <v>-21</v>
      </c>
      <c r="O403" s="207">
        <f t="shared" si="142"/>
        <v>7</v>
      </c>
      <c r="P403" s="284">
        <v>2050801</v>
      </c>
      <c r="Q403" s="284" t="s">
        <v>3250</v>
      </c>
      <c r="R403" s="287">
        <v>94</v>
      </c>
      <c r="S403" s="285">
        <f t="shared" si="143"/>
        <v>0</v>
      </c>
      <c r="T403" s="285">
        <f t="shared" si="144"/>
        <v>0</v>
      </c>
    </row>
    <row r="404" ht="36" customHeight="1" spans="1:20">
      <c r="A404" s="275" t="s">
        <v>3251</v>
      </c>
      <c r="B404" s="276" t="s">
        <v>645</v>
      </c>
      <c r="C404" s="185">
        <v>274</v>
      </c>
      <c r="D404" s="185">
        <f t="shared" si="152"/>
        <v>240</v>
      </c>
      <c r="E404" s="279">
        <v>240</v>
      </c>
      <c r="F404" s="277">
        <v>0</v>
      </c>
      <c r="G404" s="186">
        <v>0</v>
      </c>
      <c r="H404" s="278">
        <f t="shared" si="139"/>
        <v>-0.124087591240876</v>
      </c>
      <c r="I404" s="283" t="str">
        <f t="shared" si="140"/>
        <v>是</v>
      </c>
      <c r="J404" s="207" t="str">
        <f t="shared" si="141"/>
        <v>项</v>
      </c>
      <c r="K404" s="207">
        <f t="shared" si="145"/>
        <v>-34</v>
      </c>
      <c r="O404" s="207">
        <f t="shared" si="142"/>
        <v>7</v>
      </c>
      <c r="P404" s="284">
        <v>2050802</v>
      </c>
      <c r="Q404" s="284" t="s">
        <v>3252</v>
      </c>
      <c r="R404" s="287">
        <v>274</v>
      </c>
      <c r="S404" s="285">
        <f t="shared" si="143"/>
        <v>0</v>
      </c>
      <c r="T404" s="285">
        <f t="shared" si="144"/>
        <v>0</v>
      </c>
    </row>
    <row r="405" ht="36" customHeight="1" spans="1:20">
      <c r="A405" s="275" t="s">
        <v>3253</v>
      </c>
      <c r="B405" s="276" t="s">
        <v>647</v>
      </c>
      <c r="C405" s="185">
        <v>0</v>
      </c>
      <c r="D405" s="185">
        <f t="shared" si="152"/>
        <v>0</v>
      </c>
      <c r="E405" s="186">
        <v>0</v>
      </c>
      <c r="F405" s="277">
        <v>0</v>
      </c>
      <c r="G405" s="186">
        <v>0</v>
      </c>
      <c r="H405" s="278" t="str">
        <f t="shared" si="139"/>
        <v/>
      </c>
      <c r="I405" s="283" t="str">
        <f t="shared" si="140"/>
        <v>否</v>
      </c>
      <c r="J405" s="207" t="str">
        <f t="shared" si="141"/>
        <v>项</v>
      </c>
      <c r="K405" s="207">
        <f t="shared" si="145"/>
        <v>0</v>
      </c>
      <c r="O405" s="207">
        <f t="shared" si="142"/>
        <v>7</v>
      </c>
      <c r="P405" s="284">
        <v>2050803</v>
      </c>
      <c r="Q405" s="284" t="s">
        <v>3254</v>
      </c>
      <c r="R405" s="287"/>
      <c r="S405" s="285">
        <f t="shared" si="143"/>
        <v>0</v>
      </c>
      <c r="T405" s="285">
        <f t="shared" si="144"/>
        <v>0</v>
      </c>
    </row>
    <row r="406" ht="36" customHeight="1" spans="1:20">
      <c r="A406" s="275" t="s">
        <v>3255</v>
      </c>
      <c r="B406" s="276" t="s">
        <v>649</v>
      </c>
      <c r="C406" s="185">
        <v>0</v>
      </c>
      <c r="D406" s="185">
        <f t="shared" si="152"/>
        <v>0</v>
      </c>
      <c r="E406" s="186">
        <v>0</v>
      </c>
      <c r="F406" s="277">
        <v>0</v>
      </c>
      <c r="G406" s="186">
        <v>0</v>
      </c>
      <c r="H406" s="278" t="str">
        <f t="shared" si="139"/>
        <v/>
      </c>
      <c r="I406" s="283" t="str">
        <f t="shared" si="140"/>
        <v>否</v>
      </c>
      <c r="J406" s="207" t="str">
        <f t="shared" si="141"/>
        <v>项</v>
      </c>
      <c r="K406" s="207">
        <f t="shared" si="145"/>
        <v>0</v>
      </c>
      <c r="O406" s="207">
        <f t="shared" si="142"/>
        <v>7</v>
      </c>
      <c r="P406" s="284">
        <v>2050804</v>
      </c>
      <c r="Q406" s="284" t="s">
        <v>3256</v>
      </c>
      <c r="R406" s="287"/>
      <c r="S406" s="285">
        <f t="shared" si="143"/>
        <v>0</v>
      </c>
      <c r="T406" s="285">
        <f t="shared" si="144"/>
        <v>0</v>
      </c>
    </row>
    <row r="407" ht="36" customHeight="1" spans="1:20">
      <c r="A407" s="275" t="s">
        <v>3257</v>
      </c>
      <c r="B407" s="276" t="s">
        <v>651</v>
      </c>
      <c r="C407" s="185">
        <v>0</v>
      </c>
      <c r="D407" s="185">
        <f t="shared" si="152"/>
        <v>0</v>
      </c>
      <c r="E407" s="186">
        <v>0</v>
      </c>
      <c r="F407" s="277">
        <v>0</v>
      </c>
      <c r="G407" s="186">
        <v>0</v>
      </c>
      <c r="H407" s="278" t="str">
        <f t="shared" si="139"/>
        <v/>
      </c>
      <c r="I407" s="283" t="str">
        <f t="shared" si="140"/>
        <v>否</v>
      </c>
      <c r="J407" s="207" t="str">
        <f t="shared" si="141"/>
        <v>项</v>
      </c>
      <c r="K407" s="207">
        <f t="shared" si="145"/>
        <v>0</v>
      </c>
      <c r="O407" s="207">
        <f t="shared" si="142"/>
        <v>7</v>
      </c>
      <c r="P407" s="284">
        <v>2050899</v>
      </c>
      <c r="Q407" s="284" t="s">
        <v>3258</v>
      </c>
      <c r="R407" s="287"/>
      <c r="S407" s="285">
        <f t="shared" si="143"/>
        <v>0</v>
      </c>
      <c r="T407" s="285">
        <f t="shared" si="144"/>
        <v>0</v>
      </c>
    </row>
    <row r="408" s="207" customFormat="1" ht="36" customHeight="1" spans="1:20">
      <c r="A408" s="275" t="s">
        <v>3259</v>
      </c>
      <c r="B408" s="276" t="s">
        <v>653</v>
      </c>
      <c r="C408" s="185">
        <f t="shared" ref="C408:G408" si="153">SUM(C409:C414)</f>
        <v>1223</v>
      </c>
      <c r="D408" s="185">
        <f t="shared" si="153"/>
        <v>1200</v>
      </c>
      <c r="E408" s="186">
        <f t="shared" si="153"/>
        <v>0</v>
      </c>
      <c r="F408" s="277">
        <f t="shared" si="153"/>
        <v>0</v>
      </c>
      <c r="G408" s="186">
        <f t="shared" si="153"/>
        <v>1200</v>
      </c>
      <c r="H408" s="278">
        <f t="shared" si="139"/>
        <v>-0.0188062142273099</v>
      </c>
      <c r="I408" s="283" t="str">
        <f t="shared" si="140"/>
        <v>是</v>
      </c>
      <c r="J408" s="207" t="str">
        <f t="shared" si="141"/>
        <v>款</v>
      </c>
      <c r="K408" s="207">
        <f t="shared" si="145"/>
        <v>-23</v>
      </c>
      <c r="O408" s="207">
        <f t="shared" si="142"/>
        <v>5</v>
      </c>
      <c r="P408" s="284">
        <v>20509</v>
      </c>
      <c r="Q408" s="286" t="s">
        <v>3260</v>
      </c>
      <c r="R408" s="287">
        <f>SUM(R409:R414)</f>
        <v>1223</v>
      </c>
      <c r="S408" s="285">
        <f t="shared" si="143"/>
        <v>0</v>
      </c>
      <c r="T408" s="285">
        <f t="shared" si="144"/>
        <v>0</v>
      </c>
    </row>
    <row r="409" s="207" customFormat="1" ht="36" customHeight="1" spans="1:20">
      <c r="A409" s="275" t="s">
        <v>3261</v>
      </c>
      <c r="B409" s="276" t="s">
        <v>655</v>
      </c>
      <c r="C409" s="185">
        <v>0</v>
      </c>
      <c r="D409" s="185">
        <f t="shared" ref="D409:D414" si="154">SUM(E409:G409)</f>
        <v>0</v>
      </c>
      <c r="E409" s="186">
        <v>0</v>
      </c>
      <c r="F409" s="277">
        <v>0</v>
      </c>
      <c r="G409" s="186">
        <v>0</v>
      </c>
      <c r="H409" s="278" t="str">
        <f t="shared" si="139"/>
        <v/>
      </c>
      <c r="I409" s="283" t="str">
        <f t="shared" si="140"/>
        <v>否</v>
      </c>
      <c r="J409" s="207" t="str">
        <f t="shared" si="141"/>
        <v>项</v>
      </c>
      <c r="K409" s="207">
        <f t="shared" si="145"/>
        <v>0</v>
      </c>
      <c r="O409" s="207">
        <f t="shared" si="142"/>
        <v>7</v>
      </c>
      <c r="P409" s="284">
        <v>2050901</v>
      </c>
      <c r="Q409" s="284" t="s">
        <v>3262</v>
      </c>
      <c r="R409" s="287"/>
      <c r="S409" s="285">
        <f t="shared" si="143"/>
        <v>0</v>
      </c>
      <c r="T409" s="285">
        <f t="shared" si="144"/>
        <v>0</v>
      </c>
    </row>
    <row r="410" s="207" customFormat="1" ht="36" customHeight="1" spans="1:20">
      <c r="A410" s="275" t="s">
        <v>3263</v>
      </c>
      <c r="B410" s="276" t="s">
        <v>657</v>
      </c>
      <c r="C410" s="185">
        <v>-11</v>
      </c>
      <c r="D410" s="185">
        <f t="shared" si="154"/>
        <v>0</v>
      </c>
      <c r="E410" s="186">
        <v>0</v>
      </c>
      <c r="F410" s="277">
        <v>0</v>
      </c>
      <c r="G410" s="186">
        <v>0</v>
      </c>
      <c r="H410" s="278">
        <f t="shared" si="139"/>
        <v>-1</v>
      </c>
      <c r="I410" s="283" t="str">
        <f t="shared" si="140"/>
        <v>是</v>
      </c>
      <c r="J410" s="207" t="str">
        <f t="shared" si="141"/>
        <v>项</v>
      </c>
      <c r="K410" s="207">
        <f t="shared" si="145"/>
        <v>11</v>
      </c>
      <c r="O410" s="207">
        <f t="shared" si="142"/>
        <v>7</v>
      </c>
      <c r="P410" s="284">
        <v>2050902</v>
      </c>
      <c r="Q410" s="284" t="s">
        <v>3264</v>
      </c>
      <c r="R410" s="287">
        <v>-11</v>
      </c>
      <c r="S410" s="285">
        <f t="shared" si="143"/>
        <v>0</v>
      </c>
      <c r="T410" s="285">
        <f t="shared" si="144"/>
        <v>0</v>
      </c>
    </row>
    <row r="411" s="207" customFormat="1" ht="36" customHeight="1" spans="1:20">
      <c r="A411" s="275" t="s">
        <v>3265</v>
      </c>
      <c r="B411" s="276" t="s">
        <v>659</v>
      </c>
      <c r="C411" s="185"/>
      <c r="D411" s="185">
        <f t="shared" si="154"/>
        <v>0</v>
      </c>
      <c r="E411" s="186">
        <v>0</v>
      </c>
      <c r="F411" s="277">
        <v>0</v>
      </c>
      <c r="G411" s="186">
        <v>0</v>
      </c>
      <c r="H411" s="278" t="str">
        <f t="shared" si="139"/>
        <v/>
      </c>
      <c r="I411" s="283" t="str">
        <f t="shared" si="140"/>
        <v>否</v>
      </c>
      <c r="J411" s="207" t="str">
        <f t="shared" si="141"/>
        <v>项</v>
      </c>
      <c r="K411" s="207">
        <f t="shared" si="145"/>
        <v>0</v>
      </c>
      <c r="O411" s="207">
        <f t="shared" si="142"/>
        <v>7</v>
      </c>
      <c r="P411" s="284">
        <v>2050903</v>
      </c>
      <c r="Q411" s="284" t="s">
        <v>3266</v>
      </c>
      <c r="R411" s="287"/>
      <c r="S411" s="285">
        <f t="shared" si="143"/>
        <v>0</v>
      </c>
      <c r="T411" s="285">
        <f t="shared" si="144"/>
        <v>0</v>
      </c>
    </row>
    <row r="412" s="207" customFormat="1" ht="36" customHeight="1" spans="1:20">
      <c r="A412" s="275" t="s">
        <v>3267</v>
      </c>
      <c r="B412" s="276" t="s">
        <v>661</v>
      </c>
      <c r="C412" s="185"/>
      <c r="D412" s="185">
        <f t="shared" si="154"/>
        <v>0</v>
      </c>
      <c r="E412" s="186">
        <v>0</v>
      </c>
      <c r="F412" s="277">
        <v>0</v>
      </c>
      <c r="G412" s="186">
        <v>0</v>
      </c>
      <c r="H412" s="278" t="str">
        <f t="shared" si="139"/>
        <v/>
      </c>
      <c r="I412" s="283" t="str">
        <f t="shared" si="140"/>
        <v>否</v>
      </c>
      <c r="J412" s="207" t="str">
        <f t="shared" si="141"/>
        <v>项</v>
      </c>
      <c r="K412" s="207">
        <f t="shared" si="145"/>
        <v>0</v>
      </c>
      <c r="O412" s="207">
        <f t="shared" si="142"/>
        <v>7</v>
      </c>
      <c r="P412" s="284">
        <v>2050904</v>
      </c>
      <c r="Q412" s="284" t="s">
        <v>3268</v>
      </c>
      <c r="R412" s="287"/>
      <c r="S412" s="285">
        <f t="shared" si="143"/>
        <v>0</v>
      </c>
      <c r="T412" s="285">
        <f t="shared" si="144"/>
        <v>0</v>
      </c>
    </row>
    <row r="413" s="207" customFormat="1" ht="36" customHeight="1" spans="1:20">
      <c r="A413" s="275" t="s">
        <v>3269</v>
      </c>
      <c r="B413" s="276" t="s">
        <v>663</v>
      </c>
      <c r="C413" s="185">
        <v>159</v>
      </c>
      <c r="D413" s="185">
        <f t="shared" si="154"/>
        <v>0</v>
      </c>
      <c r="E413" s="186">
        <v>0</v>
      </c>
      <c r="F413" s="277">
        <v>0</v>
      </c>
      <c r="G413" s="186"/>
      <c r="H413" s="278">
        <f t="shared" si="139"/>
        <v>-1</v>
      </c>
      <c r="I413" s="283" t="str">
        <f t="shared" si="140"/>
        <v>是</v>
      </c>
      <c r="J413" s="207" t="str">
        <f t="shared" si="141"/>
        <v>项</v>
      </c>
      <c r="K413" s="207">
        <f t="shared" si="145"/>
        <v>-159</v>
      </c>
      <c r="O413" s="207">
        <f t="shared" si="142"/>
        <v>7</v>
      </c>
      <c r="P413" s="284">
        <v>2050905</v>
      </c>
      <c r="Q413" s="284" t="s">
        <v>3270</v>
      </c>
      <c r="R413" s="287">
        <v>159</v>
      </c>
      <c r="S413" s="285">
        <f t="shared" si="143"/>
        <v>0</v>
      </c>
      <c r="T413" s="285">
        <f t="shared" si="144"/>
        <v>0</v>
      </c>
    </row>
    <row r="414" s="207" customFormat="1" ht="36" customHeight="1" spans="1:20">
      <c r="A414" s="275" t="s">
        <v>3271</v>
      </c>
      <c r="B414" s="276" t="s">
        <v>665</v>
      </c>
      <c r="C414" s="185">
        <v>1075</v>
      </c>
      <c r="D414" s="185">
        <f t="shared" ref="D414:D422" si="155">SUM(E414:G414)</f>
        <v>1200</v>
      </c>
      <c r="E414" s="186">
        <v>0</v>
      </c>
      <c r="F414" s="277">
        <v>0</v>
      </c>
      <c r="G414" s="186">
        <v>1200</v>
      </c>
      <c r="H414" s="278">
        <f t="shared" si="139"/>
        <v>0.116279069767442</v>
      </c>
      <c r="I414" s="283" t="str">
        <f t="shared" si="140"/>
        <v>是</v>
      </c>
      <c r="J414" s="207" t="str">
        <f t="shared" si="141"/>
        <v>项</v>
      </c>
      <c r="K414" s="207">
        <f t="shared" si="145"/>
        <v>125</v>
      </c>
      <c r="O414" s="207">
        <f t="shared" si="142"/>
        <v>7</v>
      </c>
      <c r="P414" s="284">
        <v>2050999</v>
      </c>
      <c r="Q414" s="284" t="s">
        <v>3272</v>
      </c>
      <c r="R414" s="287">
        <v>1075</v>
      </c>
      <c r="S414" s="285">
        <f t="shared" si="143"/>
        <v>0</v>
      </c>
      <c r="T414" s="285">
        <f t="shared" si="144"/>
        <v>0</v>
      </c>
    </row>
    <row r="415" ht="36" customHeight="1" spans="1:20">
      <c r="A415" s="275" t="s">
        <v>3273</v>
      </c>
      <c r="B415" s="276" t="s">
        <v>667</v>
      </c>
      <c r="C415" s="185">
        <f t="shared" ref="C415:G415" si="156">C416</f>
        <v>1822</v>
      </c>
      <c r="D415" s="185">
        <f t="shared" si="156"/>
        <v>1800</v>
      </c>
      <c r="E415" s="186">
        <f t="shared" si="156"/>
        <v>0</v>
      </c>
      <c r="F415" s="277">
        <f t="shared" si="156"/>
        <v>1800</v>
      </c>
      <c r="G415" s="186">
        <f t="shared" si="156"/>
        <v>0</v>
      </c>
      <c r="H415" s="278">
        <f t="shared" si="139"/>
        <v>-0.0120746432491767</v>
      </c>
      <c r="I415" s="283" t="str">
        <f t="shared" si="140"/>
        <v>是</v>
      </c>
      <c r="J415" s="207" t="str">
        <f t="shared" si="141"/>
        <v>款</v>
      </c>
      <c r="K415" s="207">
        <f t="shared" si="145"/>
        <v>-22</v>
      </c>
      <c r="O415" s="207">
        <f t="shared" si="142"/>
        <v>5</v>
      </c>
      <c r="P415" s="284">
        <v>20599</v>
      </c>
      <c r="Q415" s="286" t="s">
        <v>3274</v>
      </c>
      <c r="R415" s="287">
        <f>R416</f>
        <v>1822</v>
      </c>
      <c r="S415" s="285">
        <f t="shared" si="143"/>
        <v>0</v>
      </c>
      <c r="T415" s="285">
        <f t="shared" si="144"/>
        <v>0</v>
      </c>
    </row>
    <row r="416" ht="36" customHeight="1" spans="1:20">
      <c r="A416" s="290">
        <v>2059999</v>
      </c>
      <c r="B416" s="276" t="s">
        <v>670</v>
      </c>
      <c r="C416" s="185">
        <v>1822</v>
      </c>
      <c r="D416" s="185">
        <f t="shared" si="155"/>
        <v>1800</v>
      </c>
      <c r="E416" s="186">
        <v>0</v>
      </c>
      <c r="F416" s="277">
        <v>1800</v>
      </c>
      <c r="G416" s="186">
        <v>0</v>
      </c>
      <c r="H416" s="278">
        <f t="shared" si="139"/>
        <v>-0.0120746432491767</v>
      </c>
      <c r="I416" s="283" t="str">
        <f t="shared" si="140"/>
        <v>是</v>
      </c>
      <c r="J416" s="207" t="str">
        <f t="shared" si="141"/>
        <v>项</v>
      </c>
      <c r="K416" s="207">
        <f t="shared" si="145"/>
        <v>-22</v>
      </c>
      <c r="O416" s="207">
        <f t="shared" si="142"/>
        <v>7</v>
      </c>
      <c r="P416" s="284">
        <v>2059999</v>
      </c>
      <c r="Q416" s="284" t="s">
        <v>3275</v>
      </c>
      <c r="R416" s="287">
        <v>1822</v>
      </c>
      <c r="S416" s="285">
        <f t="shared" si="143"/>
        <v>0</v>
      </c>
      <c r="T416" s="285">
        <f t="shared" si="144"/>
        <v>0</v>
      </c>
    </row>
    <row r="417" ht="36" customHeight="1" spans="1:20">
      <c r="A417" s="271" t="s">
        <v>87</v>
      </c>
      <c r="B417" s="272" t="s">
        <v>88</v>
      </c>
      <c r="C417" s="179">
        <f>SUM(C418,C423,C432,C438,C443,C448,C453,C460,C464,C468)</f>
        <v>328</v>
      </c>
      <c r="D417" s="179">
        <f t="shared" ref="C417:G417" si="157">SUM(D418,D423,D432,D438,D443,D448,D453,D460,D464,D468)</f>
        <v>740</v>
      </c>
      <c r="E417" s="180">
        <f t="shared" si="157"/>
        <v>141</v>
      </c>
      <c r="F417" s="273">
        <f t="shared" si="157"/>
        <v>239</v>
      </c>
      <c r="G417" s="180">
        <f t="shared" si="157"/>
        <v>360</v>
      </c>
      <c r="H417" s="274">
        <f t="shared" si="139"/>
        <v>1.25609756097561</v>
      </c>
      <c r="I417" s="283" t="str">
        <f t="shared" si="140"/>
        <v>是</v>
      </c>
      <c r="J417" s="207" t="str">
        <f t="shared" si="141"/>
        <v>类</v>
      </c>
      <c r="K417" s="207">
        <f t="shared" si="145"/>
        <v>412</v>
      </c>
      <c r="O417" s="207">
        <f t="shared" si="142"/>
        <v>3</v>
      </c>
      <c r="P417" s="284">
        <v>206</v>
      </c>
      <c r="Q417" s="286" t="s">
        <v>2582</v>
      </c>
      <c r="R417" s="287">
        <f>SUM(R418,R423,R432,R438,R443,R448,R453,R460,R464,R468)</f>
        <v>328</v>
      </c>
      <c r="S417" s="285">
        <f t="shared" si="143"/>
        <v>0</v>
      </c>
      <c r="T417" s="285">
        <f t="shared" si="144"/>
        <v>0</v>
      </c>
    </row>
    <row r="418" ht="36" customHeight="1" spans="1:20">
      <c r="A418" s="275" t="s">
        <v>3276</v>
      </c>
      <c r="B418" s="276" t="s">
        <v>672</v>
      </c>
      <c r="C418" s="185">
        <f t="shared" ref="C418:G418" si="158">SUM(C419:C422)</f>
        <v>141</v>
      </c>
      <c r="D418" s="185">
        <f t="shared" si="158"/>
        <v>141</v>
      </c>
      <c r="E418" s="186">
        <f t="shared" si="158"/>
        <v>141</v>
      </c>
      <c r="F418" s="277">
        <f t="shared" si="158"/>
        <v>0</v>
      </c>
      <c r="G418" s="186">
        <f t="shared" si="158"/>
        <v>0</v>
      </c>
      <c r="H418" s="278">
        <f t="shared" si="139"/>
        <v>0</v>
      </c>
      <c r="I418" s="283" t="str">
        <f t="shared" si="140"/>
        <v>是</v>
      </c>
      <c r="J418" s="207" t="str">
        <f t="shared" si="141"/>
        <v>款</v>
      </c>
      <c r="K418" s="207">
        <f t="shared" si="145"/>
        <v>0</v>
      </c>
      <c r="O418" s="207">
        <f t="shared" si="142"/>
        <v>5</v>
      </c>
      <c r="P418" s="284">
        <v>20601</v>
      </c>
      <c r="Q418" s="286" t="s">
        <v>3277</v>
      </c>
      <c r="R418" s="287">
        <f>SUM(R419:R422)</f>
        <v>141</v>
      </c>
      <c r="S418" s="285">
        <f t="shared" si="143"/>
        <v>0</v>
      </c>
      <c r="T418" s="285">
        <f t="shared" si="144"/>
        <v>0</v>
      </c>
    </row>
    <row r="419" ht="36" customHeight="1" spans="1:20">
      <c r="A419" s="275" t="s">
        <v>3278</v>
      </c>
      <c r="B419" s="276" t="s">
        <v>145</v>
      </c>
      <c r="C419" s="185">
        <v>127</v>
      </c>
      <c r="D419" s="185">
        <f t="shared" si="155"/>
        <v>106</v>
      </c>
      <c r="E419" s="279">
        <v>106</v>
      </c>
      <c r="F419" s="277">
        <v>0</v>
      </c>
      <c r="G419" s="186">
        <v>0</v>
      </c>
      <c r="H419" s="278">
        <f t="shared" si="139"/>
        <v>-0.165354330708661</v>
      </c>
      <c r="I419" s="283" t="str">
        <f t="shared" si="140"/>
        <v>是</v>
      </c>
      <c r="J419" s="207" t="str">
        <f t="shared" si="141"/>
        <v>项</v>
      </c>
      <c r="K419" s="207">
        <f t="shared" si="145"/>
        <v>-21</v>
      </c>
      <c r="O419" s="207">
        <f t="shared" si="142"/>
        <v>7</v>
      </c>
      <c r="P419" s="284">
        <v>2060101</v>
      </c>
      <c r="Q419" s="284" t="s">
        <v>2608</v>
      </c>
      <c r="R419" s="287">
        <v>127</v>
      </c>
      <c r="S419" s="285">
        <f t="shared" si="143"/>
        <v>0</v>
      </c>
      <c r="T419" s="285">
        <f t="shared" si="144"/>
        <v>0</v>
      </c>
    </row>
    <row r="420" ht="36" customHeight="1" spans="1:20">
      <c r="A420" s="275" t="s">
        <v>3279</v>
      </c>
      <c r="B420" s="276" t="s">
        <v>147</v>
      </c>
      <c r="C420" s="185">
        <v>1</v>
      </c>
      <c r="D420" s="185">
        <f t="shared" si="155"/>
        <v>0</v>
      </c>
      <c r="E420" s="186">
        <v>0</v>
      </c>
      <c r="F420" s="277">
        <v>0</v>
      </c>
      <c r="G420" s="186">
        <v>0</v>
      </c>
      <c r="H420" s="278">
        <f t="shared" si="139"/>
        <v>-1</v>
      </c>
      <c r="I420" s="283" t="str">
        <f t="shared" si="140"/>
        <v>是</v>
      </c>
      <c r="J420" s="207" t="str">
        <f t="shared" si="141"/>
        <v>项</v>
      </c>
      <c r="K420" s="207">
        <f t="shared" si="145"/>
        <v>-1</v>
      </c>
      <c r="O420" s="207">
        <f t="shared" si="142"/>
        <v>7</v>
      </c>
      <c r="P420" s="284">
        <v>2060102</v>
      </c>
      <c r="Q420" s="284" t="s">
        <v>2610</v>
      </c>
      <c r="R420" s="287">
        <v>1</v>
      </c>
      <c r="S420" s="285">
        <f t="shared" si="143"/>
        <v>0</v>
      </c>
      <c r="T420" s="285">
        <f t="shared" si="144"/>
        <v>0</v>
      </c>
    </row>
    <row r="421" ht="36" customHeight="1" spans="1:20">
      <c r="A421" s="275" t="s">
        <v>3280</v>
      </c>
      <c r="B421" s="276" t="s">
        <v>149</v>
      </c>
      <c r="C421" s="185">
        <v>0</v>
      </c>
      <c r="D421" s="185">
        <f t="shared" si="155"/>
        <v>0</v>
      </c>
      <c r="E421" s="186">
        <v>0</v>
      </c>
      <c r="F421" s="277">
        <v>0</v>
      </c>
      <c r="G421" s="186">
        <v>0</v>
      </c>
      <c r="H421" s="278" t="str">
        <f t="shared" si="139"/>
        <v/>
      </c>
      <c r="I421" s="283" t="str">
        <f t="shared" si="140"/>
        <v>否</v>
      </c>
      <c r="J421" s="207" t="str">
        <f t="shared" si="141"/>
        <v>项</v>
      </c>
      <c r="K421" s="207">
        <f t="shared" si="145"/>
        <v>0</v>
      </c>
      <c r="O421" s="207">
        <f t="shared" si="142"/>
        <v>7</v>
      </c>
      <c r="P421" s="284">
        <v>2060103</v>
      </c>
      <c r="Q421" s="284" t="s">
        <v>2612</v>
      </c>
      <c r="R421" s="287"/>
      <c r="S421" s="285">
        <f t="shared" si="143"/>
        <v>0</v>
      </c>
      <c r="T421" s="285">
        <f t="shared" si="144"/>
        <v>0</v>
      </c>
    </row>
    <row r="422" ht="36" customHeight="1" spans="1:20">
      <c r="A422" s="275" t="s">
        <v>3281</v>
      </c>
      <c r="B422" s="276" t="s">
        <v>674</v>
      </c>
      <c r="C422" s="185">
        <v>13</v>
      </c>
      <c r="D422" s="185">
        <f t="shared" si="155"/>
        <v>35</v>
      </c>
      <c r="E422" s="279">
        <v>35</v>
      </c>
      <c r="F422" s="277">
        <v>0</v>
      </c>
      <c r="G422" s="186">
        <v>0</v>
      </c>
      <c r="H422" s="278">
        <f t="shared" si="139"/>
        <v>1.69230769230769</v>
      </c>
      <c r="I422" s="283" t="str">
        <f t="shared" si="140"/>
        <v>是</v>
      </c>
      <c r="J422" s="207" t="str">
        <f t="shared" si="141"/>
        <v>项</v>
      </c>
      <c r="K422" s="207">
        <f t="shared" si="145"/>
        <v>22</v>
      </c>
      <c r="O422" s="207">
        <f t="shared" si="142"/>
        <v>7</v>
      </c>
      <c r="P422" s="284">
        <v>2060199</v>
      </c>
      <c r="Q422" s="284" t="s">
        <v>3282</v>
      </c>
      <c r="R422" s="287">
        <v>13</v>
      </c>
      <c r="S422" s="285">
        <f t="shared" si="143"/>
        <v>0</v>
      </c>
      <c r="T422" s="285">
        <f t="shared" si="144"/>
        <v>0</v>
      </c>
    </row>
    <row r="423" ht="36" customHeight="1" spans="1:20">
      <c r="A423" s="275" t="s">
        <v>3283</v>
      </c>
      <c r="B423" s="276" t="s">
        <v>676</v>
      </c>
      <c r="C423" s="185">
        <f t="shared" ref="C423:G423" si="159">SUM(C424:C431)</f>
        <v>0</v>
      </c>
      <c r="D423" s="185">
        <f t="shared" si="159"/>
        <v>0</v>
      </c>
      <c r="E423" s="186">
        <f t="shared" si="159"/>
        <v>0</v>
      </c>
      <c r="F423" s="277">
        <f t="shared" si="159"/>
        <v>0</v>
      </c>
      <c r="G423" s="186">
        <f t="shared" si="159"/>
        <v>0</v>
      </c>
      <c r="H423" s="278" t="str">
        <f t="shared" si="139"/>
        <v/>
      </c>
      <c r="I423" s="283" t="str">
        <f t="shared" si="140"/>
        <v>否</v>
      </c>
      <c r="J423" s="207" t="str">
        <f t="shared" si="141"/>
        <v>款</v>
      </c>
      <c r="K423" s="207">
        <f t="shared" si="145"/>
        <v>0</v>
      </c>
      <c r="O423" s="207">
        <f t="shared" si="142"/>
        <v>5</v>
      </c>
      <c r="P423" s="284">
        <v>20602</v>
      </c>
      <c r="Q423" s="286" t="s">
        <v>3284</v>
      </c>
      <c r="R423" s="287"/>
      <c r="S423" s="285">
        <f t="shared" si="143"/>
        <v>0</v>
      </c>
      <c r="T423" s="285">
        <f t="shared" si="144"/>
        <v>0</v>
      </c>
    </row>
    <row r="424" ht="36" customHeight="1" spans="1:20">
      <c r="A424" s="275" t="s">
        <v>3285</v>
      </c>
      <c r="B424" s="276" t="s">
        <v>678</v>
      </c>
      <c r="C424" s="185">
        <v>0</v>
      </c>
      <c r="D424" s="185">
        <f t="shared" ref="D424:D431" si="160">SUM(E424:G424)</f>
        <v>0</v>
      </c>
      <c r="E424" s="186">
        <v>0</v>
      </c>
      <c r="F424" s="277">
        <v>0</v>
      </c>
      <c r="G424" s="186">
        <v>0</v>
      </c>
      <c r="H424" s="278" t="str">
        <f t="shared" si="139"/>
        <v/>
      </c>
      <c r="I424" s="283" t="str">
        <f t="shared" si="140"/>
        <v>否</v>
      </c>
      <c r="J424" s="207" t="str">
        <f t="shared" si="141"/>
        <v>项</v>
      </c>
      <c r="K424" s="207">
        <f t="shared" si="145"/>
        <v>0</v>
      </c>
      <c r="O424" s="207">
        <f t="shared" si="142"/>
        <v>7</v>
      </c>
      <c r="P424" s="284">
        <v>2060201</v>
      </c>
      <c r="Q424" s="284" t="s">
        <v>3286</v>
      </c>
      <c r="R424" s="287"/>
      <c r="S424" s="285">
        <f t="shared" si="143"/>
        <v>0</v>
      </c>
      <c r="T424" s="285">
        <f t="shared" si="144"/>
        <v>0</v>
      </c>
    </row>
    <row r="425" ht="36" customHeight="1" spans="1:20">
      <c r="A425" s="275" t="s">
        <v>3287</v>
      </c>
      <c r="B425" s="276" t="s">
        <v>681</v>
      </c>
      <c r="C425" s="185">
        <v>0</v>
      </c>
      <c r="D425" s="185">
        <f t="shared" si="160"/>
        <v>0</v>
      </c>
      <c r="E425" s="186">
        <v>0</v>
      </c>
      <c r="F425" s="277">
        <v>0</v>
      </c>
      <c r="G425" s="186">
        <v>0</v>
      </c>
      <c r="H425" s="278" t="str">
        <f t="shared" si="139"/>
        <v/>
      </c>
      <c r="I425" s="283" t="str">
        <f t="shared" si="140"/>
        <v>否</v>
      </c>
      <c r="J425" s="207" t="str">
        <f t="shared" si="141"/>
        <v>项</v>
      </c>
      <c r="K425" s="207">
        <f t="shared" si="145"/>
        <v>0</v>
      </c>
      <c r="O425" s="207">
        <f t="shared" si="142"/>
        <v>7</v>
      </c>
      <c r="P425" s="284">
        <v>2060203</v>
      </c>
      <c r="Q425" s="284" t="s">
        <v>3288</v>
      </c>
      <c r="R425" s="287"/>
      <c r="S425" s="285">
        <f t="shared" si="143"/>
        <v>0</v>
      </c>
      <c r="T425" s="285">
        <f t="shared" si="144"/>
        <v>0</v>
      </c>
    </row>
    <row r="426" ht="36" customHeight="1" spans="1:20">
      <c r="A426" s="275" t="s">
        <v>3289</v>
      </c>
      <c r="B426" s="276" t="s">
        <v>683</v>
      </c>
      <c r="C426" s="185">
        <v>0</v>
      </c>
      <c r="D426" s="185">
        <f t="shared" si="160"/>
        <v>0</v>
      </c>
      <c r="E426" s="186">
        <v>0</v>
      </c>
      <c r="F426" s="277">
        <v>0</v>
      </c>
      <c r="G426" s="186">
        <v>0</v>
      </c>
      <c r="H426" s="278" t="str">
        <f t="shared" si="139"/>
        <v/>
      </c>
      <c r="I426" s="283" t="str">
        <f t="shared" si="140"/>
        <v>否</v>
      </c>
      <c r="J426" s="207" t="str">
        <f t="shared" si="141"/>
        <v>项</v>
      </c>
      <c r="K426" s="207">
        <f t="shared" si="145"/>
        <v>0</v>
      </c>
      <c r="O426" s="207">
        <f t="shared" si="142"/>
        <v>7</v>
      </c>
      <c r="P426" s="284">
        <v>2060204</v>
      </c>
      <c r="Q426" s="284" t="s">
        <v>3290</v>
      </c>
      <c r="R426" s="287"/>
      <c r="S426" s="285">
        <f t="shared" si="143"/>
        <v>0</v>
      </c>
      <c r="T426" s="285">
        <f t="shared" si="144"/>
        <v>0</v>
      </c>
    </row>
    <row r="427" ht="36" customHeight="1" spans="1:20">
      <c r="A427" s="275" t="s">
        <v>3291</v>
      </c>
      <c r="B427" s="276" t="s">
        <v>685</v>
      </c>
      <c r="C427" s="185">
        <v>0</v>
      </c>
      <c r="D427" s="185">
        <f t="shared" si="160"/>
        <v>0</v>
      </c>
      <c r="E427" s="186">
        <v>0</v>
      </c>
      <c r="F427" s="277">
        <v>0</v>
      </c>
      <c r="G427" s="186">
        <v>0</v>
      </c>
      <c r="H427" s="278" t="str">
        <f t="shared" si="139"/>
        <v/>
      </c>
      <c r="I427" s="283" t="str">
        <f t="shared" si="140"/>
        <v>否</v>
      </c>
      <c r="J427" s="207" t="str">
        <f t="shared" si="141"/>
        <v>项</v>
      </c>
      <c r="K427" s="207">
        <f t="shared" si="145"/>
        <v>0</v>
      </c>
      <c r="O427" s="207">
        <f t="shared" si="142"/>
        <v>7</v>
      </c>
      <c r="P427" s="284">
        <v>2060205</v>
      </c>
      <c r="Q427" s="284" t="s">
        <v>3292</v>
      </c>
      <c r="R427" s="287"/>
      <c r="S427" s="285">
        <f t="shared" si="143"/>
        <v>0</v>
      </c>
      <c r="T427" s="285">
        <f t="shared" si="144"/>
        <v>0</v>
      </c>
    </row>
    <row r="428" ht="36" customHeight="1" spans="1:20">
      <c r="A428" s="275" t="s">
        <v>3293</v>
      </c>
      <c r="B428" s="276" t="s">
        <v>687</v>
      </c>
      <c r="C428" s="185">
        <v>0</v>
      </c>
      <c r="D428" s="185">
        <f t="shared" si="160"/>
        <v>0</v>
      </c>
      <c r="E428" s="186">
        <v>0</v>
      </c>
      <c r="F428" s="277">
        <v>0</v>
      </c>
      <c r="G428" s="186">
        <v>0</v>
      </c>
      <c r="H428" s="278" t="str">
        <f t="shared" si="139"/>
        <v/>
      </c>
      <c r="I428" s="283" t="str">
        <f t="shared" si="140"/>
        <v>否</v>
      </c>
      <c r="J428" s="207" t="str">
        <f t="shared" si="141"/>
        <v>项</v>
      </c>
      <c r="K428" s="207">
        <f t="shared" si="145"/>
        <v>0</v>
      </c>
      <c r="O428" s="207">
        <f t="shared" si="142"/>
        <v>7</v>
      </c>
      <c r="P428" s="284">
        <v>2060206</v>
      </c>
      <c r="Q428" s="284" t="s">
        <v>3294</v>
      </c>
      <c r="R428" s="287"/>
      <c r="S428" s="285">
        <f t="shared" si="143"/>
        <v>0</v>
      </c>
      <c r="T428" s="285">
        <f t="shared" si="144"/>
        <v>0</v>
      </c>
    </row>
    <row r="429" ht="36" customHeight="1" spans="1:20">
      <c r="A429" s="275" t="s">
        <v>3295</v>
      </c>
      <c r="B429" s="276" t="s">
        <v>689</v>
      </c>
      <c r="C429" s="185">
        <v>0</v>
      </c>
      <c r="D429" s="185">
        <f t="shared" si="160"/>
        <v>0</v>
      </c>
      <c r="E429" s="186">
        <v>0</v>
      </c>
      <c r="F429" s="277">
        <v>0</v>
      </c>
      <c r="G429" s="186">
        <v>0</v>
      </c>
      <c r="H429" s="278" t="str">
        <f t="shared" si="139"/>
        <v/>
      </c>
      <c r="I429" s="283" t="str">
        <f t="shared" si="140"/>
        <v>否</v>
      </c>
      <c r="J429" s="207" t="str">
        <f t="shared" si="141"/>
        <v>项</v>
      </c>
      <c r="K429" s="207">
        <f t="shared" si="145"/>
        <v>0</v>
      </c>
      <c r="O429" s="207">
        <f t="shared" si="142"/>
        <v>7</v>
      </c>
      <c r="P429" s="284">
        <v>2060207</v>
      </c>
      <c r="Q429" s="284" t="s">
        <v>3296</v>
      </c>
      <c r="R429" s="287"/>
      <c r="S429" s="285">
        <f t="shared" si="143"/>
        <v>0</v>
      </c>
      <c r="T429" s="285">
        <f t="shared" si="144"/>
        <v>0</v>
      </c>
    </row>
    <row r="430" ht="36" customHeight="1" spans="1:20">
      <c r="A430" s="288">
        <v>2060208</v>
      </c>
      <c r="B430" s="293" t="s">
        <v>3297</v>
      </c>
      <c r="C430" s="185">
        <v>0</v>
      </c>
      <c r="D430" s="185">
        <f t="shared" si="160"/>
        <v>0</v>
      </c>
      <c r="E430" s="186">
        <v>0</v>
      </c>
      <c r="F430" s="277">
        <v>0</v>
      </c>
      <c r="G430" s="186">
        <v>0</v>
      </c>
      <c r="H430" s="278" t="str">
        <f t="shared" si="139"/>
        <v/>
      </c>
      <c r="I430" s="283" t="str">
        <f t="shared" si="140"/>
        <v>否</v>
      </c>
      <c r="J430" s="207" t="str">
        <f t="shared" si="141"/>
        <v>项</v>
      </c>
      <c r="K430" s="207">
        <f t="shared" si="145"/>
        <v>0</v>
      </c>
      <c r="O430" s="207">
        <f t="shared" si="142"/>
        <v>7</v>
      </c>
      <c r="P430" s="289"/>
      <c r="Q430" s="289"/>
      <c r="R430" s="289"/>
      <c r="S430" s="285">
        <f t="shared" si="143"/>
        <v>2060208</v>
      </c>
      <c r="T430" s="285">
        <f t="shared" si="144"/>
        <v>0</v>
      </c>
    </row>
    <row r="431" ht="36" customHeight="1" spans="1:20">
      <c r="A431" s="275" t="s">
        <v>3298</v>
      </c>
      <c r="B431" s="276" t="s">
        <v>691</v>
      </c>
      <c r="C431" s="185"/>
      <c r="D431" s="185">
        <f t="shared" si="160"/>
        <v>0</v>
      </c>
      <c r="E431" s="186">
        <v>0</v>
      </c>
      <c r="F431" s="277">
        <v>0</v>
      </c>
      <c r="G431" s="186">
        <v>0</v>
      </c>
      <c r="H431" s="278" t="str">
        <f t="shared" si="139"/>
        <v/>
      </c>
      <c r="I431" s="283" t="str">
        <f t="shared" si="140"/>
        <v>否</v>
      </c>
      <c r="J431" s="207" t="str">
        <f t="shared" si="141"/>
        <v>项</v>
      </c>
      <c r="K431" s="207">
        <f t="shared" si="145"/>
        <v>0</v>
      </c>
      <c r="O431" s="207">
        <f t="shared" si="142"/>
        <v>7</v>
      </c>
      <c r="P431" s="284">
        <v>2060299</v>
      </c>
      <c r="Q431" s="284" t="s">
        <v>3299</v>
      </c>
      <c r="R431" s="287"/>
      <c r="S431" s="285">
        <f t="shared" si="143"/>
        <v>0</v>
      </c>
      <c r="T431" s="285">
        <f t="shared" si="144"/>
        <v>0</v>
      </c>
    </row>
    <row r="432" ht="36" customHeight="1" spans="1:20">
      <c r="A432" s="275" t="s">
        <v>3300</v>
      </c>
      <c r="B432" s="276" t="s">
        <v>693</v>
      </c>
      <c r="C432" s="185">
        <f t="shared" ref="C432:G432" si="161">SUM(C433:C437)</f>
        <v>0</v>
      </c>
      <c r="D432" s="185">
        <f t="shared" si="161"/>
        <v>0</v>
      </c>
      <c r="E432" s="186">
        <f t="shared" si="161"/>
        <v>0</v>
      </c>
      <c r="F432" s="277">
        <f t="shared" si="161"/>
        <v>0</v>
      </c>
      <c r="G432" s="186">
        <f t="shared" si="161"/>
        <v>0</v>
      </c>
      <c r="H432" s="278" t="str">
        <f t="shared" si="139"/>
        <v/>
      </c>
      <c r="I432" s="283" t="str">
        <f t="shared" si="140"/>
        <v>否</v>
      </c>
      <c r="J432" s="207" t="str">
        <f t="shared" si="141"/>
        <v>款</v>
      </c>
      <c r="K432" s="207">
        <f t="shared" si="145"/>
        <v>0</v>
      </c>
      <c r="O432" s="207">
        <f t="shared" si="142"/>
        <v>5</v>
      </c>
      <c r="P432" s="284">
        <v>20603</v>
      </c>
      <c r="Q432" s="286" t="s">
        <v>3301</v>
      </c>
      <c r="R432" s="287"/>
      <c r="S432" s="285">
        <f t="shared" si="143"/>
        <v>0</v>
      </c>
      <c r="T432" s="285">
        <f t="shared" si="144"/>
        <v>0</v>
      </c>
    </row>
    <row r="433" ht="36" customHeight="1" spans="1:20">
      <c r="A433" s="275" t="s">
        <v>3302</v>
      </c>
      <c r="B433" s="276" t="s">
        <v>678</v>
      </c>
      <c r="C433" s="185">
        <v>0</v>
      </c>
      <c r="D433" s="185">
        <f t="shared" ref="D433:D437" si="162">SUM(E433:G433)</f>
        <v>0</v>
      </c>
      <c r="E433" s="186">
        <v>0</v>
      </c>
      <c r="F433" s="277">
        <v>0</v>
      </c>
      <c r="G433" s="186">
        <v>0</v>
      </c>
      <c r="H433" s="278" t="str">
        <f t="shared" si="139"/>
        <v/>
      </c>
      <c r="I433" s="283" t="str">
        <f t="shared" si="140"/>
        <v>否</v>
      </c>
      <c r="J433" s="207" t="str">
        <f t="shared" si="141"/>
        <v>项</v>
      </c>
      <c r="K433" s="207">
        <f t="shared" si="145"/>
        <v>0</v>
      </c>
      <c r="O433" s="207">
        <f t="shared" si="142"/>
        <v>7</v>
      </c>
      <c r="P433" s="284">
        <v>2060301</v>
      </c>
      <c r="Q433" s="284" t="s">
        <v>3286</v>
      </c>
      <c r="R433" s="287"/>
      <c r="S433" s="285">
        <f t="shared" si="143"/>
        <v>0</v>
      </c>
      <c r="T433" s="285">
        <f t="shared" si="144"/>
        <v>0</v>
      </c>
    </row>
    <row r="434" ht="36" customHeight="1" spans="1:20">
      <c r="A434" s="275" t="s">
        <v>3303</v>
      </c>
      <c r="B434" s="276" t="s">
        <v>695</v>
      </c>
      <c r="C434" s="185">
        <v>0</v>
      </c>
      <c r="D434" s="185">
        <f t="shared" si="162"/>
        <v>0</v>
      </c>
      <c r="E434" s="186">
        <v>0</v>
      </c>
      <c r="F434" s="277">
        <v>0</v>
      </c>
      <c r="G434" s="186">
        <v>0</v>
      </c>
      <c r="H434" s="278" t="str">
        <f t="shared" si="139"/>
        <v/>
      </c>
      <c r="I434" s="283" t="str">
        <f t="shared" si="140"/>
        <v>否</v>
      </c>
      <c r="J434" s="207" t="str">
        <f t="shared" si="141"/>
        <v>项</v>
      </c>
      <c r="K434" s="207">
        <f t="shared" si="145"/>
        <v>0</v>
      </c>
      <c r="O434" s="207">
        <f t="shared" si="142"/>
        <v>7</v>
      </c>
      <c r="P434" s="284">
        <v>2060302</v>
      </c>
      <c r="Q434" s="284" t="s">
        <v>3304</v>
      </c>
      <c r="R434" s="287"/>
      <c r="S434" s="285">
        <f t="shared" si="143"/>
        <v>0</v>
      </c>
      <c r="T434" s="285">
        <f t="shared" si="144"/>
        <v>0</v>
      </c>
    </row>
    <row r="435" ht="36" customHeight="1" spans="1:20">
      <c r="A435" s="275" t="s">
        <v>3305</v>
      </c>
      <c r="B435" s="276" t="s">
        <v>697</v>
      </c>
      <c r="C435" s="185">
        <v>0</v>
      </c>
      <c r="D435" s="185">
        <f t="shared" si="162"/>
        <v>0</v>
      </c>
      <c r="E435" s="186">
        <v>0</v>
      </c>
      <c r="F435" s="277">
        <v>0</v>
      </c>
      <c r="G435" s="186">
        <v>0</v>
      </c>
      <c r="H435" s="278" t="str">
        <f t="shared" si="139"/>
        <v/>
      </c>
      <c r="I435" s="283" t="str">
        <f t="shared" si="140"/>
        <v>否</v>
      </c>
      <c r="J435" s="207" t="str">
        <f t="shared" si="141"/>
        <v>项</v>
      </c>
      <c r="K435" s="207">
        <f t="shared" si="145"/>
        <v>0</v>
      </c>
      <c r="O435" s="207">
        <f t="shared" si="142"/>
        <v>7</v>
      </c>
      <c r="P435" s="284">
        <v>2060303</v>
      </c>
      <c r="Q435" s="284" t="s">
        <v>3306</v>
      </c>
      <c r="R435" s="287"/>
      <c r="S435" s="285">
        <f t="shared" si="143"/>
        <v>0</v>
      </c>
      <c r="T435" s="285">
        <f t="shared" si="144"/>
        <v>0</v>
      </c>
    </row>
    <row r="436" ht="36" customHeight="1" spans="1:20">
      <c r="A436" s="275" t="s">
        <v>3307</v>
      </c>
      <c r="B436" s="276" t="s">
        <v>699</v>
      </c>
      <c r="C436" s="185">
        <v>0</v>
      </c>
      <c r="D436" s="185">
        <f t="shared" si="162"/>
        <v>0</v>
      </c>
      <c r="E436" s="186">
        <v>0</v>
      </c>
      <c r="F436" s="277">
        <v>0</v>
      </c>
      <c r="G436" s="186">
        <v>0</v>
      </c>
      <c r="H436" s="278" t="str">
        <f t="shared" si="139"/>
        <v/>
      </c>
      <c r="I436" s="283" t="str">
        <f t="shared" si="140"/>
        <v>否</v>
      </c>
      <c r="J436" s="207" t="str">
        <f t="shared" si="141"/>
        <v>项</v>
      </c>
      <c r="K436" s="207">
        <f t="shared" si="145"/>
        <v>0</v>
      </c>
      <c r="O436" s="207">
        <f t="shared" si="142"/>
        <v>7</v>
      </c>
      <c r="P436" s="284">
        <v>2060304</v>
      </c>
      <c r="Q436" s="284" t="s">
        <v>3308</v>
      </c>
      <c r="R436" s="287"/>
      <c r="S436" s="285">
        <f t="shared" si="143"/>
        <v>0</v>
      </c>
      <c r="T436" s="285">
        <f t="shared" si="144"/>
        <v>0</v>
      </c>
    </row>
    <row r="437" ht="36" customHeight="1" spans="1:20">
      <c r="A437" s="275" t="s">
        <v>3309</v>
      </c>
      <c r="B437" s="276" t="s">
        <v>701</v>
      </c>
      <c r="C437" s="185">
        <v>0</v>
      </c>
      <c r="D437" s="185">
        <f t="shared" si="162"/>
        <v>0</v>
      </c>
      <c r="E437" s="186">
        <v>0</v>
      </c>
      <c r="F437" s="277">
        <v>0</v>
      </c>
      <c r="G437" s="186">
        <v>0</v>
      </c>
      <c r="H437" s="278" t="str">
        <f t="shared" si="139"/>
        <v/>
      </c>
      <c r="I437" s="283" t="str">
        <f t="shared" si="140"/>
        <v>否</v>
      </c>
      <c r="J437" s="207" t="str">
        <f t="shared" si="141"/>
        <v>项</v>
      </c>
      <c r="K437" s="207">
        <f t="shared" si="145"/>
        <v>0</v>
      </c>
      <c r="O437" s="207">
        <f t="shared" si="142"/>
        <v>7</v>
      </c>
      <c r="P437" s="284">
        <v>2060399</v>
      </c>
      <c r="Q437" s="284" t="s">
        <v>3310</v>
      </c>
      <c r="R437" s="287"/>
      <c r="S437" s="285">
        <f t="shared" si="143"/>
        <v>0</v>
      </c>
      <c r="T437" s="285">
        <f t="shared" si="144"/>
        <v>0</v>
      </c>
    </row>
    <row r="438" ht="36" customHeight="1" spans="1:20">
      <c r="A438" s="275" t="s">
        <v>3311</v>
      </c>
      <c r="B438" s="276" t="s">
        <v>703</v>
      </c>
      <c r="C438" s="185">
        <f t="shared" ref="C438:G438" si="163">SUM(C439:C442)</f>
        <v>151</v>
      </c>
      <c r="D438" s="185">
        <f t="shared" si="163"/>
        <v>250</v>
      </c>
      <c r="E438" s="186">
        <f t="shared" si="163"/>
        <v>0</v>
      </c>
      <c r="F438" s="277">
        <f t="shared" si="163"/>
        <v>50</v>
      </c>
      <c r="G438" s="186">
        <f t="shared" si="163"/>
        <v>200</v>
      </c>
      <c r="H438" s="278">
        <f t="shared" si="139"/>
        <v>0.655629139072848</v>
      </c>
      <c r="I438" s="283" t="str">
        <f t="shared" si="140"/>
        <v>是</v>
      </c>
      <c r="J438" s="207" t="str">
        <f t="shared" si="141"/>
        <v>款</v>
      </c>
      <c r="K438" s="207">
        <f t="shared" si="145"/>
        <v>99</v>
      </c>
      <c r="O438" s="207">
        <f t="shared" si="142"/>
        <v>5</v>
      </c>
      <c r="P438" s="284">
        <v>20604</v>
      </c>
      <c r="Q438" s="286" t="s">
        <v>3312</v>
      </c>
      <c r="R438" s="287">
        <f>SUM(R439:R442)</f>
        <v>151</v>
      </c>
      <c r="S438" s="285">
        <f t="shared" si="143"/>
        <v>0</v>
      </c>
      <c r="T438" s="285">
        <f t="shared" si="144"/>
        <v>0</v>
      </c>
    </row>
    <row r="439" ht="36" customHeight="1" spans="1:20">
      <c r="A439" s="275" t="s">
        <v>3313</v>
      </c>
      <c r="B439" s="276" t="s">
        <v>678</v>
      </c>
      <c r="C439" s="185">
        <v>0</v>
      </c>
      <c r="D439" s="185">
        <f t="shared" ref="D439:D442" si="164">SUM(E439:G439)</f>
        <v>0</v>
      </c>
      <c r="E439" s="186">
        <v>0</v>
      </c>
      <c r="F439" s="277">
        <v>0</v>
      </c>
      <c r="G439" s="186">
        <v>0</v>
      </c>
      <c r="H439" s="278" t="str">
        <f t="shared" si="139"/>
        <v/>
      </c>
      <c r="I439" s="283" t="str">
        <f t="shared" si="140"/>
        <v>否</v>
      </c>
      <c r="J439" s="207" t="str">
        <f t="shared" si="141"/>
        <v>项</v>
      </c>
      <c r="K439" s="207">
        <f t="shared" si="145"/>
        <v>0</v>
      </c>
      <c r="O439" s="207">
        <f t="shared" si="142"/>
        <v>7</v>
      </c>
      <c r="P439" s="284">
        <v>2060401</v>
      </c>
      <c r="Q439" s="284" t="s">
        <v>3286</v>
      </c>
      <c r="R439" s="287"/>
      <c r="S439" s="285">
        <f t="shared" si="143"/>
        <v>0</v>
      </c>
      <c r="T439" s="285">
        <f t="shared" si="144"/>
        <v>0</v>
      </c>
    </row>
    <row r="440" ht="36" customHeight="1" spans="1:20">
      <c r="A440" s="275" t="s">
        <v>3314</v>
      </c>
      <c r="B440" s="276" t="s">
        <v>707</v>
      </c>
      <c r="C440" s="185">
        <v>0</v>
      </c>
      <c r="D440" s="185">
        <f t="shared" si="164"/>
        <v>0</v>
      </c>
      <c r="E440" s="186">
        <v>0</v>
      </c>
      <c r="F440" s="277">
        <v>0</v>
      </c>
      <c r="G440" s="186">
        <v>0</v>
      </c>
      <c r="H440" s="278" t="str">
        <f t="shared" si="139"/>
        <v/>
      </c>
      <c r="I440" s="283" t="str">
        <f t="shared" si="140"/>
        <v>否</v>
      </c>
      <c r="J440" s="207" t="str">
        <f t="shared" si="141"/>
        <v>项</v>
      </c>
      <c r="K440" s="207">
        <f t="shared" si="145"/>
        <v>0</v>
      </c>
      <c r="O440" s="207">
        <f t="shared" si="142"/>
        <v>7</v>
      </c>
      <c r="P440" s="284">
        <v>2060404</v>
      </c>
      <c r="Q440" s="284" t="s">
        <v>3315</v>
      </c>
      <c r="R440" s="287"/>
      <c r="S440" s="285">
        <f t="shared" si="143"/>
        <v>0</v>
      </c>
      <c r="T440" s="285">
        <f t="shared" si="144"/>
        <v>0</v>
      </c>
    </row>
    <row r="441" ht="36" customHeight="1" spans="1:20">
      <c r="A441" s="294">
        <v>2060405</v>
      </c>
      <c r="B441" s="276" t="s">
        <v>3316</v>
      </c>
      <c r="C441" s="185">
        <v>0</v>
      </c>
      <c r="D441" s="185">
        <f t="shared" si="164"/>
        <v>0</v>
      </c>
      <c r="E441" s="186">
        <v>0</v>
      </c>
      <c r="F441" s="277">
        <v>0</v>
      </c>
      <c r="G441" s="186">
        <v>0</v>
      </c>
      <c r="H441" s="278" t="str">
        <f t="shared" si="139"/>
        <v/>
      </c>
      <c r="I441" s="283" t="str">
        <f t="shared" si="140"/>
        <v>否</v>
      </c>
      <c r="J441" s="207" t="str">
        <f t="shared" si="141"/>
        <v>项</v>
      </c>
      <c r="K441" s="207">
        <f t="shared" si="145"/>
        <v>0</v>
      </c>
      <c r="O441" s="207">
        <f t="shared" si="142"/>
        <v>7</v>
      </c>
      <c r="Q441" s="289"/>
      <c r="R441" s="289"/>
      <c r="S441" s="285">
        <f t="shared" si="143"/>
        <v>2060405</v>
      </c>
      <c r="T441" s="285">
        <f t="shared" si="144"/>
        <v>0</v>
      </c>
    </row>
    <row r="442" ht="36" customHeight="1" spans="1:20">
      <c r="A442" s="275" t="s">
        <v>3317</v>
      </c>
      <c r="B442" s="276" t="s">
        <v>709</v>
      </c>
      <c r="C442" s="185">
        <v>151</v>
      </c>
      <c r="D442" s="185">
        <f t="shared" si="164"/>
        <v>250</v>
      </c>
      <c r="E442" s="186">
        <v>0</v>
      </c>
      <c r="F442" s="277">
        <v>50</v>
      </c>
      <c r="G442" s="186">
        <v>200</v>
      </c>
      <c r="H442" s="278">
        <f t="shared" si="139"/>
        <v>0.655629139072848</v>
      </c>
      <c r="I442" s="283" t="str">
        <f t="shared" si="140"/>
        <v>是</v>
      </c>
      <c r="J442" s="207" t="str">
        <f t="shared" si="141"/>
        <v>项</v>
      </c>
      <c r="K442" s="207">
        <f t="shared" si="145"/>
        <v>99</v>
      </c>
      <c r="O442" s="207">
        <f t="shared" si="142"/>
        <v>7</v>
      </c>
      <c r="P442" s="295">
        <v>2060499</v>
      </c>
      <c r="Q442" s="284" t="s">
        <v>3318</v>
      </c>
      <c r="R442" s="287">
        <v>151</v>
      </c>
      <c r="S442" s="285">
        <f t="shared" si="143"/>
        <v>0</v>
      </c>
      <c r="T442" s="285">
        <f t="shared" si="144"/>
        <v>0</v>
      </c>
    </row>
    <row r="443" ht="36" customHeight="1" spans="1:20">
      <c r="A443" s="275" t="s">
        <v>3319</v>
      </c>
      <c r="B443" s="276" t="s">
        <v>711</v>
      </c>
      <c r="C443" s="185">
        <f t="shared" ref="C443:G443" si="165">SUM(C444:C447)</f>
        <v>0</v>
      </c>
      <c r="D443" s="185">
        <f t="shared" si="165"/>
        <v>0</v>
      </c>
      <c r="E443" s="186">
        <f t="shared" si="165"/>
        <v>0</v>
      </c>
      <c r="F443" s="277">
        <f t="shared" si="165"/>
        <v>0</v>
      </c>
      <c r="G443" s="186">
        <f t="shared" si="165"/>
        <v>0</v>
      </c>
      <c r="H443" s="278" t="str">
        <f t="shared" si="139"/>
        <v/>
      </c>
      <c r="I443" s="283" t="str">
        <f t="shared" si="140"/>
        <v>否</v>
      </c>
      <c r="J443" s="207" t="str">
        <f t="shared" si="141"/>
        <v>款</v>
      </c>
      <c r="K443" s="207">
        <f t="shared" si="145"/>
        <v>0</v>
      </c>
      <c r="O443" s="207">
        <f t="shared" si="142"/>
        <v>5</v>
      </c>
      <c r="P443" s="284">
        <v>20605</v>
      </c>
      <c r="Q443" s="286" t="s">
        <v>3320</v>
      </c>
      <c r="R443" s="287"/>
      <c r="S443" s="285">
        <f t="shared" si="143"/>
        <v>0</v>
      </c>
      <c r="T443" s="285">
        <f t="shared" si="144"/>
        <v>0</v>
      </c>
    </row>
    <row r="444" ht="36" customHeight="1" spans="1:20">
      <c r="A444" s="275" t="s">
        <v>3321</v>
      </c>
      <c r="B444" s="276" t="s">
        <v>678</v>
      </c>
      <c r="C444" s="185">
        <v>0</v>
      </c>
      <c r="D444" s="185">
        <f t="shared" ref="D444:D447" si="166">SUM(E444:G444)</f>
        <v>0</v>
      </c>
      <c r="E444" s="186">
        <v>0</v>
      </c>
      <c r="F444" s="277">
        <v>0</v>
      </c>
      <c r="G444" s="186">
        <v>0</v>
      </c>
      <c r="H444" s="278" t="str">
        <f t="shared" si="139"/>
        <v/>
      </c>
      <c r="I444" s="283" t="str">
        <f t="shared" si="140"/>
        <v>否</v>
      </c>
      <c r="J444" s="207" t="str">
        <f t="shared" si="141"/>
        <v>项</v>
      </c>
      <c r="K444" s="207">
        <f t="shared" si="145"/>
        <v>0</v>
      </c>
      <c r="O444" s="207">
        <f t="shared" si="142"/>
        <v>7</v>
      </c>
      <c r="P444" s="284">
        <v>2060501</v>
      </c>
      <c r="Q444" s="284" t="s">
        <v>3286</v>
      </c>
      <c r="R444" s="287"/>
      <c r="S444" s="285">
        <f t="shared" si="143"/>
        <v>0</v>
      </c>
      <c r="T444" s="285">
        <f t="shared" si="144"/>
        <v>0</v>
      </c>
    </row>
    <row r="445" ht="36" customHeight="1" spans="1:20">
      <c r="A445" s="275" t="s">
        <v>3322</v>
      </c>
      <c r="B445" s="276" t="s">
        <v>713</v>
      </c>
      <c r="C445" s="185">
        <v>0</v>
      </c>
      <c r="D445" s="185">
        <f t="shared" si="166"/>
        <v>0</v>
      </c>
      <c r="E445" s="186">
        <v>0</v>
      </c>
      <c r="F445" s="277">
        <v>0</v>
      </c>
      <c r="G445" s="186">
        <v>0</v>
      </c>
      <c r="H445" s="278" t="str">
        <f t="shared" si="139"/>
        <v/>
      </c>
      <c r="I445" s="283" t="str">
        <f t="shared" si="140"/>
        <v>否</v>
      </c>
      <c r="J445" s="207" t="str">
        <f t="shared" si="141"/>
        <v>项</v>
      </c>
      <c r="K445" s="207">
        <f t="shared" si="145"/>
        <v>0</v>
      </c>
      <c r="O445" s="207">
        <f t="shared" si="142"/>
        <v>7</v>
      </c>
      <c r="P445" s="284">
        <v>2060502</v>
      </c>
      <c r="Q445" s="284" t="s">
        <v>3323</v>
      </c>
      <c r="R445" s="287"/>
      <c r="S445" s="285">
        <f t="shared" si="143"/>
        <v>0</v>
      </c>
      <c r="T445" s="285">
        <f t="shared" si="144"/>
        <v>0</v>
      </c>
    </row>
    <row r="446" ht="36" customHeight="1" spans="1:20">
      <c r="A446" s="275" t="s">
        <v>3324</v>
      </c>
      <c r="B446" s="276" t="s">
        <v>715</v>
      </c>
      <c r="C446" s="185">
        <v>0</v>
      </c>
      <c r="D446" s="185">
        <f t="shared" si="166"/>
        <v>0</v>
      </c>
      <c r="E446" s="186">
        <v>0</v>
      </c>
      <c r="F446" s="277">
        <v>0</v>
      </c>
      <c r="G446" s="186">
        <v>0</v>
      </c>
      <c r="H446" s="278" t="str">
        <f t="shared" si="139"/>
        <v/>
      </c>
      <c r="I446" s="283" t="str">
        <f t="shared" si="140"/>
        <v>否</v>
      </c>
      <c r="J446" s="207" t="str">
        <f t="shared" si="141"/>
        <v>项</v>
      </c>
      <c r="K446" s="207">
        <f t="shared" si="145"/>
        <v>0</v>
      </c>
      <c r="O446" s="207">
        <f t="shared" si="142"/>
        <v>7</v>
      </c>
      <c r="P446" s="284">
        <v>2060503</v>
      </c>
      <c r="Q446" s="284" t="s">
        <v>3325</v>
      </c>
      <c r="R446" s="287"/>
      <c r="S446" s="285">
        <f t="shared" si="143"/>
        <v>0</v>
      </c>
      <c r="T446" s="285">
        <f t="shared" si="144"/>
        <v>0</v>
      </c>
    </row>
    <row r="447" ht="36" customHeight="1" spans="1:20">
      <c r="A447" s="275" t="s">
        <v>3326</v>
      </c>
      <c r="B447" s="276" t="s">
        <v>717</v>
      </c>
      <c r="C447" s="185">
        <v>0</v>
      </c>
      <c r="D447" s="185">
        <f t="shared" si="166"/>
        <v>0</v>
      </c>
      <c r="E447" s="186">
        <v>0</v>
      </c>
      <c r="F447" s="277">
        <v>0</v>
      </c>
      <c r="G447" s="186">
        <v>0</v>
      </c>
      <c r="H447" s="278" t="str">
        <f t="shared" si="139"/>
        <v/>
      </c>
      <c r="I447" s="283" t="str">
        <f t="shared" si="140"/>
        <v>否</v>
      </c>
      <c r="J447" s="207" t="str">
        <f t="shared" si="141"/>
        <v>项</v>
      </c>
      <c r="K447" s="207">
        <f t="shared" si="145"/>
        <v>0</v>
      </c>
      <c r="O447" s="207">
        <f t="shared" si="142"/>
        <v>7</v>
      </c>
      <c r="P447" s="284">
        <v>2060599</v>
      </c>
      <c r="Q447" s="284" t="s">
        <v>3327</v>
      </c>
      <c r="R447" s="287"/>
      <c r="S447" s="285">
        <f t="shared" si="143"/>
        <v>0</v>
      </c>
      <c r="T447" s="285">
        <f t="shared" si="144"/>
        <v>0</v>
      </c>
    </row>
    <row r="448" ht="36" customHeight="1" spans="1:20">
      <c r="A448" s="275" t="s">
        <v>3328</v>
      </c>
      <c r="B448" s="276" t="s">
        <v>719</v>
      </c>
      <c r="C448" s="185">
        <f t="shared" ref="C448:G448" si="167">SUM(C449:C452)</f>
        <v>0</v>
      </c>
      <c r="D448" s="185">
        <f t="shared" si="167"/>
        <v>0</v>
      </c>
      <c r="E448" s="186">
        <f t="shared" si="167"/>
        <v>0</v>
      </c>
      <c r="F448" s="277">
        <f t="shared" si="167"/>
        <v>0</v>
      </c>
      <c r="G448" s="186">
        <f t="shared" si="167"/>
        <v>0</v>
      </c>
      <c r="H448" s="278" t="str">
        <f t="shared" si="139"/>
        <v/>
      </c>
      <c r="I448" s="283" t="str">
        <f t="shared" si="140"/>
        <v>否</v>
      </c>
      <c r="J448" s="207" t="str">
        <f t="shared" si="141"/>
        <v>款</v>
      </c>
      <c r="K448" s="207">
        <f t="shared" si="145"/>
        <v>0</v>
      </c>
      <c r="O448" s="207">
        <f t="shared" si="142"/>
        <v>5</v>
      </c>
      <c r="P448" s="284">
        <v>20606</v>
      </c>
      <c r="Q448" s="286" t="s">
        <v>3329</v>
      </c>
      <c r="R448" s="287"/>
      <c r="S448" s="285">
        <f t="shared" si="143"/>
        <v>0</v>
      </c>
      <c r="T448" s="285">
        <f t="shared" si="144"/>
        <v>0</v>
      </c>
    </row>
    <row r="449" ht="36" customHeight="1" spans="1:20">
      <c r="A449" s="275" t="s">
        <v>3330</v>
      </c>
      <c r="B449" s="276" t="s">
        <v>721</v>
      </c>
      <c r="C449" s="185">
        <v>0</v>
      </c>
      <c r="D449" s="185">
        <f t="shared" ref="D449:D452" si="168">SUM(E449:G449)</f>
        <v>0</v>
      </c>
      <c r="E449" s="186">
        <v>0</v>
      </c>
      <c r="F449" s="277">
        <v>0</v>
      </c>
      <c r="G449" s="186">
        <v>0</v>
      </c>
      <c r="H449" s="278" t="str">
        <f t="shared" si="139"/>
        <v/>
      </c>
      <c r="I449" s="283" t="str">
        <f t="shared" si="140"/>
        <v>否</v>
      </c>
      <c r="J449" s="207" t="str">
        <f t="shared" si="141"/>
        <v>项</v>
      </c>
      <c r="K449" s="207">
        <f t="shared" si="145"/>
        <v>0</v>
      </c>
      <c r="O449" s="207">
        <f t="shared" si="142"/>
        <v>7</v>
      </c>
      <c r="P449" s="284">
        <v>2060601</v>
      </c>
      <c r="Q449" s="284" t="s">
        <v>3331</v>
      </c>
      <c r="R449" s="287"/>
      <c r="S449" s="285">
        <f t="shared" si="143"/>
        <v>0</v>
      </c>
      <c r="T449" s="285">
        <f t="shared" si="144"/>
        <v>0</v>
      </c>
    </row>
    <row r="450" ht="36" customHeight="1" spans="1:20">
      <c r="A450" s="275" t="s">
        <v>3332</v>
      </c>
      <c r="B450" s="276" t="s">
        <v>723</v>
      </c>
      <c r="C450" s="185">
        <v>0</v>
      </c>
      <c r="D450" s="185">
        <f t="shared" si="168"/>
        <v>0</v>
      </c>
      <c r="E450" s="186">
        <v>0</v>
      </c>
      <c r="F450" s="277">
        <v>0</v>
      </c>
      <c r="G450" s="186">
        <v>0</v>
      </c>
      <c r="H450" s="278" t="str">
        <f t="shared" si="139"/>
        <v/>
      </c>
      <c r="I450" s="283" t="str">
        <f t="shared" si="140"/>
        <v>否</v>
      </c>
      <c r="J450" s="207" t="str">
        <f t="shared" si="141"/>
        <v>项</v>
      </c>
      <c r="K450" s="207">
        <f t="shared" si="145"/>
        <v>0</v>
      </c>
      <c r="O450" s="207">
        <f t="shared" si="142"/>
        <v>7</v>
      </c>
      <c r="P450" s="284">
        <v>2060602</v>
      </c>
      <c r="Q450" s="284" t="s">
        <v>3333</v>
      </c>
      <c r="R450" s="287"/>
      <c r="S450" s="285">
        <f t="shared" si="143"/>
        <v>0</v>
      </c>
      <c r="T450" s="285">
        <f t="shared" si="144"/>
        <v>0</v>
      </c>
    </row>
    <row r="451" ht="36" customHeight="1" spans="1:20">
      <c r="A451" s="275" t="s">
        <v>3334</v>
      </c>
      <c r="B451" s="276" t="s">
        <v>725</v>
      </c>
      <c r="C451" s="185">
        <v>0</v>
      </c>
      <c r="D451" s="185">
        <f t="shared" si="168"/>
        <v>0</v>
      </c>
      <c r="E451" s="186">
        <v>0</v>
      </c>
      <c r="F451" s="277">
        <v>0</v>
      </c>
      <c r="G451" s="186">
        <v>0</v>
      </c>
      <c r="H451" s="278" t="str">
        <f t="shared" si="139"/>
        <v/>
      </c>
      <c r="I451" s="283" t="str">
        <f t="shared" si="140"/>
        <v>否</v>
      </c>
      <c r="J451" s="207" t="str">
        <f t="shared" si="141"/>
        <v>项</v>
      </c>
      <c r="K451" s="207">
        <f t="shared" si="145"/>
        <v>0</v>
      </c>
      <c r="O451" s="207">
        <f t="shared" si="142"/>
        <v>7</v>
      </c>
      <c r="P451" s="284">
        <v>2060603</v>
      </c>
      <c r="Q451" s="284" t="s">
        <v>3335</v>
      </c>
      <c r="R451" s="287"/>
      <c r="S451" s="285">
        <f t="shared" si="143"/>
        <v>0</v>
      </c>
      <c r="T451" s="285">
        <f t="shared" si="144"/>
        <v>0</v>
      </c>
    </row>
    <row r="452" ht="36" customHeight="1" spans="1:20">
      <c r="A452" s="275" t="s">
        <v>3336</v>
      </c>
      <c r="B452" s="276" t="s">
        <v>727</v>
      </c>
      <c r="C452" s="185">
        <v>0</v>
      </c>
      <c r="D452" s="185">
        <f t="shared" si="168"/>
        <v>0</v>
      </c>
      <c r="E452" s="186">
        <v>0</v>
      </c>
      <c r="F452" s="277">
        <v>0</v>
      </c>
      <c r="G452" s="186">
        <v>0</v>
      </c>
      <c r="H452" s="278" t="str">
        <f t="shared" ref="H452:H515" si="169">IF(C452&lt;&gt;0,D452/C452-1,"")</f>
        <v/>
      </c>
      <c r="I452" s="283" t="str">
        <f t="shared" ref="I452:I515" si="170">IF(LEN(A452)=3,"是",IF(B452&lt;&gt;"",IF(SUM(C452:D452)&lt;&gt;0,"是","否"),"是"))</f>
        <v>否</v>
      </c>
      <c r="J452" s="207" t="str">
        <f t="shared" ref="J452:J515" si="171">IF(LEN(A452)=3,"类",IF(LEN(A452)=5,"款","项"))</f>
        <v>项</v>
      </c>
      <c r="K452" s="207">
        <f t="shared" si="145"/>
        <v>0</v>
      </c>
      <c r="O452" s="207">
        <f t="shared" ref="O452:O515" si="172">LEN(A452)</f>
        <v>7</v>
      </c>
      <c r="P452" s="284">
        <v>2060699</v>
      </c>
      <c r="Q452" s="284" t="s">
        <v>3337</v>
      </c>
      <c r="R452" s="287"/>
      <c r="S452" s="285">
        <f t="shared" ref="S452:S515" si="173">A452-P452</f>
        <v>0</v>
      </c>
      <c r="T452" s="285">
        <f t="shared" ref="T452:T515" si="174">C452-R452</f>
        <v>0</v>
      </c>
    </row>
    <row r="453" ht="36" customHeight="1" spans="1:20">
      <c r="A453" s="275" t="s">
        <v>3338</v>
      </c>
      <c r="B453" s="276" t="s">
        <v>729</v>
      </c>
      <c r="C453" s="185">
        <f t="shared" ref="C453:G453" si="175">SUM(C454:C459)</f>
        <v>36</v>
      </c>
      <c r="D453" s="185">
        <f t="shared" si="175"/>
        <v>347</v>
      </c>
      <c r="E453" s="186">
        <f t="shared" si="175"/>
        <v>0</v>
      </c>
      <c r="F453" s="277">
        <f t="shared" si="175"/>
        <v>187</v>
      </c>
      <c r="G453" s="186">
        <f t="shared" si="175"/>
        <v>160</v>
      </c>
      <c r="H453" s="278">
        <f t="shared" si="169"/>
        <v>8.63888888888889</v>
      </c>
      <c r="I453" s="283" t="str">
        <f t="shared" si="170"/>
        <v>是</v>
      </c>
      <c r="J453" s="207" t="str">
        <f t="shared" si="171"/>
        <v>款</v>
      </c>
      <c r="K453" s="207">
        <f t="shared" ref="K453:K516" si="176">D453-C453</f>
        <v>311</v>
      </c>
      <c r="O453" s="207">
        <f t="shared" si="172"/>
        <v>5</v>
      </c>
      <c r="P453" s="284">
        <v>20607</v>
      </c>
      <c r="Q453" s="286" t="s">
        <v>3339</v>
      </c>
      <c r="R453" s="287">
        <f>SUM(R454:R459)</f>
        <v>36</v>
      </c>
      <c r="S453" s="285">
        <f t="shared" si="173"/>
        <v>0</v>
      </c>
      <c r="T453" s="285">
        <f t="shared" si="174"/>
        <v>0</v>
      </c>
    </row>
    <row r="454" ht="36" customHeight="1" spans="1:20">
      <c r="A454" s="275" t="s">
        <v>3340</v>
      </c>
      <c r="B454" s="276" t="s">
        <v>678</v>
      </c>
      <c r="C454" s="185">
        <v>0</v>
      </c>
      <c r="D454" s="185">
        <f t="shared" ref="D454:D459" si="177">SUM(E454:G454)</f>
        <v>0</v>
      </c>
      <c r="E454" s="186">
        <v>0</v>
      </c>
      <c r="F454" s="277">
        <v>0</v>
      </c>
      <c r="G454" s="186">
        <v>0</v>
      </c>
      <c r="H454" s="278" t="str">
        <f t="shared" si="169"/>
        <v/>
      </c>
      <c r="I454" s="283" t="str">
        <f t="shared" si="170"/>
        <v>否</v>
      </c>
      <c r="J454" s="207" t="str">
        <f t="shared" si="171"/>
        <v>项</v>
      </c>
      <c r="K454" s="207">
        <f t="shared" si="176"/>
        <v>0</v>
      </c>
      <c r="O454" s="207">
        <f t="shared" si="172"/>
        <v>7</v>
      </c>
      <c r="P454" s="284">
        <v>2060701</v>
      </c>
      <c r="Q454" s="284" t="s">
        <v>3286</v>
      </c>
      <c r="R454" s="287"/>
      <c r="S454" s="285">
        <f t="shared" si="173"/>
        <v>0</v>
      </c>
      <c r="T454" s="285">
        <f t="shared" si="174"/>
        <v>0</v>
      </c>
    </row>
    <row r="455" ht="36" customHeight="1" spans="1:20">
      <c r="A455" s="275" t="s">
        <v>3341</v>
      </c>
      <c r="B455" s="276" t="s">
        <v>731</v>
      </c>
      <c r="C455" s="185">
        <v>36</v>
      </c>
      <c r="D455" s="185">
        <f t="shared" si="177"/>
        <v>312</v>
      </c>
      <c r="E455" s="186">
        <v>0</v>
      </c>
      <c r="F455" s="277">
        <v>152</v>
      </c>
      <c r="G455" s="186">
        <v>160</v>
      </c>
      <c r="H455" s="278">
        <f t="shared" si="169"/>
        <v>7.66666666666667</v>
      </c>
      <c r="I455" s="283" t="str">
        <f t="shared" si="170"/>
        <v>是</v>
      </c>
      <c r="J455" s="207" t="str">
        <f t="shared" si="171"/>
        <v>项</v>
      </c>
      <c r="K455" s="207">
        <f t="shared" si="176"/>
        <v>276</v>
      </c>
      <c r="O455" s="207">
        <f t="shared" si="172"/>
        <v>7</v>
      </c>
      <c r="P455" s="284">
        <v>2060702</v>
      </c>
      <c r="Q455" s="284" t="s">
        <v>3342</v>
      </c>
      <c r="R455" s="287">
        <v>36</v>
      </c>
      <c r="S455" s="285">
        <f t="shared" si="173"/>
        <v>0</v>
      </c>
      <c r="T455" s="285">
        <f t="shared" si="174"/>
        <v>0</v>
      </c>
    </row>
    <row r="456" ht="36" customHeight="1" spans="1:20">
      <c r="A456" s="275" t="s">
        <v>3343</v>
      </c>
      <c r="B456" s="276" t="s">
        <v>733</v>
      </c>
      <c r="C456" s="185">
        <v>0</v>
      </c>
      <c r="D456" s="185">
        <f t="shared" si="177"/>
        <v>0</v>
      </c>
      <c r="E456" s="186">
        <v>0</v>
      </c>
      <c r="F456" s="277">
        <v>0</v>
      </c>
      <c r="G456" s="186">
        <v>0</v>
      </c>
      <c r="H456" s="278" t="str">
        <f t="shared" si="169"/>
        <v/>
      </c>
      <c r="I456" s="283" t="str">
        <f t="shared" si="170"/>
        <v>否</v>
      </c>
      <c r="J456" s="207" t="str">
        <f t="shared" si="171"/>
        <v>项</v>
      </c>
      <c r="K456" s="207">
        <f t="shared" si="176"/>
        <v>0</v>
      </c>
      <c r="O456" s="207">
        <f t="shared" si="172"/>
        <v>7</v>
      </c>
      <c r="P456" s="284">
        <v>2060703</v>
      </c>
      <c r="Q456" s="284" t="s">
        <v>3344</v>
      </c>
      <c r="R456" s="287"/>
      <c r="S456" s="285">
        <f t="shared" si="173"/>
        <v>0</v>
      </c>
      <c r="T456" s="285">
        <f t="shared" si="174"/>
        <v>0</v>
      </c>
    </row>
    <row r="457" ht="36" customHeight="1" spans="1:20">
      <c r="A457" s="275" t="s">
        <v>3345</v>
      </c>
      <c r="B457" s="276" t="s">
        <v>735</v>
      </c>
      <c r="C457" s="185">
        <v>0</v>
      </c>
      <c r="D457" s="185">
        <f t="shared" si="177"/>
        <v>0</v>
      </c>
      <c r="E457" s="186">
        <v>0</v>
      </c>
      <c r="F457" s="277">
        <v>0</v>
      </c>
      <c r="G457" s="186">
        <v>0</v>
      </c>
      <c r="H457" s="278" t="str">
        <f t="shared" si="169"/>
        <v/>
      </c>
      <c r="I457" s="283" t="str">
        <f t="shared" si="170"/>
        <v>否</v>
      </c>
      <c r="J457" s="207" t="str">
        <f t="shared" si="171"/>
        <v>项</v>
      </c>
      <c r="K457" s="207">
        <f t="shared" si="176"/>
        <v>0</v>
      </c>
      <c r="O457" s="207">
        <f t="shared" si="172"/>
        <v>7</v>
      </c>
      <c r="P457" s="284">
        <v>2060704</v>
      </c>
      <c r="Q457" s="284" t="s">
        <v>3346</v>
      </c>
      <c r="R457" s="287"/>
      <c r="S457" s="285">
        <f t="shared" si="173"/>
        <v>0</v>
      </c>
      <c r="T457" s="285">
        <f t="shared" si="174"/>
        <v>0</v>
      </c>
    </row>
    <row r="458" ht="36" customHeight="1" spans="1:20">
      <c r="A458" s="275" t="s">
        <v>3347</v>
      </c>
      <c r="B458" s="276" t="s">
        <v>737</v>
      </c>
      <c r="C458" s="185">
        <v>0</v>
      </c>
      <c r="D458" s="185">
        <f t="shared" si="177"/>
        <v>0</v>
      </c>
      <c r="E458" s="186">
        <v>0</v>
      </c>
      <c r="F458" s="277">
        <v>0</v>
      </c>
      <c r="G458" s="186">
        <v>0</v>
      </c>
      <c r="H458" s="278" t="str">
        <f t="shared" si="169"/>
        <v/>
      </c>
      <c r="I458" s="283" t="str">
        <f t="shared" si="170"/>
        <v>否</v>
      </c>
      <c r="J458" s="207" t="str">
        <f t="shared" si="171"/>
        <v>项</v>
      </c>
      <c r="K458" s="207">
        <f t="shared" si="176"/>
        <v>0</v>
      </c>
      <c r="O458" s="207">
        <f t="shared" si="172"/>
        <v>7</v>
      </c>
      <c r="P458" s="284">
        <v>2060705</v>
      </c>
      <c r="Q458" s="284" t="s">
        <v>3348</v>
      </c>
      <c r="R458" s="287"/>
      <c r="S458" s="285">
        <f t="shared" si="173"/>
        <v>0</v>
      </c>
      <c r="T458" s="285">
        <f t="shared" si="174"/>
        <v>0</v>
      </c>
    </row>
    <row r="459" ht="36" customHeight="1" spans="1:20">
      <c r="A459" s="275" t="s">
        <v>3349</v>
      </c>
      <c r="B459" s="276" t="s">
        <v>739</v>
      </c>
      <c r="C459" s="185">
        <v>0</v>
      </c>
      <c r="D459" s="185">
        <f t="shared" si="177"/>
        <v>35</v>
      </c>
      <c r="E459" s="186">
        <v>0</v>
      </c>
      <c r="F459" s="277">
        <v>35</v>
      </c>
      <c r="G459" s="186">
        <v>0</v>
      </c>
      <c r="H459" s="278" t="str">
        <f t="shared" si="169"/>
        <v/>
      </c>
      <c r="I459" s="283" t="str">
        <f t="shared" si="170"/>
        <v>是</v>
      </c>
      <c r="J459" s="207" t="str">
        <f t="shared" si="171"/>
        <v>项</v>
      </c>
      <c r="K459" s="207">
        <f t="shared" si="176"/>
        <v>35</v>
      </c>
      <c r="O459" s="207">
        <f t="shared" si="172"/>
        <v>7</v>
      </c>
      <c r="P459" s="284">
        <v>2060799</v>
      </c>
      <c r="Q459" s="284" t="s">
        <v>3350</v>
      </c>
      <c r="R459" s="287"/>
      <c r="S459" s="285">
        <f t="shared" si="173"/>
        <v>0</v>
      </c>
      <c r="T459" s="285">
        <f t="shared" si="174"/>
        <v>0</v>
      </c>
    </row>
    <row r="460" ht="36" customHeight="1" spans="1:20">
      <c r="A460" s="275" t="s">
        <v>3351</v>
      </c>
      <c r="B460" s="276" t="s">
        <v>741</v>
      </c>
      <c r="C460" s="185">
        <f t="shared" ref="C460:G460" si="178">SUM(C461:C463)</f>
        <v>0</v>
      </c>
      <c r="D460" s="185">
        <f t="shared" si="178"/>
        <v>0</v>
      </c>
      <c r="E460" s="186">
        <f t="shared" si="178"/>
        <v>0</v>
      </c>
      <c r="F460" s="277">
        <f t="shared" si="178"/>
        <v>0</v>
      </c>
      <c r="G460" s="186">
        <f t="shared" si="178"/>
        <v>0</v>
      </c>
      <c r="H460" s="278" t="str">
        <f t="shared" si="169"/>
        <v/>
      </c>
      <c r="I460" s="283" t="str">
        <f t="shared" si="170"/>
        <v>否</v>
      </c>
      <c r="J460" s="207" t="str">
        <f t="shared" si="171"/>
        <v>款</v>
      </c>
      <c r="K460" s="207">
        <f t="shared" si="176"/>
        <v>0</v>
      </c>
      <c r="O460" s="207">
        <f t="shared" si="172"/>
        <v>5</v>
      </c>
      <c r="P460" s="284">
        <v>20608</v>
      </c>
      <c r="Q460" s="286" t="s">
        <v>3352</v>
      </c>
      <c r="R460" s="287"/>
      <c r="S460" s="285">
        <f t="shared" si="173"/>
        <v>0</v>
      </c>
      <c r="T460" s="285">
        <f t="shared" si="174"/>
        <v>0</v>
      </c>
    </row>
    <row r="461" ht="36" customHeight="1" spans="1:20">
      <c r="A461" s="275" t="s">
        <v>3353</v>
      </c>
      <c r="B461" s="276" t="s">
        <v>743</v>
      </c>
      <c r="C461" s="185">
        <v>0</v>
      </c>
      <c r="D461" s="185">
        <f t="shared" ref="D461:D463" si="179">SUM(E461:G461)</f>
        <v>0</v>
      </c>
      <c r="E461" s="186">
        <v>0</v>
      </c>
      <c r="F461" s="277">
        <v>0</v>
      </c>
      <c r="G461" s="186">
        <v>0</v>
      </c>
      <c r="H461" s="278" t="str">
        <f t="shared" si="169"/>
        <v/>
      </c>
      <c r="I461" s="283" t="str">
        <f t="shared" si="170"/>
        <v>否</v>
      </c>
      <c r="J461" s="207" t="str">
        <f t="shared" si="171"/>
        <v>项</v>
      </c>
      <c r="K461" s="207">
        <f t="shared" si="176"/>
        <v>0</v>
      </c>
      <c r="O461" s="207">
        <f t="shared" si="172"/>
        <v>7</v>
      </c>
      <c r="P461" s="284">
        <v>2060801</v>
      </c>
      <c r="Q461" s="284" t="s">
        <v>3354</v>
      </c>
      <c r="R461" s="287"/>
      <c r="S461" s="285">
        <f t="shared" si="173"/>
        <v>0</v>
      </c>
      <c r="T461" s="285">
        <f t="shared" si="174"/>
        <v>0</v>
      </c>
    </row>
    <row r="462" ht="36" customHeight="1" spans="1:20">
      <c r="A462" s="275" t="s">
        <v>3355</v>
      </c>
      <c r="B462" s="276" t="s">
        <v>745</v>
      </c>
      <c r="C462" s="185">
        <v>0</v>
      </c>
      <c r="D462" s="185">
        <f t="shared" si="179"/>
        <v>0</v>
      </c>
      <c r="E462" s="186">
        <v>0</v>
      </c>
      <c r="F462" s="277">
        <v>0</v>
      </c>
      <c r="G462" s="186">
        <v>0</v>
      </c>
      <c r="H462" s="278" t="str">
        <f t="shared" si="169"/>
        <v/>
      </c>
      <c r="I462" s="283" t="str">
        <f t="shared" si="170"/>
        <v>否</v>
      </c>
      <c r="J462" s="207" t="str">
        <f t="shared" si="171"/>
        <v>项</v>
      </c>
      <c r="K462" s="207">
        <f t="shared" si="176"/>
        <v>0</v>
      </c>
      <c r="O462" s="207">
        <f t="shared" si="172"/>
        <v>7</v>
      </c>
      <c r="P462" s="284">
        <v>2060802</v>
      </c>
      <c r="Q462" s="284" t="s">
        <v>3356</v>
      </c>
      <c r="R462" s="287"/>
      <c r="S462" s="285">
        <f t="shared" si="173"/>
        <v>0</v>
      </c>
      <c r="T462" s="285">
        <f t="shared" si="174"/>
        <v>0</v>
      </c>
    </row>
    <row r="463" ht="36" customHeight="1" spans="1:20">
      <c r="A463" s="275" t="s">
        <v>3357</v>
      </c>
      <c r="B463" s="276" t="s">
        <v>747</v>
      </c>
      <c r="C463" s="185">
        <v>0</v>
      </c>
      <c r="D463" s="185">
        <f t="shared" si="179"/>
        <v>0</v>
      </c>
      <c r="E463" s="186">
        <v>0</v>
      </c>
      <c r="F463" s="277">
        <v>0</v>
      </c>
      <c r="G463" s="186">
        <v>0</v>
      </c>
      <c r="H463" s="278" t="str">
        <f t="shared" si="169"/>
        <v/>
      </c>
      <c r="I463" s="283" t="str">
        <f t="shared" si="170"/>
        <v>否</v>
      </c>
      <c r="J463" s="207" t="str">
        <f t="shared" si="171"/>
        <v>项</v>
      </c>
      <c r="K463" s="207">
        <f t="shared" si="176"/>
        <v>0</v>
      </c>
      <c r="O463" s="207">
        <f t="shared" si="172"/>
        <v>7</v>
      </c>
      <c r="P463" s="284">
        <v>2060899</v>
      </c>
      <c r="Q463" s="284" t="s">
        <v>3358</v>
      </c>
      <c r="R463" s="287"/>
      <c r="S463" s="285">
        <f t="shared" si="173"/>
        <v>0</v>
      </c>
      <c r="T463" s="285">
        <f t="shared" si="174"/>
        <v>0</v>
      </c>
    </row>
    <row r="464" ht="36" customHeight="1" spans="1:20">
      <c r="A464" s="275" t="s">
        <v>3359</v>
      </c>
      <c r="B464" s="276" t="s">
        <v>749</v>
      </c>
      <c r="C464" s="185">
        <f t="shared" ref="C464:G464" si="180">SUM(C465:C467)</f>
        <v>0</v>
      </c>
      <c r="D464" s="185">
        <f t="shared" si="180"/>
        <v>0</v>
      </c>
      <c r="E464" s="186">
        <f t="shared" si="180"/>
        <v>0</v>
      </c>
      <c r="F464" s="277">
        <f t="shared" si="180"/>
        <v>0</v>
      </c>
      <c r="G464" s="186">
        <f t="shared" si="180"/>
        <v>0</v>
      </c>
      <c r="H464" s="278" t="str">
        <f t="shared" si="169"/>
        <v/>
      </c>
      <c r="I464" s="283" t="str">
        <f t="shared" si="170"/>
        <v>否</v>
      </c>
      <c r="J464" s="207" t="str">
        <f t="shared" si="171"/>
        <v>款</v>
      </c>
      <c r="K464" s="207">
        <f t="shared" si="176"/>
        <v>0</v>
      </c>
      <c r="O464" s="207">
        <f t="shared" si="172"/>
        <v>5</v>
      </c>
      <c r="P464" s="284">
        <v>20609</v>
      </c>
      <c r="Q464" s="286" t="s">
        <v>3360</v>
      </c>
      <c r="R464" s="287"/>
      <c r="S464" s="285">
        <f t="shared" si="173"/>
        <v>0</v>
      </c>
      <c r="T464" s="285">
        <f t="shared" si="174"/>
        <v>0</v>
      </c>
    </row>
    <row r="465" ht="36" customHeight="1" spans="1:20">
      <c r="A465" s="275" t="s">
        <v>3361</v>
      </c>
      <c r="B465" s="276" t="s">
        <v>751</v>
      </c>
      <c r="C465" s="185">
        <v>0</v>
      </c>
      <c r="D465" s="185">
        <f t="shared" ref="D465:D467" si="181">SUM(E465:G465)</f>
        <v>0</v>
      </c>
      <c r="E465" s="186">
        <v>0</v>
      </c>
      <c r="F465" s="277">
        <v>0</v>
      </c>
      <c r="G465" s="186">
        <v>0</v>
      </c>
      <c r="H465" s="278" t="str">
        <f t="shared" si="169"/>
        <v/>
      </c>
      <c r="I465" s="283" t="str">
        <f t="shared" si="170"/>
        <v>否</v>
      </c>
      <c r="J465" s="207" t="str">
        <f t="shared" si="171"/>
        <v>项</v>
      </c>
      <c r="K465" s="207">
        <f t="shared" si="176"/>
        <v>0</v>
      </c>
      <c r="O465" s="207">
        <f t="shared" si="172"/>
        <v>7</v>
      </c>
      <c r="P465" s="284">
        <v>2060901</v>
      </c>
      <c r="Q465" s="284" t="s">
        <v>3362</v>
      </c>
      <c r="R465" s="287"/>
      <c r="S465" s="285">
        <f t="shared" si="173"/>
        <v>0</v>
      </c>
      <c r="T465" s="285">
        <f t="shared" si="174"/>
        <v>0</v>
      </c>
    </row>
    <row r="466" ht="36" customHeight="1" spans="1:20">
      <c r="A466" s="275" t="s">
        <v>3363</v>
      </c>
      <c r="B466" s="276" t="s">
        <v>753</v>
      </c>
      <c r="C466" s="185">
        <v>0</v>
      </c>
      <c r="D466" s="185">
        <f t="shared" si="181"/>
        <v>0</v>
      </c>
      <c r="E466" s="186">
        <v>0</v>
      </c>
      <c r="F466" s="277">
        <v>0</v>
      </c>
      <c r="G466" s="186">
        <v>0</v>
      </c>
      <c r="H466" s="278" t="str">
        <f t="shared" si="169"/>
        <v/>
      </c>
      <c r="I466" s="283" t="str">
        <f t="shared" si="170"/>
        <v>否</v>
      </c>
      <c r="J466" s="207" t="str">
        <f t="shared" si="171"/>
        <v>项</v>
      </c>
      <c r="K466" s="207">
        <f t="shared" si="176"/>
        <v>0</v>
      </c>
      <c r="O466" s="207">
        <f t="shared" si="172"/>
        <v>7</v>
      </c>
      <c r="P466" s="284">
        <v>2060902</v>
      </c>
      <c r="Q466" s="284" t="s">
        <v>3364</v>
      </c>
      <c r="R466" s="287"/>
      <c r="S466" s="285">
        <f t="shared" si="173"/>
        <v>0</v>
      </c>
      <c r="T466" s="285">
        <f t="shared" si="174"/>
        <v>0</v>
      </c>
    </row>
    <row r="467" ht="36" customHeight="1" spans="1:20">
      <c r="A467" s="275" t="s">
        <v>3365</v>
      </c>
      <c r="B467" s="276" t="s">
        <v>755</v>
      </c>
      <c r="C467" s="185">
        <v>0</v>
      </c>
      <c r="D467" s="185">
        <f t="shared" si="181"/>
        <v>0</v>
      </c>
      <c r="E467" s="186">
        <v>0</v>
      </c>
      <c r="F467" s="277">
        <v>0</v>
      </c>
      <c r="G467" s="186">
        <v>0</v>
      </c>
      <c r="H467" s="278" t="str">
        <f t="shared" si="169"/>
        <v/>
      </c>
      <c r="I467" s="283" t="str">
        <f t="shared" si="170"/>
        <v>否</v>
      </c>
      <c r="J467" s="207" t="str">
        <f t="shared" si="171"/>
        <v>项</v>
      </c>
      <c r="K467" s="207">
        <f t="shared" si="176"/>
        <v>0</v>
      </c>
      <c r="O467" s="207">
        <f t="shared" si="172"/>
        <v>7</v>
      </c>
      <c r="P467" s="284">
        <v>2060999</v>
      </c>
      <c r="Q467" s="284" t="s">
        <v>3366</v>
      </c>
      <c r="R467" s="287"/>
      <c r="S467" s="285">
        <f t="shared" si="173"/>
        <v>0</v>
      </c>
      <c r="T467" s="285">
        <f t="shared" si="174"/>
        <v>0</v>
      </c>
    </row>
    <row r="468" ht="36" customHeight="1" spans="1:20">
      <c r="A468" s="275" t="s">
        <v>3367</v>
      </c>
      <c r="B468" s="276" t="s">
        <v>757</v>
      </c>
      <c r="C468" s="185">
        <f t="shared" ref="C468:G468" si="182">SUM(C469:C472)</f>
        <v>0</v>
      </c>
      <c r="D468" s="185">
        <f t="shared" si="182"/>
        <v>2</v>
      </c>
      <c r="E468" s="186">
        <f t="shared" si="182"/>
        <v>0</v>
      </c>
      <c r="F468" s="277">
        <f t="shared" si="182"/>
        <v>2</v>
      </c>
      <c r="G468" s="186">
        <f t="shared" si="182"/>
        <v>0</v>
      </c>
      <c r="H468" s="278" t="str">
        <f t="shared" si="169"/>
        <v/>
      </c>
      <c r="I468" s="283" t="str">
        <f t="shared" si="170"/>
        <v>是</v>
      </c>
      <c r="J468" s="207" t="str">
        <f t="shared" si="171"/>
        <v>款</v>
      </c>
      <c r="K468" s="207">
        <f t="shared" si="176"/>
        <v>2</v>
      </c>
      <c r="O468" s="207">
        <f t="shared" si="172"/>
        <v>5</v>
      </c>
      <c r="P468" s="284">
        <v>20699</v>
      </c>
      <c r="Q468" s="286" t="s">
        <v>3368</v>
      </c>
      <c r="R468" s="287"/>
      <c r="S468" s="285">
        <f t="shared" si="173"/>
        <v>0</v>
      </c>
      <c r="T468" s="285">
        <f t="shared" si="174"/>
        <v>0</v>
      </c>
    </row>
    <row r="469" ht="36" customHeight="1" spans="1:20">
      <c r="A469" s="275" t="s">
        <v>3369</v>
      </c>
      <c r="B469" s="276" t="s">
        <v>759</v>
      </c>
      <c r="C469" s="185">
        <v>0</v>
      </c>
      <c r="D469" s="185">
        <f t="shared" ref="D469:D472" si="183">SUM(E469:G469)</f>
        <v>0</v>
      </c>
      <c r="E469" s="186">
        <v>0</v>
      </c>
      <c r="F469" s="277">
        <v>0</v>
      </c>
      <c r="G469" s="186">
        <v>0</v>
      </c>
      <c r="H469" s="278" t="str">
        <f t="shared" si="169"/>
        <v/>
      </c>
      <c r="I469" s="283" t="str">
        <f t="shared" si="170"/>
        <v>否</v>
      </c>
      <c r="J469" s="207" t="str">
        <f t="shared" si="171"/>
        <v>项</v>
      </c>
      <c r="K469" s="207">
        <f t="shared" si="176"/>
        <v>0</v>
      </c>
      <c r="O469" s="207">
        <f t="shared" si="172"/>
        <v>7</v>
      </c>
      <c r="P469" s="284">
        <v>2069901</v>
      </c>
      <c r="Q469" s="284" t="s">
        <v>3370</v>
      </c>
      <c r="R469" s="287"/>
      <c r="S469" s="285">
        <f t="shared" si="173"/>
        <v>0</v>
      </c>
      <c r="T469" s="285">
        <f t="shared" si="174"/>
        <v>0</v>
      </c>
    </row>
    <row r="470" ht="36" customHeight="1" spans="1:20">
      <c r="A470" s="275" t="s">
        <v>3371</v>
      </c>
      <c r="B470" s="276" t="s">
        <v>761</v>
      </c>
      <c r="C470" s="185">
        <v>0</v>
      </c>
      <c r="D470" s="185">
        <f t="shared" si="183"/>
        <v>0</v>
      </c>
      <c r="E470" s="186">
        <v>0</v>
      </c>
      <c r="F470" s="277">
        <v>0</v>
      </c>
      <c r="G470" s="186">
        <v>0</v>
      </c>
      <c r="H470" s="278" t="str">
        <f t="shared" si="169"/>
        <v/>
      </c>
      <c r="I470" s="283" t="str">
        <f t="shared" si="170"/>
        <v>否</v>
      </c>
      <c r="J470" s="207" t="str">
        <f t="shared" si="171"/>
        <v>项</v>
      </c>
      <c r="K470" s="207">
        <f t="shared" si="176"/>
        <v>0</v>
      </c>
      <c r="O470" s="207">
        <f t="shared" si="172"/>
        <v>7</v>
      </c>
      <c r="P470" s="284">
        <v>2069902</v>
      </c>
      <c r="Q470" s="284" t="s">
        <v>3372</v>
      </c>
      <c r="R470" s="287"/>
      <c r="S470" s="285">
        <f t="shared" si="173"/>
        <v>0</v>
      </c>
      <c r="T470" s="285">
        <f t="shared" si="174"/>
        <v>0</v>
      </c>
    </row>
    <row r="471" ht="36" customHeight="1" spans="1:20">
      <c r="A471" s="275" t="s">
        <v>3373</v>
      </c>
      <c r="B471" s="276" t="s">
        <v>763</v>
      </c>
      <c r="C471" s="185">
        <v>0</v>
      </c>
      <c r="D471" s="185">
        <f t="shared" si="183"/>
        <v>0</v>
      </c>
      <c r="E471" s="186">
        <v>0</v>
      </c>
      <c r="F471" s="277">
        <v>0</v>
      </c>
      <c r="G471" s="186">
        <v>0</v>
      </c>
      <c r="H471" s="278" t="str">
        <f t="shared" si="169"/>
        <v/>
      </c>
      <c r="I471" s="283" t="str">
        <f t="shared" si="170"/>
        <v>否</v>
      </c>
      <c r="J471" s="207" t="str">
        <f t="shared" si="171"/>
        <v>项</v>
      </c>
      <c r="K471" s="207">
        <f t="shared" si="176"/>
        <v>0</v>
      </c>
      <c r="O471" s="207">
        <f t="shared" si="172"/>
        <v>7</v>
      </c>
      <c r="P471" s="284">
        <v>2069903</v>
      </c>
      <c r="Q471" s="284" t="s">
        <v>3374</v>
      </c>
      <c r="R471" s="287"/>
      <c r="S471" s="285">
        <f t="shared" si="173"/>
        <v>0</v>
      </c>
      <c r="T471" s="285">
        <f t="shared" si="174"/>
        <v>0</v>
      </c>
    </row>
    <row r="472" ht="36" customHeight="1" spans="1:20">
      <c r="A472" s="275" t="s">
        <v>3375</v>
      </c>
      <c r="B472" s="276" t="s">
        <v>765</v>
      </c>
      <c r="C472" s="185">
        <v>0</v>
      </c>
      <c r="D472" s="185">
        <f t="shared" si="183"/>
        <v>2</v>
      </c>
      <c r="E472" s="186">
        <v>0</v>
      </c>
      <c r="F472" s="277">
        <v>2</v>
      </c>
      <c r="G472" s="186">
        <v>0</v>
      </c>
      <c r="H472" s="278" t="str">
        <f t="shared" si="169"/>
        <v/>
      </c>
      <c r="I472" s="283" t="str">
        <f t="shared" si="170"/>
        <v>是</v>
      </c>
      <c r="J472" s="207" t="str">
        <f t="shared" si="171"/>
        <v>项</v>
      </c>
      <c r="K472" s="207">
        <f t="shared" si="176"/>
        <v>2</v>
      </c>
      <c r="O472" s="207">
        <f t="shared" si="172"/>
        <v>7</v>
      </c>
      <c r="P472" s="284">
        <v>2069999</v>
      </c>
      <c r="Q472" s="284" t="s">
        <v>3376</v>
      </c>
      <c r="R472" s="287"/>
      <c r="S472" s="285">
        <f t="shared" si="173"/>
        <v>0</v>
      </c>
      <c r="T472" s="285">
        <f t="shared" si="174"/>
        <v>0</v>
      </c>
    </row>
    <row r="473" ht="36" customHeight="1" spans="1:20">
      <c r="A473" s="271" t="s">
        <v>89</v>
      </c>
      <c r="B473" s="272" t="s">
        <v>90</v>
      </c>
      <c r="C473" s="179">
        <f>SUM(C474,C490,C498,C509,C518,C528)</f>
        <v>3585</v>
      </c>
      <c r="D473" s="179">
        <f t="shared" ref="C473:G473" si="184">SUM(D474,D490,D498,D509,D518,D528)</f>
        <v>2677</v>
      </c>
      <c r="E473" s="180">
        <f t="shared" si="184"/>
        <v>1827</v>
      </c>
      <c r="F473" s="273">
        <f t="shared" si="184"/>
        <v>110</v>
      </c>
      <c r="G473" s="180">
        <f t="shared" si="184"/>
        <v>740</v>
      </c>
      <c r="H473" s="274">
        <f t="shared" si="169"/>
        <v>-0.253277545327754</v>
      </c>
      <c r="I473" s="283" t="str">
        <f t="shared" si="170"/>
        <v>是</v>
      </c>
      <c r="J473" s="207" t="str">
        <f t="shared" si="171"/>
        <v>类</v>
      </c>
      <c r="K473" s="207">
        <f t="shared" si="176"/>
        <v>-908</v>
      </c>
      <c r="O473" s="207">
        <f t="shared" si="172"/>
        <v>3</v>
      </c>
      <c r="P473" s="284">
        <v>207</v>
      </c>
      <c r="Q473" s="286" t="s">
        <v>2583</v>
      </c>
      <c r="R473" s="287">
        <f>SUM(R474,R490,R498,R509,R518,R528)</f>
        <v>3585</v>
      </c>
      <c r="S473" s="285">
        <f t="shared" si="173"/>
        <v>0</v>
      </c>
      <c r="T473" s="285">
        <f t="shared" si="174"/>
        <v>0</v>
      </c>
    </row>
    <row r="474" ht="36" customHeight="1" spans="1:20">
      <c r="A474" s="275" t="s">
        <v>3377</v>
      </c>
      <c r="B474" s="276" t="s">
        <v>768</v>
      </c>
      <c r="C474" s="185">
        <f t="shared" ref="C474:G474" si="185">SUM(C475:C489)</f>
        <v>2489</v>
      </c>
      <c r="D474" s="185">
        <f t="shared" si="185"/>
        <v>1766</v>
      </c>
      <c r="E474" s="186">
        <f t="shared" si="185"/>
        <v>1251</v>
      </c>
      <c r="F474" s="277">
        <f t="shared" si="185"/>
        <v>35</v>
      </c>
      <c r="G474" s="186">
        <f t="shared" si="185"/>
        <v>480</v>
      </c>
      <c r="H474" s="278">
        <f t="shared" si="169"/>
        <v>-0.290478103656087</v>
      </c>
      <c r="I474" s="283" t="str">
        <f t="shared" si="170"/>
        <v>是</v>
      </c>
      <c r="J474" s="207" t="str">
        <f t="shared" si="171"/>
        <v>款</v>
      </c>
      <c r="K474" s="207">
        <f t="shared" si="176"/>
        <v>-723</v>
      </c>
      <c r="O474" s="207">
        <f t="shared" si="172"/>
        <v>5</v>
      </c>
      <c r="P474" s="284">
        <v>20701</v>
      </c>
      <c r="Q474" s="286" t="s">
        <v>3378</v>
      </c>
      <c r="R474" s="287">
        <f>SUM(R475:R489)</f>
        <v>2489</v>
      </c>
      <c r="S474" s="285">
        <f t="shared" si="173"/>
        <v>0</v>
      </c>
      <c r="T474" s="285">
        <f t="shared" si="174"/>
        <v>0</v>
      </c>
    </row>
    <row r="475" ht="36" customHeight="1" spans="1:20">
      <c r="A475" s="275" t="s">
        <v>3379</v>
      </c>
      <c r="B475" s="276" t="s">
        <v>145</v>
      </c>
      <c r="C475" s="185">
        <v>230</v>
      </c>
      <c r="D475" s="185">
        <f t="shared" ref="D475:D489" si="186">SUM(E475:G475)</f>
        <v>227</v>
      </c>
      <c r="E475" s="279">
        <v>227</v>
      </c>
      <c r="F475" s="277">
        <v>0</v>
      </c>
      <c r="G475" s="186">
        <v>0</v>
      </c>
      <c r="H475" s="278">
        <f t="shared" si="169"/>
        <v>-0.0130434782608696</v>
      </c>
      <c r="I475" s="283" t="str">
        <f t="shared" si="170"/>
        <v>是</v>
      </c>
      <c r="J475" s="207" t="str">
        <f t="shared" si="171"/>
        <v>项</v>
      </c>
      <c r="K475" s="207">
        <f t="shared" si="176"/>
        <v>-3</v>
      </c>
      <c r="O475" s="207">
        <f t="shared" si="172"/>
        <v>7</v>
      </c>
      <c r="P475" s="284">
        <v>2070101</v>
      </c>
      <c r="Q475" s="284" t="s">
        <v>2608</v>
      </c>
      <c r="R475" s="287">
        <v>230</v>
      </c>
      <c r="S475" s="285">
        <f t="shared" si="173"/>
        <v>0</v>
      </c>
      <c r="T475" s="285">
        <f t="shared" si="174"/>
        <v>0</v>
      </c>
    </row>
    <row r="476" ht="36" customHeight="1" spans="1:20">
      <c r="A476" s="275" t="s">
        <v>3380</v>
      </c>
      <c r="B476" s="276" t="s">
        <v>147</v>
      </c>
      <c r="C476" s="185">
        <v>0</v>
      </c>
      <c r="D476" s="185">
        <f t="shared" si="186"/>
        <v>0</v>
      </c>
      <c r="E476" s="186">
        <v>0</v>
      </c>
      <c r="F476" s="277">
        <v>0</v>
      </c>
      <c r="G476" s="186">
        <v>0</v>
      </c>
      <c r="H476" s="278" t="str">
        <f t="shared" si="169"/>
        <v/>
      </c>
      <c r="I476" s="283" t="str">
        <f t="shared" si="170"/>
        <v>否</v>
      </c>
      <c r="J476" s="207" t="str">
        <f t="shared" si="171"/>
        <v>项</v>
      </c>
      <c r="K476" s="207">
        <f t="shared" si="176"/>
        <v>0</v>
      </c>
      <c r="O476" s="207">
        <f t="shared" si="172"/>
        <v>7</v>
      </c>
      <c r="P476" s="284">
        <v>2070102</v>
      </c>
      <c r="Q476" s="284" t="s">
        <v>2610</v>
      </c>
      <c r="R476" s="287"/>
      <c r="S476" s="285">
        <f t="shared" si="173"/>
        <v>0</v>
      </c>
      <c r="T476" s="285">
        <f t="shared" si="174"/>
        <v>0</v>
      </c>
    </row>
    <row r="477" ht="36" customHeight="1" spans="1:20">
      <c r="A477" s="275" t="s">
        <v>3381</v>
      </c>
      <c r="B477" s="276" t="s">
        <v>149</v>
      </c>
      <c r="C477" s="185">
        <v>0</v>
      </c>
      <c r="D477" s="185">
        <f t="shared" si="186"/>
        <v>0</v>
      </c>
      <c r="E477" s="186">
        <v>0</v>
      </c>
      <c r="F477" s="277">
        <v>0</v>
      </c>
      <c r="G477" s="186">
        <v>0</v>
      </c>
      <c r="H477" s="278" t="str">
        <f t="shared" si="169"/>
        <v/>
      </c>
      <c r="I477" s="283" t="str">
        <f t="shared" si="170"/>
        <v>否</v>
      </c>
      <c r="J477" s="207" t="str">
        <f t="shared" si="171"/>
        <v>项</v>
      </c>
      <c r="K477" s="207">
        <f t="shared" si="176"/>
        <v>0</v>
      </c>
      <c r="O477" s="207">
        <f t="shared" si="172"/>
        <v>7</v>
      </c>
      <c r="P477" s="284">
        <v>2070103</v>
      </c>
      <c r="Q477" s="284" t="s">
        <v>2612</v>
      </c>
      <c r="R477" s="287"/>
      <c r="S477" s="285">
        <f t="shared" si="173"/>
        <v>0</v>
      </c>
      <c r="T477" s="285">
        <f t="shared" si="174"/>
        <v>0</v>
      </c>
    </row>
    <row r="478" ht="36" customHeight="1" spans="1:20">
      <c r="A478" s="275" t="s">
        <v>3382</v>
      </c>
      <c r="B478" s="276" t="s">
        <v>770</v>
      </c>
      <c r="C478" s="185">
        <v>169</v>
      </c>
      <c r="D478" s="185">
        <f t="shared" si="186"/>
        <v>173</v>
      </c>
      <c r="E478" s="279">
        <v>173</v>
      </c>
      <c r="F478" s="277">
        <v>0</v>
      </c>
      <c r="G478" s="186">
        <v>0</v>
      </c>
      <c r="H478" s="278">
        <f t="shared" si="169"/>
        <v>0.0236686390532543</v>
      </c>
      <c r="I478" s="283" t="str">
        <f t="shared" si="170"/>
        <v>是</v>
      </c>
      <c r="J478" s="207" t="str">
        <f t="shared" si="171"/>
        <v>项</v>
      </c>
      <c r="K478" s="207">
        <f t="shared" si="176"/>
        <v>4</v>
      </c>
      <c r="O478" s="207">
        <f t="shared" si="172"/>
        <v>7</v>
      </c>
      <c r="P478" s="284">
        <v>2070104</v>
      </c>
      <c r="Q478" s="284" t="s">
        <v>3383</v>
      </c>
      <c r="R478" s="287">
        <v>169</v>
      </c>
      <c r="S478" s="285">
        <f t="shared" si="173"/>
        <v>0</v>
      </c>
      <c r="T478" s="285">
        <f t="shared" si="174"/>
        <v>0</v>
      </c>
    </row>
    <row r="479" ht="36" customHeight="1" spans="1:20">
      <c r="A479" s="275" t="s">
        <v>3384</v>
      </c>
      <c r="B479" s="276" t="s">
        <v>772</v>
      </c>
      <c r="C479" s="185">
        <v>0</v>
      </c>
      <c r="D479" s="185">
        <f t="shared" si="186"/>
        <v>0</v>
      </c>
      <c r="E479" s="186">
        <v>0</v>
      </c>
      <c r="F479" s="277">
        <v>0</v>
      </c>
      <c r="G479" s="186">
        <v>0</v>
      </c>
      <c r="H479" s="278" t="str">
        <f t="shared" si="169"/>
        <v/>
      </c>
      <c r="I479" s="283" t="str">
        <f t="shared" si="170"/>
        <v>否</v>
      </c>
      <c r="J479" s="207" t="str">
        <f t="shared" si="171"/>
        <v>项</v>
      </c>
      <c r="K479" s="207">
        <f t="shared" si="176"/>
        <v>0</v>
      </c>
      <c r="O479" s="207">
        <f t="shared" si="172"/>
        <v>7</v>
      </c>
      <c r="P479" s="284">
        <v>2070105</v>
      </c>
      <c r="Q479" s="284" t="s">
        <v>3385</v>
      </c>
      <c r="R479" s="287"/>
      <c r="S479" s="285">
        <f t="shared" si="173"/>
        <v>0</v>
      </c>
      <c r="T479" s="285">
        <f t="shared" si="174"/>
        <v>0</v>
      </c>
    </row>
    <row r="480" ht="36" customHeight="1" spans="1:20">
      <c r="A480" s="275" t="s">
        <v>3386</v>
      </c>
      <c r="B480" s="276" t="s">
        <v>774</v>
      </c>
      <c r="C480" s="185">
        <v>0</v>
      </c>
      <c r="D480" s="185">
        <f t="shared" si="186"/>
        <v>0</v>
      </c>
      <c r="E480" s="186">
        <v>0</v>
      </c>
      <c r="F480" s="277">
        <v>0</v>
      </c>
      <c r="G480" s="186">
        <v>0</v>
      </c>
      <c r="H480" s="278" t="str">
        <f t="shared" si="169"/>
        <v/>
      </c>
      <c r="I480" s="283" t="str">
        <f t="shared" si="170"/>
        <v>否</v>
      </c>
      <c r="J480" s="207" t="str">
        <f t="shared" si="171"/>
        <v>项</v>
      </c>
      <c r="K480" s="207">
        <f t="shared" si="176"/>
        <v>0</v>
      </c>
      <c r="O480" s="207">
        <f t="shared" si="172"/>
        <v>7</v>
      </c>
      <c r="P480" s="284">
        <v>2070106</v>
      </c>
      <c r="Q480" s="284" t="s">
        <v>3387</v>
      </c>
      <c r="R480" s="287"/>
      <c r="S480" s="285">
        <f t="shared" si="173"/>
        <v>0</v>
      </c>
      <c r="T480" s="285">
        <f t="shared" si="174"/>
        <v>0</v>
      </c>
    </row>
    <row r="481" ht="36" customHeight="1" spans="1:20">
      <c r="A481" s="275" t="s">
        <v>3388</v>
      </c>
      <c r="B481" s="276" t="s">
        <v>776</v>
      </c>
      <c r="C481" s="185">
        <v>0</v>
      </c>
      <c r="D481" s="185">
        <f t="shared" si="186"/>
        <v>0</v>
      </c>
      <c r="E481" s="186">
        <v>0</v>
      </c>
      <c r="F481" s="277">
        <v>0</v>
      </c>
      <c r="G481" s="186">
        <v>0</v>
      </c>
      <c r="H481" s="278" t="str">
        <f t="shared" si="169"/>
        <v/>
      </c>
      <c r="I481" s="283" t="str">
        <f t="shared" si="170"/>
        <v>否</v>
      </c>
      <c r="J481" s="207" t="str">
        <f t="shared" si="171"/>
        <v>项</v>
      </c>
      <c r="K481" s="207">
        <f t="shared" si="176"/>
        <v>0</v>
      </c>
      <c r="O481" s="207">
        <f t="shared" si="172"/>
        <v>7</v>
      </c>
      <c r="P481" s="284">
        <v>2070107</v>
      </c>
      <c r="Q481" s="284" t="s">
        <v>3389</v>
      </c>
      <c r="R481" s="287"/>
      <c r="S481" s="285">
        <f t="shared" si="173"/>
        <v>0</v>
      </c>
      <c r="T481" s="285">
        <f t="shared" si="174"/>
        <v>0</v>
      </c>
    </row>
    <row r="482" ht="36" customHeight="1" spans="1:20">
      <c r="A482" s="275" t="s">
        <v>3390</v>
      </c>
      <c r="B482" s="276" t="s">
        <v>778</v>
      </c>
      <c r="C482" s="185">
        <v>0</v>
      </c>
      <c r="D482" s="185">
        <f t="shared" si="186"/>
        <v>0</v>
      </c>
      <c r="E482" s="186">
        <v>0</v>
      </c>
      <c r="F482" s="277">
        <v>0</v>
      </c>
      <c r="G482" s="186">
        <v>0</v>
      </c>
      <c r="H482" s="278" t="str">
        <f t="shared" si="169"/>
        <v/>
      </c>
      <c r="I482" s="283" t="str">
        <f t="shared" si="170"/>
        <v>否</v>
      </c>
      <c r="J482" s="207" t="str">
        <f t="shared" si="171"/>
        <v>项</v>
      </c>
      <c r="K482" s="207">
        <f t="shared" si="176"/>
        <v>0</v>
      </c>
      <c r="O482" s="207">
        <f t="shared" si="172"/>
        <v>7</v>
      </c>
      <c r="P482" s="284">
        <v>2070108</v>
      </c>
      <c r="Q482" s="284" t="s">
        <v>3391</v>
      </c>
      <c r="R482" s="287"/>
      <c r="S482" s="285">
        <f t="shared" si="173"/>
        <v>0</v>
      </c>
      <c r="T482" s="285">
        <f t="shared" si="174"/>
        <v>0</v>
      </c>
    </row>
    <row r="483" ht="36" customHeight="1" spans="1:20">
      <c r="A483" s="275" t="s">
        <v>3392</v>
      </c>
      <c r="B483" s="276" t="s">
        <v>780</v>
      </c>
      <c r="C483" s="185">
        <v>699</v>
      </c>
      <c r="D483" s="185">
        <f t="shared" si="186"/>
        <v>697</v>
      </c>
      <c r="E483" s="279">
        <v>697</v>
      </c>
      <c r="F483" s="277">
        <v>0</v>
      </c>
      <c r="G483" s="186">
        <v>0</v>
      </c>
      <c r="H483" s="278">
        <f t="shared" si="169"/>
        <v>-0.00286123032904151</v>
      </c>
      <c r="I483" s="283" t="str">
        <f t="shared" si="170"/>
        <v>是</v>
      </c>
      <c r="J483" s="207" t="str">
        <f t="shared" si="171"/>
        <v>项</v>
      </c>
      <c r="K483" s="207">
        <f t="shared" si="176"/>
        <v>-2</v>
      </c>
      <c r="O483" s="207">
        <f t="shared" si="172"/>
        <v>7</v>
      </c>
      <c r="P483" s="284">
        <v>2070109</v>
      </c>
      <c r="Q483" s="284" t="s">
        <v>3393</v>
      </c>
      <c r="R483" s="287">
        <v>699</v>
      </c>
      <c r="S483" s="285">
        <f t="shared" si="173"/>
        <v>0</v>
      </c>
      <c r="T483" s="285">
        <f t="shared" si="174"/>
        <v>0</v>
      </c>
    </row>
    <row r="484" ht="36" customHeight="1" spans="1:20">
      <c r="A484" s="275" t="s">
        <v>3394</v>
      </c>
      <c r="B484" s="276" t="s">
        <v>782</v>
      </c>
      <c r="C484" s="185">
        <v>0</v>
      </c>
      <c r="D484" s="185">
        <f t="shared" si="186"/>
        <v>0</v>
      </c>
      <c r="E484" s="186">
        <v>0</v>
      </c>
      <c r="F484" s="277">
        <v>0</v>
      </c>
      <c r="G484" s="186">
        <v>0</v>
      </c>
      <c r="H484" s="278" t="str">
        <f t="shared" si="169"/>
        <v/>
      </c>
      <c r="I484" s="283" t="str">
        <f t="shared" si="170"/>
        <v>否</v>
      </c>
      <c r="J484" s="207" t="str">
        <f t="shared" si="171"/>
        <v>项</v>
      </c>
      <c r="K484" s="207">
        <f t="shared" si="176"/>
        <v>0</v>
      </c>
      <c r="O484" s="207">
        <f t="shared" si="172"/>
        <v>7</v>
      </c>
      <c r="P484" s="284">
        <v>2070110</v>
      </c>
      <c r="Q484" s="284" t="s">
        <v>3395</v>
      </c>
      <c r="R484" s="287"/>
      <c r="S484" s="285">
        <f t="shared" si="173"/>
        <v>0</v>
      </c>
      <c r="T484" s="285">
        <f t="shared" si="174"/>
        <v>0</v>
      </c>
    </row>
    <row r="485" ht="36" customHeight="1" spans="1:20">
      <c r="A485" s="275" t="s">
        <v>3396</v>
      </c>
      <c r="B485" s="276" t="s">
        <v>784</v>
      </c>
      <c r="C485" s="185">
        <v>21</v>
      </c>
      <c r="D485" s="185">
        <f t="shared" si="186"/>
        <v>55</v>
      </c>
      <c r="E485" s="186">
        <v>0</v>
      </c>
      <c r="F485" s="277">
        <v>35</v>
      </c>
      <c r="G485" s="186">
        <v>20</v>
      </c>
      <c r="H485" s="278">
        <f t="shared" si="169"/>
        <v>1.61904761904762</v>
      </c>
      <c r="I485" s="283" t="str">
        <f t="shared" si="170"/>
        <v>是</v>
      </c>
      <c r="J485" s="207" t="str">
        <f t="shared" si="171"/>
        <v>项</v>
      </c>
      <c r="K485" s="207">
        <f t="shared" si="176"/>
        <v>34</v>
      </c>
      <c r="O485" s="207">
        <f t="shared" si="172"/>
        <v>7</v>
      </c>
      <c r="P485" s="284">
        <v>2070111</v>
      </c>
      <c r="Q485" s="284" t="s">
        <v>3397</v>
      </c>
      <c r="R485" s="287">
        <v>21</v>
      </c>
      <c r="S485" s="285">
        <f t="shared" si="173"/>
        <v>0</v>
      </c>
      <c r="T485" s="285">
        <f t="shared" si="174"/>
        <v>0</v>
      </c>
    </row>
    <row r="486" ht="36" customHeight="1" spans="1:20">
      <c r="A486" s="275" t="s">
        <v>3398</v>
      </c>
      <c r="B486" s="276" t="s">
        <v>786</v>
      </c>
      <c r="C486" s="185">
        <v>80</v>
      </c>
      <c r="D486" s="185">
        <f t="shared" si="186"/>
        <v>78</v>
      </c>
      <c r="E486" s="279">
        <v>78</v>
      </c>
      <c r="F486" s="277">
        <v>0</v>
      </c>
      <c r="G486" s="186">
        <v>0</v>
      </c>
      <c r="H486" s="278">
        <f t="shared" si="169"/>
        <v>-0.025</v>
      </c>
      <c r="I486" s="283" t="str">
        <f t="shared" si="170"/>
        <v>是</v>
      </c>
      <c r="J486" s="207" t="str">
        <f t="shared" si="171"/>
        <v>项</v>
      </c>
      <c r="K486" s="207">
        <f t="shared" si="176"/>
        <v>-2</v>
      </c>
      <c r="O486" s="207">
        <f t="shared" si="172"/>
        <v>7</v>
      </c>
      <c r="P486" s="284">
        <v>2070112</v>
      </c>
      <c r="Q486" s="284" t="s">
        <v>3399</v>
      </c>
      <c r="R486" s="287">
        <v>80</v>
      </c>
      <c r="S486" s="285">
        <f t="shared" si="173"/>
        <v>0</v>
      </c>
      <c r="T486" s="285">
        <f t="shared" si="174"/>
        <v>0</v>
      </c>
    </row>
    <row r="487" ht="36" customHeight="1" spans="1:20">
      <c r="A487" s="275" t="s">
        <v>3400</v>
      </c>
      <c r="B487" s="276" t="s">
        <v>788</v>
      </c>
      <c r="C487" s="185">
        <v>5</v>
      </c>
      <c r="D487" s="185">
        <f t="shared" si="186"/>
        <v>0</v>
      </c>
      <c r="E487" s="186">
        <v>0</v>
      </c>
      <c r="F487" s="277">
        <v>0</v>
      </c>
      <c r="G487" s="186">
        <v>0</v>
      </c>
      <c r="H487" s="278">
        <f t="shared" si="169"/>
        <v>-1</v>
      </c>
      <c r="I487" s="283" t="str">
        <f t="shared" si="170"/>
        <v>是</v>
      </c>
      <c r="J487" s="207" t="str">
        <f t="shared" si="171"/>
        <v>项</v>
      </c>
      <c r="K487" s="207">
        <f t="shared" si="176"/>
        <v>-5</v>
      </c>
      <c r="O487" s="207">
        <f t="shared" si="172"/>
        <v>7</v>
      </c>
      <c r="P487" s="284">
        <v>2070113</v>
      </c>
      <c r="Q487" s="284" t="s">
        <v>3401</v>
      </c>
      <c r="R487" s="287">
        <v>5</v>
      </c>
      <c r="S487" s="285">
        <f t="shared" si="173"/>
        <v>0</v>
      </c>
      <c r="T487" s="285">
        <f t="shared" si="174"/>
        <v>0</v>
      </c>
    </row>
    <row r="488" ht="36" customHeight="1" spans="1:20">
      <c r="A488" s="275" t="s">
        <v>3402</v>
      </c>
      <c r="B488" s="276" t="s">
        <v>790</v>
      </c>
      <c r="C488" s="185">
        <v>0</v>
      </c>
      <c r="D488" s="185">
        <f t="shared" si="186"/>
        <v>0</v>
      </c>
      <c r="E488" s="186">
        <v>0</v>
      </c>
      <c r="F488" s="277">
        <v>0</v>
      </c>
      <c r="G488" s="186">
        <v>0</v>
      </c>
      <c r="H488" s="278" t="str">
        <f t="shared" si="169"/>
        <v/>
      </c>
      <c r="I488" s="283" t="str">
        <f t="shared" si="170"/>
        <v>否</v>
      </c>
      <c r="J488" s="207" t="str">
        <f t="shared" si="171"/>
        <v>项</v>
      </c>
      <c r="K488" s="207">
        <f t="shared" si="176"/>
        <v>0</v>
      </c>
      <c r="O488" s="207">
        <f t="shared" si="172"/>
        <v>7</v>
      </c>
      <c r="P488" s="284">
        <v>2070114</v>
      </c>
      <c r="Q488" s="284" t="s">
        <v>3403</v>
      </c>
      <c r="R488" s="287"/>
      <c r="S488" s="285">
        <f t="shared" si="173"/>
        <v>0</v>
      </c>
      <c r="T488" s="285">
        <f t="shared" si="174"/>
        <v>0</v>
      </c>
    </row>
    <row r="489" ht="36" customHeight="1" spans="1:20">
      <c r="A489" s="275" t="s">
        <v>3404</v>
      </c>
      <c r="B489" s="276" t="s">
        <v>792</v>
      </c>
      <c r="C489" s="185">
        <v>1285</v>
      </c>
      <c r="D489" s="185">
        <f t="shared" si="186"/>
        <v>536</v>
      </c>
      <c r="E489" s="279">
        <v>76</v>
      </c>
      <c r="F489" s="277">
        <v>0</v>
      </c>
      <c r="G489" s="186">
        <v>460</v>
      </c>
      <c r="H489" s="278">
        <f t="shared" si="169"/>
        <v>-0.582879377431907</v>
      </c>
      <c r="I489" s="283" t="str">
        <f t="shared" si="170"/>
        <v>是</v>
      </c>
      <c r="J489" s="207" t="str">
        <f t="shared" si="171"/>
        <v>项</v>
      </c>
      <c r="K489" s="207">
        <f t="shared" si="176"/>
        <v>-749</v>
      </c>
      <c r="O489" s="207">
        <f t="shared" si="172"/>
        <v>7</v>
      </c>
      <c r="P489" s="284">
        <v>2070199</v>
      </c>
      <c r="Q489" s="284" t="s">
        <v>3405</v>
      </c>
      <c r="R489" s="287">
        <v>1285</v>
      </c>
      <c r="S489" s="285">
        <f t="shared" si="173"/>
        <v>0</v>
      </c>
      <c r="T489" s="285">
        <f t="shared" si="174"/>
        <v>0</v>
      </c>
    </row>
    <row r="490" ht="36" customHeight="1" spans="1:20">
      <c r="A490" s="275" t="s">
        <v>3406</v>
      </c>
      <c r="B490" s="276" t="s">
        <v>794</v>
      </c>
      <c r="C490" s="185">
        <f t="shared" ref="C490:G490" si="187">SUM(C491:C497)</f>
        <v>4</v>
      </c>
      <c r="D490" s="185">
        <f t="shared" si="187"/>
        <v>0</v>
      </c>
      <c r="E490" s="186">
        <f t="shared" si="187"/>
        <v>0</v>
      </c>
      <c r="F490" s="277">
        <f t="shared" si="187"/>
        <v>0</v>
      </c>
      <c r="G490" s="186">
        <f t="shared" si="187"/>
        <v>0</v>
      </c>
      <c r="H490" s="278">
        <f t="shared" si="169"/>
        <v>-1</v>
      </c>
      <c r="I490" s="283" t="str">
        <f t="shared" si="170"/>
        <v>是</v>
      </c>
      <c r="J490" s="207" t="str">
        <f t="shared" si="171"/>
        <v>款</v>
      </c>
      <c r="K490" s="207">
        <f t="shared" si="176"/>
        <v>-4</v>
      </c>
      <c r="O490" s="207">
        <f t="shared" si="172"/>
        <v>5</v>
      </c>
      <c r="P490" s="284">
        <v>20702</v>
      </c>
      <c r="Q490" s="286" t="s">
        <v>3407</v>
      </c>
      <c r="R490" s="287">
        <f>SUM(R491:R497)</f>
        <v>4</v>
      </c>
      <c r="S490" s="285">
        <f t="shared" si="173"/>
        <v>0</v>
      </c>
      <c r="T490" s="285">
        <f t="shared" si="174"/>
        <v>0</v>
      </c>
    </row>
    <row r="491" ht="36" customHeight="1" spans="1:20">
      <c r="A491" s="275" t="s">
        <v>3408</v>
      </c>
      <c r="B491" s="276" t="s">
        <v>145</v>
      </c>
      <c r="C491" s="185">
        <v>0</v>
      </c>
      <c r="D491" s="185">
        <f t="shared" ref="D491:D497" si="188">SUM(E491:G491)</f>
        <v>0</v>
      </c>
      <c r="E491" s="186">
        <v>0</v>
      </c>
      <c r="F491" s="277">
        <v>0</v>
      </c>
      <c r="G491" s="186">
        <v>0</v>
      </c>
      <c r="H491" s="278" t="str">
        <f t="shared" si="169"/>
        <v/>
      </c>
      <c r="I491" s="283" t="str">
        <f t="shared" si="170"/>
        <v>否</v>
      </c>
      <c r="J491" s="207" t="str">
        <f t="shared" si="171"/>
        <v>项</v>
      </c>
      <c r="K491" s="207">
        <f t="shared" si="176"/>
        <v>0</v>
      </c>
      <c r="O491" s="207">
        <f t="shared" si="172"/>
        <v>7</v>
      </c>
      <c r="P491" s="284">
        <v>2070201</v>
      </c>
      <c r="Q491" s="284" t="s">
        <v>2608</v>
      </c>
      <c r="R491" s="287"/>
      <c r="S491" s="285">
        <f t="shared" si="173"/>
        <v>0</v>
      </c>
      <c r="T491" s="285">
        <f t="shared" si="174"/>
        <v>0</v>
      </c>
    </row>
    <row r="492" ht="36" customHeight="1" spans="1:20">
      <c r="A492" s="275" t="s">
        <v>3409</v>
      </c>
      <c r="B492" s="276" t="s">
        <v>147</v>
      </c>
      <c r="C492" s="185">
        <v>0</v>
      </c>
      <c r="D492" s="185">
        <f t="shared" si="188"/>
        <v>0</v>
      </c>
      <c r="E492" s="186">
        <v>0</v>
      </c>
      <c r="F492" s="277">
        <v>0</v>
      </c>
      <c r="G492" s="186">
        <v>0</v>
      </c>
      <c r="H492" s="278" t="str">
        <f t="shared" si="169"/>
        <v/>
      </c>
      <c r="I492" s="283" t="str">
        <f t="shared" si="170"/>
        <v>否</v>
      </c>
      <c r="J492" s="207" t="str">
        <f t="shared" si="171"/>
        <v>项</v>
      </c>
      <c r="K492" s="207">
        <f t="shared" si="176"/>
        <v>0</v>
      </c>
      <c r="O492" s="207">
        <f t="shared" si="172"/>
        <v>7</v>
      </c>
      <c r="P492" s="284">
        <v>2070202</v>
      </c>
      <c r="Q492" s="284" t="s">
        <v>2610</v>
      </c>
      <c r="R492" s="287"/>
      <c r="S492" s="285">
        <f t="shared" si="173"/>
        <v>0</v>
      </c>
      <c r="T492" s="285">
        <f t="shared" si="174"/>
        <v>0</v>
      </c>
    </row>
    <row r="493" ht="36" customHeight="1" spans="1:20">
      <c r="A493" s="275" t="s">
        <v>3410</v>
      </c>
      <c r="B493" s="276" t="s">
        <v>149</v>
      </c>
      <c r="C493" s="185">
        <v>0</v>
      </c>
      <c r="D493" s="185">
        <f t="shared" si="188"/>
        <v>0</v>
      </c>
      <c r="E493" s="186">
        <v>0</v>
      </c>
      <c r="F493" s="277">
        <v>0</v>
      </c>
      <c r="G493" s="186">
        <v>0</v>
      </c>
      <c r="H493" s="278" t="str">
        <f t="shared" si="169"/>
        <v/>
      </c>
      <c r="I493" s="283" t="str">
        <f t="shared" si="170"/>
        <v>否</v>
      </c>
      <c r="J493" s="207" t="str">
        <f t="shared" si="171"/>
        <v>项</v>
      </c>
      <c r="K493" s="207">
        <f t="shared" si="176"/>
        <v>0</v>
      </c>
      <c r="O493" s="207">
        <f t="shared" si="172"/>
        <v>7</v>
      </c>
      <c r="P493" s="284">
        <v>2070203</v>
      </c>
      <c r="Q493" s="284" t="s">
        <v>2612</v>
      </c>
      <c r="R493" s="287"/>
      <c r="S493" s="285">
        <f t="shared" si="173"/>
        <v>0</v>
      </c>
      <c r="T493" s="285">
        <f t="shared" si="174"/>
        <v>0</v>
      </c>
    </row>
    <row r="494" ht="36" customHeight="1" spans="1:20">
      <c r="A494" s="275" t="s">
        <v>3411</v>
      </c>
      <c r="B494" s="276" t="s">
        <v>796</v>
      </c>
      <c r="C494" s="185">
        <v>4</v>
      </c>
      <c r="D494" s="185">
        <f t="shared" si="188"/>
        <v>0</v>
      </c>
      <c r="E494" s="186">
        <v>0</v>
      </c>
      <c r="F494" s="277">
        <v>0</v>
      </c>
      <c r="G494" s="186">
        <v>0</v>
      </c>
      <c r="H494" s="278">
        <f t="shared" si="169"/>
        <v>-1</v>
      </c>
      <c r="I494" s="283" t="str">
        <f t="shared" si="170"/>
        <v>是</v>
      </c>
      <c r="J494" s="207" t="str">
        <f t="shared" si="171"/>
        <v>项</v>
      </c>
      <c r="K494" s="207">
        <f t="shared" si="176"/>
        <v>-4</v>
      </c>
      <c r="O494" s="207">
        <f t="shared" si="172"/>
        <v>7</v>
      </c>
      <c r="P494" s="284">
        <v>2070204</v>
      </c>
      <c r="Q494" s="284" t="s">
        <v>3412</v>
      </c>
      <c r="R494" s="287">
        <v>4</v>
      </c>
      <c r="S494" s="285">
        <f t="shared" si="173"/>
        <v>0</v>
      </c>
      <c r="T494" s="285">
        <f t="shared" si="174"/>
        <v>0</v>
      </c>
    </row>
    <row r="495" ht="36" customHeight="1" spans="1:20">
      <c r="A495" s="275" t="s">
        <v>3413</v>
      </c>
      <c r="B495" s="276" t="s">
        <v>798</v>
      </c>
      <c r="C495" s="185">
        <v>0</v>
      </c>
      <c r="D495" s="185">
        <f t="shared" si="188"/>
        <v>0</v>
      </c>
      <c r="E495" s="186">
        <v>0</v>
      </c>
      <c r="F495" s="277">
        <v>0</v>
      </c>
      <c r="G495" s="186">
        <v>0</v>
      </c>
      <c r="H495" s="278" t="str">
        <f t="shared" si="169"/>
        <v/>
      </c>
      <c r="I495" s="283" t="str">
        <f t="shared" si="170"/>
        <v>否</v>
      </c>
      <c r="J495" s="207" t="str">
        <f t="shared" si="171"/>
        <v>项</v>
      </c>
      <c r="K495" s="207">
        <f t="shared" si="176"/>
        <v>0</v>
      </c>
      <c r="O495" s="207">
        <f t="shared" si="172"/>
        <v>7</v>
      </c>
      <c r="P495" s="284">
        <v>2070205</v>
      </c>
      <c r="Q495" s="284" t="s">
        <v>3414</v>
      </c>
      <c r="R495" s="287"/>
      <c r="S495" s="285">
        <f t="shared" si="173"/>
        <v>0</v>
      </c>
      <c r="T495" s="285">
        <f t="shared" si="174"/>
        <v>0</v>
      </c>
    </row>
    <row r="496" ht="36" customHeight="1" spans="1:20">
      <c r="A496" s="275" t="s">
        <v>3415</v>
      </c>
      <c r="B496" s="276" t="s">
        <v>800</v>
      </c>
      <c r="C496" s="185">
        <v>0</v>
      </c>
      <c r="D496" s="185">
        <f t="shared" si="188"/>
        <v>0</v>
      </c>
      <c r="E496" s="186">
        <v>0</v>
      </c>
      <c r="F496" s="277">
        <v>0</v>
      </c>
      <c r="G496" s="186">
        <v>0</v>
      </c>
      <c r="H496" s="278" t="str">
        <f t="shared" si="169"/>
        <v/>
      </c>
      <c r="I496" s="283" t="str">
        <f t="shared" si="170"/>
        <v>否</v>
      </c>
      <c r="J496" s="207" t="str">
        <f t="shared" si="171"/>
        <v>项</v>
      </c>
      <c r="K496" s="207">
        <f t="shared" si="176"/>
        <v>0</v>
      </c>
      <c r="O496" s="207">
        <f t="shared" si="172"/>
        <v>7</v>
      </c>
      <c r="P496" s="284">
        <v>2070206</v>
      </c>
      <c r="Q496" s="284" t="s">
        <v>3416</v>
      </c>
      <c r="R496" s="287"/>
      <c r="S496" s="285">
        <f t="shared" si="173"/>
        <v>0</v>
      </c>
      <c r="T496" s="285">
        <f t="shared" si="174"/>
        <v>0</v>
      </c>
    </row>
    <row r="497" ht="36" customHeight="1" spans="1:20">
      <c r="A497" s="275" t="s">
        <v>3417</v>
      </c>
      <c r="B497" s="276" t="s">
        <v>802</v>
      </c>
      <c r="C497" s="185">
        <v>0</v>
      </c>
      <c r="D497" s="185">
        <f t="shared" si="188"/>
        <v>0</v>
      </c>
      <c r="E497" s="186">
        <v>0</v>
      </c>
      <c r="F497" s="277">
        <v>0</v>
      </c>
      <c r="G497" s="186">
        <v>0</v>
      </c>
      <c r="H497" s="278" t="str">
        <f t="shared" si="169"/>
        <v/>
      </c>
      <c r="I497" s="283" t="str">
        <f t="shared" si="170"/>
        <v>否</v>
      </c>
      <c r="J497" s="207" t="str">
        <f t="shared" si="171"/>
        <v>项</v>
      </c>
      <c r="K497" s="207">
        <f t="shared" si="176"/>
        <v>0</v>
      </c>
      <c r="O497" s="207">
        <f t="shared" si="172"/>
        <v>7</v>
      </c>
      <c r="P497" s="284">
        <v>2070299</v>
      </c>
      <c r="Q497" s="284" t="s">
        <v>3418</v>
      </c>
      <c r="R497" s="287"/>
      <c r="S497" s="285">
        <f t="shared" si="173"/>
        <v>0</v>
      </c>
      <c r="T497" s="285">
        <f t="shared" si="174"/>
        <v>0</v>
      </c>
    </row>
    <row r="498" ht="36" customHeight="1" spans="1:20">
      <c r="A498" s="275" t="s">
        <v>3419</v>
      </c>
      <c r="B498" s="276" t="s">
        <v>804</v>
      </c>
      <c r="C498" s="185">
        <f t="shared" ref="C498:G498" si="189">SUM(C499:C508)</f>
        <v>224</v>
      </c>
      <c r="D498" s="185">
        <f t="shared" si="189"/>
        <v>100</v>
      </c>
      <c r="E498" s="186">
        <f t="shared" si="189"/>
        <v>0</v>
      </c>
      <c r="F498" s="277">
        <f t="shared" si="189"/>
        <v>0</v>
      </c>
      <c r="G498" s="186">
        <f t="shared" si="189"/>
        <v>100</v>
      </c>
      <c r="H498" s="278">
        <f t="shared" si="169"/>
        <v>-0.553571428571429</v>
      </c>
      <c r="I498" s="283" t="str">
        <f t="shared" si="170"/>
        <v>是</v>
      </c>
      <c r="J498" s="207" t="str">
        <f t="shared" si="171"/>
        <v>款</v>
      </c>
      <c r="K498" s="207">
        <f t="shared" si="176"/>
        <v>-124</v>
      </c>
      <c r="O498" s="207">
        <f t="shared" si="172"/>
        <v>5</v>
      </c>
      <c r="P498" s="284">
        <v>20703</v>
      </c>
      <c r="Q498" s="286" t="s">
        <v>3420</v>
      </c>
      <c r="R498" s="287">
        <f>SUM(R499:R508)</f>
        <v>224</v>
      </c>
      <c r="S498" s="285">
        <f t="shared" si="173"/>
        <v>0</v>
      </c>
      <c r="T498" s="285">
        <f t="shared" si="174"/>
        <v>0</v>
      </c>
    </row>
    <row r="499" ht="36" customHeight="1" spans="1:20">
      <c r="A499" s="275" t="s">
        <v>3421</v>
      </c>
      <c r="B499" s="276" t="s">
        <v>145</v>
      </c>
      <c r="C499" s="185">
        <v>0</v>
      </c>
      <c r="D499" s="185">
        <f t="shared" ref="D499:D508" si="190">SUM(E499:G499)</f>
        <v>0</v>
      </c>
      <c r="E499" s="186">
        <v>0</v>
      </c>
      <c r="F499" s="277">
        <v>0</v>
      </c>
      <c r="G499" s="186">
        <v>0</v>
      </c>
      <c r="H499" s="278" t="str">
        <f t="shared" si="169"/>
        <v/>
      </c>
      <c r="I499" s="283" t="str">
        <f t="shared" si="170"/>
        <v>否</v>
      </c>
      <c r="J499" s="207" t="str">
        <f t="shared" si="171"/>
        <v>项</v>
      </c>
      <c r="K499" s="207">
        <f t="shared" si="176"/>
        <v>0</v>
      </c>
      <c r="O499" s="207">
        <f t="shared" si="172"/>
        <v>7</v>
      </c>
      <c r="P499" s="284">
        <v>2070301</v>
      </c>
      <c r="Q499" s="284" t="s">
        <v>2608</v>
      </c>
      <c r="R499" s="287"/>
      <c r="S499" s="285">
        <f t="shared" si="173"/>
        <v>0</v>
      </c>
      <c r="T499" s="285">
        <f t="shared" si="174"/>
        <v>0</v>
      </c>
    </row>
    <row r="500" ht="36" customHeight="1" spans="1:20">
      <c r="A500" s="275" t="s">
        <v>3422</v>
      </c>
      <c r="B500" s="276" t="s">
        <v>147</v>
      </c>
      <c r="C500" s="185">
        <v>0</v>
      </c>
      <c r="D500" s="185">
        <f t="shared" si="190"/>
        <v>0</v>
      </c>
      <c r="E500" s="186">
        <v>0</v>
      </c>
      <c r="F500" s="277">
        <v>0</v>
      </c>
      <c r="G500" s="186">
        <v>0</v>
      </c>
      <c r="H500" s="278" t="str">
        <f t="shared" si="169"/>
        <v/>
      </c>
      <c r="I500" s="283" t="str">
        <f t="shared" si="170"/>
        <v>否</v>
      </c>
      <c r="J500" s="207" t="str">
        <f t="shared" si="171"/>
        <v>项</v>
      </c>
      <c r="K500" s="207">
        <f t="shared" si="176"/>
        <v>0</v>
      </c>
      <c r="O500" s="207">
        <f t="shared" si="172"/>
        <v>7</v>
      </c>
      <c r="P500" s="284">
        <v>2070302</v>
      </c>
      <c r="Q500" s="284" t="s">
        <v>2610</v>
      </c>
      <c r="R500" s="287"/>
      <c r="S500" s="285">
        <f t="shared" si="173"/>
        <v>0</v>
      </c>
      <c r="T500" s="285">
        <f t="shared" si="174"/>
        <v>0</v>
      </c>
    </row>
    <row r="501" ht="36" customHeight="1" spans="1:20">
      <c r="A501" s="275" t="s">
        <v>3423</v>
      </c>
      <c r="B501" s="276" t="s">
        <v>149</v>
      </c>
      <c r="C501" s="185">
        <v>0</v>
      </c>
      <c r="D501" s="185">
        <f t="shared" si="190"/>
        <v>0</v>
      </c>
      <c r="E501" s="186">
        <v>0</v>
      </c>
      <c r="F501" s="277">
        <v>0</v>
      </c>
      <c r="G501" s="186">
        <v>0</v>
      </c>
      <c r="H501" s="278" t="str">
        <f t="shared" si="169"/>
        <v/>
      </c>
      <c r="I501" s="283" t="str">
        <f t="shared" si="170"/>
        <v>否</v>
      </c>
      <c r="J501" s="207" t="str">
        <f t="shared" si="171"/>
        <v>项</v>
      </c>
      <c r="K501" s="207">
        <f t="shared" si="176"/>
        <v>0</v>
      </c>
      <c r="O501" s="207">
        <f t="shared" si="172"/>
        <v>7</v>
      </c>
      <c r="P501" s="284">
        <v>2070303</v>
      </c>
      <c r="Q501" s="284" t="s">
        <v>2612</v>
      </c>
      <c r="R501" s="287"/>
      <c r="S501" s="285">
        <f t="shared" si="173"/>
        <v>0</v>
      </c>
      <c r="T501" s="285">
        <f t="shared" si="174"/>
        <v>0</v>
      </c>
    </row>
    <row r="502" ht="36" customHeight="1" spans="1:20">
      <c r="A502" s="275" t="s">
        <v>3424</v>
      </c>
      <c r="B502" s="276" t="s">
        <v>806</v>
      </c>
      <c r="C502" s="185">
        <v>0</v>
      </c>
      <c r="D502" s="185">
        <f t="shared" si="190"/>
        <v>0</v>
      </c>
      <c r="E502" s="186">
        <v>0</v>
      </c>
      <c r="F502" s="277">
        <v>0</v>
      </c>
      <c r="G502" s="186">
        <v>0</v>
      </c>
      <c r="H502" s="278" t="str">
        <f t="shared" si="169"/>
        <v/>
      </c>
      <c r="I502" s="283" t="str">
        <f t="shared" si="170"/>
        <v>否</v>
      </c>
      <c r="J502" s="207" t="str">
        <f t="shared" si="171"/>
        <v>项</v>
      </c>
      <c r="K502" s="207">
        <f t="shared" si="176"/>
        <v>0</v>
      </c>
      <c r="O502" s="207">
        <f t="shared" si="172"/>
        <v>7</v>
      </c>
      <c r="P502" s="284">
        <v>2070304</v>
      </c>
      <c r="Q502" s="284" t="s">
        <v>3425</v>
      </c>
      <c r="R502" s="287"/>
      <c r="S502" s="285">
        <f t="shared" si="173"/>
        <v>0</v>
      </c>
      <c r="T502" s="285">
        <f t="shared" si="174"/>
        <v>0</v>
      </c>
    </row>
    <row r="503" ht="36" customHeight="1" spans="1:20">
      <c r="A503" s="275" t="s">
        <v>3426</v>
      </c>
      <c r="B503" s="276" t="s">
        <v>808</v>
      </c>
      <c r="C503" s="185">
        <v>0</v>
      </c>
      <c r="D503" s="185">
        <f t="shared" si="190"/>
        <v>0</v>
      </c>
      <c r="E503" s="186">
        <v>0</v>
      </c>
      <c r="F503" s="277">
        <v>0</v>
      </c>
      <c r="G503" s="186">
        <v>0</v>
      </c>
      <c r="H503" s="278" t="str">
        <f t="shared" si="169"/>
        <v/>
      </c>
      <c r="I503" s="283" t="str">
        <f t="shared" si="170"/>
        <v>否</v>
      </c>
      <c r="J503" s="207" t="str">
        <f t="shared" si="171"/>
        <v>项</v>
      </c>
      <c r="K503" s="207">
        <f t="shared" si="176"/>
        <v>0</v>
      </c>
      <c r="O503" s="207">
        <f t="shared" si="172"/>
        <v>7</v>
      </c>
      <c r="P503" s="284">
        <v>2070305</v>
      </c>
      <c r="Q503" s="284" t="s">
        <v>3427</v>
      </c>
      <c r="R503" s="287"/>
      <c r="S503" s="285">
        <f t="shared" si="173"/>
        <v>0</v>
      </c>
      <c r="T503" s="285">
        <f t="shared" si="174"/>
        <v>0</v>
      </c>
    </row>
    <row r="504" ht="36" customHeight="1" spans="1:20">
      <c r="A504" s="275" t="s">
        <v>3428</v>
      </c>
      <c r="B504" s="276" t="s">
        <v>810</v>
      </c>
      <c r="C504" s="185">
        <v>0</v>
      </c>
      <c r="D504" s="185">
        <f t="shared" si="190"/>
        <v>0</v>
      </c>
      <c r="E504" s="186">
        <v>0</v>
      </c>
      <c r="F504" s="277">
        <v>0</v>
      </c>
      <c r="G504" s="186">
        <v>0</v>
      </c>
      <c r="H504" s="278" t="str">
        <f t="shared" si="169"/>
        <v/>
      </c>
      <c r="I504" s="283" t="str">
        <f t="shared" si="170"/>
        <v>否</v>
      </c>
      <c r="J504" s="207" t="str">
        <f t="shared" si="171"/>
        <v>项</v>
      </c>
      <c r="K504" s="207">
        <f t="shared" si="176"/>
        <v>0</v>
      </c>
      <c r="O504" s="207">
        <f t="shared" si="172"/>
        <v>7</v>
      </c>
      <c r="P504" s="284">
        <v>2070306</v>
      </c>
      <c r="Q504" s="284" t="s">
        <v>3429</v>
      </c>
      <c r="R504" s="287"/>
      <c r="S504" s="285">
        <f t="shared" si="173"/>
        <v>0</v>
      </c>
      <c r="T504" s="285">
        <f t="shared" si="174"/>
        <v>0</v>
      </c>
    </row>
    <row r="505" ht="36" customHeight="1" spans="1:20">
      <c r="A505" s="275" t="s">
        <v>3430</v>
      </c>
      <c r="B505" s="276" t="s">
        <v>812</v>
      </c>
      <c r="C505" s="185">
        <v>165</v>
      </c>
      <c r="D505" s="185">
        <f t="shared" si="190"/>
        <v>100</v>
      </c>
      <c r="E505" s="186">
        <v>0</v>
      </c>
      <c r="F505" s="277">
        <v>0</v>
      </c>
      <c r="G505" s="186">
        <v>100</v>
      </c>
      <c r="H505" s="278">
        <f t="shared" si="169"/>
        <v>-0.393939393939394</v>
      </c>
      <c r="I505" s="283" t="str">
        <f t="shared" si="170"/>
        <v>是</v>
      </c>
      <c r="J505" s="207" t="str">
        <f t="shared" si="171"/>
        <v>项</v>
      </c>
      <c r="K505" s="207">
        <f t="shared" si="176"/>
        <v>-65</v>
      </c>
      <c r="O505" s="207">
        <f t="shared" si="172"/>
        <v>7</v>
      </c>
      <c r="P505" s="284">
        <v>2070307</v>
      </c>
      <c r="Q505" s="284" t="s">
        <v>3431</v>
      </c>
      <c r="R505" s="287">
        <v>165</v>
      </c>
      <c r="S505" s="285">
        <f t="shared" si="173"/>
        <v>0</v>
      </c>
      <c r="T505" s="285">
        <f t="shared" si="174"/>
        <v>0</v>
      </c>
    </row>
    <row r="506" ht="36" customHeight="1" spans="1:20">
      <c r="A506" s="275" t="s">
        <v>3432</v>
      </c>
      <c r="B506" s="276" t="s">
        <v>814</v>
      </c>
      <c r="C506" s="185">
        <v>59</v>
      </c>
      <c r="D506" s="185">
        <f t="shared" si="190"/>
        <v>0</v>
      </c>
      <c r="E506" s="186">
        <v>0</v>
      </c>
      <c r="F506" s="277">
        <v>0</v>
      </c>
      <c r="G506" s="186">
        <v>0</v>
      </c>
      <c r="H506" s="278">
        <f t="shared" si="169"/>
        <v>-1</v>
      </c>
      <c r="I506" s="283" t="str">
        <f t="shared" si="170"/>
        <v>是</v>
      </c>
      <c r="J506" s="207" t="str">
        <f t="shared" si="171"/>
        <v>项</v>
      </c>
      <c r="K506" s="207">
        <f t="shared" si="176"/>
        <v>-59</v>
      </c>
      <c r="O506" s="207">
        <f t="shared" si="172"/>
        <v>7</v>
      </c>
      <c r="P506" s="284">
        <v>2070308</v>
      </c>
      <c r="Q506" s="284" t="s">
        <v>3433</v>
      </c>
      <c r="R506" s="287">
        <v>59</v>
      </c>
      <c r="S506" s="285">
        <f t="shared" si="173"/>
        <v>0</v>
      </c>
      <c r="T506" s="285">
        <f t="shared" si="174"/>
        <v>0</v>
      </c>
    </row>
    <row r="507" ht="36" customHeight="1" spans="1:20">
      <c r="A507" s="275" t="s">
        <v>3434</v>
      </c>
      <c r="B507" s="276" t="s">
        <v>816</v>
      </c>
      <c r="C507" s="185">
        <v>0</v>
      </c>
      <c r="D507" s="185">
        <f t="shared" si="190"/>
        <v>0</v>
      </c>
      <c r="E507" s="186">
        <v>0</v>
      </c>
      <c r="F507" s="277">
        <v>0</v>
      </c>
      <c r="G507" s="186">
        <v>0</v>
      </c>
      <c r="H507" s="278" t="str">
        <f t="shared" si="169"/>
        <v/>
      </c>
      <c r="I507" s="283" t="str">
        <f t="shared" si="170"/>
        <v>否</v>
      </c>
      <c r="J507" s="207" t="str">
        <f t="shared" si="171"/>
        <v>项</v>
      </c>
      <c r="K507" s="207">
        <f t="shared" si="176"/>
        <v>0</v>
      </c>
      <c r="O507" s="207">
        <f t="shared" si="172"/>
        <v>7</v>
      </c>
      <c r="P507" s="284">
        <v>2070309</v>
      </c>
      <c r="Q507" s="284" t="s">
        <v>3435</v>
      </c>
      <c r="R507" s="287"/>
      <c r="S507" s="285">
        <f t="shared" si="173"/>
        <v>0</v>
      </c>
      <c r="T507" s="285">
        <f t="shared" si="174"/>
        <v>0</v>
      </c>
    </row>
    <row r="508" ht="36" customHeight="1" spans="1:20">
      <c r="A508" s="275" t="s">
        <v>3436</v>
      </c>
      <c r="B508" s="276" t="s">
        <v>818</v>
      </c>
      <c r="C508" s="185">
        <v>0</v>
      </c>
      <c r="D508" s="185">
        <f t="shared" si="190"/>
        <v>0</v>
      </c>
      <c r="E508" s="186">
        <v>0</v>
      </c>
      <c r="F508" s="277">
        <v>0</v>
      </c>
      <c r="G508" s="186">
        <v>0</v>
      </c>
      <c r="H508" s="278" t="str">
        <f t="shared" si="169"/>
        <v/>
      </c>
      <c r="I508" s="283" t="str">
        <f t="shared" si="170"/>
        <v>否</v>
      </c>
      <c r="J508" s="207" t="str">
        <f t="shared" si="171"/>
        <v>项</v>
      </c>
      <c r="K508" s="207">
        <f t="shared" si="176"/>
        <v>0</v>
      </c>
      <c r="O508" s="207">
        <f t="shared" si="172"/>
        <v>7</v>
      </c>
      <c r="P508" s="284">
        <v>2070399</v>
      </c>
      <c r="Q508" s="284" t="s">
        <v>3437</v>
      </c>
      <c r="R508" s="287"/>
      <c r="S508" s="285">
        <f t="shared" si="173"/>
        <v>0</v>
      </c>
      <c r="T508" s="285">
        <f t="shared" si="174"/>
        <v>0</v>
      </c>
    </row>
    <row r="509" ht="36" customHeight="1" spans="1:20">
      <c r="A509" s="275" t="s">
        <v>3438</v>
      </c>
      <c r="B509" s="276" t="s">
        <v>820</v>
      </c>
      <c r="C509" s="185">
        <f t="shared" ref="C509:G509" si="191">SUM(C510:C517)</f>
        <v>26</v>
      </c>
      <c r="D509" s="185">
        <f t="shared" si="191"/>
        <v>25</v>
      </c>
      <c r="E509" s="186">
        <f t="shared" si="191"/>
        <v>25</v>
      </c>
      <c r="F509" s="277">
        <f t="shared" si="191"/>
        <v>0</v>
      </c>
      <c r="G509" s="186">
        <f t="shared" si="191"/>
        <v>0</v>
      </c>
      <c r="H509" s="278">
        <f t="shared" si="169"/>
        <v>-0.0384615384615384</v>
      </c>
      <c r="I509" s="283" t="str">
        <f t="shared" si="170"/>
        <v>是</v>
      </c>
      <c r="J509" s="207" t="str">
        <f t="shared" si="171"/>
        <v>款</v>
      </c>
      <c r="K509" s="207">
        <f t="shared" si="176"/>
        <v>-1</v>
      </c>
      <c r="O509" s="207">
        <f t="shared" si="172"/>
        <v>5</v>
      </c>
      <c r="P509" s="284">
        <v>20706</v>
      </c>
      <c r="Q509" s="296" t="s">
        <v>3439</v>
      </c>
      <c r="R509" s="287">
        <f>SUM(R510:R517)</f>
        <v>26</v>
      </c>
      <c r="S509" s="285">
        <f t="shared" si="173"/>
        <v>0</v>
      </c>
      <c r="T509" s="285">
        <f t="shared" si="174"/>
        <v>0</v>
      </c>
    </row>
    <row r="510" ht="36" customHeight="1" spans="1:20">
      <c r="A510" s="275" t="s">
        <v>3440</v>
      </c>
      <c r="B510" s="276" t="s">
        <v>145</v>
      </c>
      <c r="C510" s="185">
        <v>0</v>
      </c>
      <c r="D510" s="185">
        <f t="shared" ref="D510:D517" si="192">SUM(E510:G510)</f>
        <v>0</v>
      </c>
      <c r="E510" s="186">
        <v>0</v>
      </c>
      <c r="F510" s="277">
        <v>0</v>
      </c>
      <c r="G510" s="186">
        <v>0</v>
      </c>
      <c r="H510" s="278" t="str">
        <f t="shared" si="169"/>
        <v/>
      </c>
      <c r="I510" s="283" t="str">
        <f t="shared" si="170"/>
        <v>否</v>
      </c>
      <c r="J510" s="207" t="str">
        <f t="shared" si="171"/>
        <v>项</v>
      </c>
      <c r="K510" s="207">
        <f t="shared" si="176"/>
        <v>0</v>
      </c>
      <c r="O510" s="207">
        <f t="shared" si="172"/>
        <v>7</v>
      </c>
      <c r="P510" s="284">
        <v>2070601</v>
      </c>
      <c r="Q510" s="297" t="s">
        <v>2608</v>
      </c>
      <c r="R510" s="287"/>
      <c r="S510" s="285">
        <f t="shared" si="173"/>
        <v>0</v>
      </c>
      <c r="T510" s="285">
        <f t="shared" si="174"/>
        <v>0</v>
      </c>
    </row>
    <row r="511" ht="36" customHeight="1" spans="1:20">
      <c r="A511" s="275" t="s">
        <v>3441</v>
      </c>
      <c r="B511" s="276" t="s">
        <v>147</v>
      </c>
      <c r="C511" s="185">
        <v>0</v>
      </c>
      <c r="D511" s="185">
        <f t="shared" si="192"/>
        <v>0</v>
      </c>
      <c r="E511" s="186">
        <v>0</v>
      </c>
      <c r="F511" s="277">
        <v>0</v>
      </c>
      <c r="G511" s="186">
        <v>0</v>
      </c>
      <c r="H511" s="278" t="str">
        <f t="shared" si="169"/>
        <v/>
      </c>
      <c r="I511" s="283" t="str">
        <f t="shared" si="170"/>
        <v>否</v>
      </c>
      <c r="J511" s="207" t="str">
        <f t="shared" si="171"/>
        <v>项</v>
      </c>
      <c r="K511" s="207">
        <f t="shared" si="176"/>
        <v>0</v>
      </c>
      <c r="O511" s="207">
        <f t="shared" si="172"/>
        <v>7</v>
      </c>
      <c r="P511" s="284">
        <v>2070602</v>
      </c>
      <c r="Q511" s="297" t="s">
        <v>2610</v>
      </c>
      <c r="R511" s="287"/>
      <c r="S511" s="285">
        <f t="shared" si="173"/>
        <v>0</v>
      </c>
      <c r="T511" s="285">
        <f t="shared" si="174"/>
        <v>0</v>
      </c>
    </row>
    <row r="512" ht="36" customHeight="1" spans="1:20">
      <c r="A512" s="275" t="s">
        <v>3442</v>
      </c>
      <c r="B512" s="276" t="s">
        <v>149</v>
      </c>
      <c r="C512" s="185">
        <v>0</v>
      </c>
      <c r="D512" s="185">
        <f t="shared" si="192"/>
        <v>0</v>
      </c>
      <c r="E512" s="186">
        <v>0</v>
      </c>
      <c r="F512" s="277">
        <v>0</v>
      </c>
      <c r="G512" s="186">
        <v>0</v>
      </c>
      <c r="H512" s="278" t="str">
        <f t="shared" si="169"/>
        <v/>
      </c>
      <c r="I512" s="283" t="str">
        <f t="shared" si="170"/>
        <v>否</v>
      </c>
      <c r="J512" s="207" t="str">
        <f t="shared" si="171"/>
        <v>项</v>
      </c>
      <c r="K512" s="207">
        <f t="shared" si="176"/>
        <v>0</v>
      </c>
      <c r="O512" s="207">
        <f t="shared" si="172"/>
        <v>7</v>
      </c>
      <c r="P512" s="284">
        <v>2070603</v>
      </c>
      <c r="Q512" s="297" t="s">
        <v>2612</v>
      </c>
      <c r="R512" s="287"/>
      <c r="S512" s="285">
        <f t="shared" si="173"/>
        <v>0</v>
      </c>
      <c r="T512" s="285">
        <f t="shared" si="174"/>
        <v>0</v>
      </c>
    </row>
    <row r="513" ht="36" customHeight="1" spans="1:20">
      <c r="A513" s="275" t="s">
        <v>3443</v>
      </c>
      <c r="B513" s="276" t="s">
        <v>822</v>
      </c>
      <c r="C513" s="185">
        <v>0</v>
      </c>
      <c r="D513" s="185">
        <f t="shared" si="192"/>
        <v>0</v>
      </c>
      <c r="E513" s="186">
        <v>0</v>
      </c>
      <c r="F513" s="277">
        <v>0</v>
      </c>
      <c r="G513" s="186">
        <v>0</v>
      </c>
      <c r="H513" s="278" t="str">
        <f t="shared" si="169"/>
        <v/>
      </c>
      <c r="I513" s="283" t="str">
        <f t="shared" si="170"/>
        <v>否</v>
      </c>
      <c r="J513" s="207" t="str">
        <f t="shared" si="171"/>
        <v>项</v>
      </c>
      <c r="K513" s="207">
        <f t="shared" si="176"/>
        <v>0</v>
      </c>
      <c r="O513" s="207">
        <f t="shared" si="172"/>
        <v>7</v>
      </c>
      <c r="P513" s="284">
        <v>2070604</v>
      </c>
      <c r="Q513" s="297" t="s">
        <v>3444</v>
      </c>
      <c r="R513" s="287"/>
      <c r="S513" s="285">
        <f t="shared" si="173"/>
        <v>0</v>
      </c>
      <c r="T513" s="285">
        <f t="shared" si="174"/>
        <v>0</v>
      </c>
    </row>
    <row r="514" ht="36" customHeight="1" spans="1:20">
      <c r="A514" s="275" t="s">
        <v>3445</v>
      </c>
      <c r="B514" s="276" t="s">
        <v>824</v>
      </c>
      <c r="C514" s="185">
        <v>0</v>
      </c>
      <c r="D514" s="185">
        <f t="shared" si="192"/>
        <v>0</v>
      </c>
      <c r="E514" s="186">
        <v>0</v>
      </c>
      <c r="F514" s="277">
        <v>0</v>
      </c>
      <c r="G514" s="186">
        <v>0</v>
      </c>
      <c r="H514" s="278" t="str">
        <f t="shared" si="169"/>
        <v/>
      </c>
      <c r="I514" s="283" t="str">
        <f t="shared" si="170"/>
        <v>否</v>
      </c>
      <c r="J514" s="207" t="str">
        <f t="shared" si="171"/>
        <v>项</v>
      </c>
      <c r="K514" s="207">
        <f t="shared" si="176"/>
        <v>0</v>
      </c>
      <c r="O514" s="207">
        <f t="shared" si="172"/>
        <v>7</v>
      </c>
      <c r="P514" s="284">
        <v>2070605</v>
      </c>
      <c r="Q514" s="297" t="s">
        <v>3446</v>
      </c>
      <c r="R514" s="287"/>
      <c r="S514" s="285">
        <f t="shared" si="173"/>
        <v>0</v>
      </c>
      <c r="T514" s="285">
        <f t="shared" si="174"/>
        <v>0</v>
      </c>
    </row>
    <row r="515" ht="36" customHeight="1" spans="1:20">
      <c r="A515" s="275" t="s">
        <v>3447</v>
      </c>
      <c r="B515" s="276" t="s">
        <v>826</v>
      </c>
      <c r="C515" s="185">
        <v>0</v>
      </c>
      <c r="D515" s="185">
        <f t="shared" si="192"/>
        <v>0</v>
      </c>
      <c r="E515" s="186">
        <v>0</v>
      </c>
      <c r="F515" s="277">
        <v>0</v>
      </c>
      <c r="G515" s="186">
        <v>0</v>
      </c>
      <c r="H515" s="278" t="str">
        <f t="shared" si="169"/>
        <v/>
      </c>
      <c r="I515" s="283" t="str">
        <f t="shared" si="170"/>
        <v>否</v>
      </c>
      <c r="J515" s="207" t="str">
        <f t="shared" si="171"/>
        <v>项</v>
      </c>
      <c r="K515" s="207">
        <f t="shared" si="176"/>
        <v>0</v>
      </c>
      <c r="O515" s="207">
        <f t="shared" si="172"/>
        <v>7</v>
      </c>
      <c r="P515" s="284">
        <v>2070606</v>
      </c>
      <c r="Q515" s="297" t="s">
        <v>3448</v>
      </c>
      <c r="R515" s="287"/>
      <c r="S515" s="285">
        <f t="shared" si="173"/>
        <v>0</v>
      </c>
      <c r="T515" s="285">
        <f t="shared" si="174"/>
        <v>0</v>
      </c>
    </row>
    <row r="516" ht="36" customHeight="1" spans="1:20">
      <c r="A516" s="275" t="s">
        <v>3449</v>
      </c>
      <c r="B516" s="276" t="s">
        <v>828</v>
      </c>
      <c r="C516" s="185">
        <v>23</v>
      </c>
      <c r="D516" s="185">
        <f t="shared" si="192"/>
        <v>25</v>
      </c>
      <c r="E516" s="279">
        <v>25</v>
      </c>
      <c r="F516" s="277">
        <v>0</v>
      </c>
      <c r="G516" s="186">
        <v>0</v>
      </c>
      <c r="H516" s="278">
        <f t="shared" ref="H516:H579" si="193">IF(C516&lt;&gt;0,D516/C516-1,"")</f>
        <v>0.0869565217391304</v>
      </c>
      <c r="I516" s="283" t="str">
        <f t="shared" ref="I516:I579" si="194">IF(LEN(A516)=3,"是",IF(B516&lt;&gt;"",IF(SUM(C516:D516)&lt;&gt;0,"是","否"),"是"))</f>
        <v>是</v>
      </c>
      <c r="J516" s="207" t="str">
        <f t="shared" ref="J516:J579" si="195">IF(LEN(A516)=3,"类",IF(LEN(A516)=5,"款","项"))</f>
        <v>项</v>
      </c>
      <c r="K516" s="207">
        <f t="shared" si="176"/>
        <v>2</v>
      </c>
      <c r="O516" s="207">
        <f t="shared" ref="O516:O579" si="196">LEN(A516)</f>
        <v>7</v>
      </c>
      <c r="P516" s="284">
        <v>2070607</v>
      </c>
      <c r="Q516" s="297" t="s">
        <v>3450</v>
      </c>
      <c r="R516" s="287">
        <v>23</v>
      </c>
      <c r="S516" s="285">
        <f t="shared" ref="S516:S579" si="197">A516-P516</f>
        <v>0</v>
      </c>
      <c r="T516" s="285">
        <f t="shared" ref="T516:T579" si="198">C516-R516</f>
        <v>0</v>
      </c>
    </row>
    <row r="517" ht="36" customHeight="1" spans="1:20">
      <c r="A517" s="275" t="s">
        <v>3451</v>
      </c>
      <c r="B517" s="276" t="s">
        <v>830</v>
      </c>
      <c r="C517" s="185">
        <v>3</v>
      </c>
      <c r="D517" s="185">
        <f t="shared" si="192"/>
        <v>0</v>
      </c>
      <c r="E517" s="186">
        <v>0</v>
      </c>
      <c r="F517" s="277">
        <v>0</v>
      </c>
      <c r="G517" s="186">
        <v>0</v>
      </c>
      <c r="H517" s="278">
        <f t="shared" si="193"/>
        <v>-1</v>
      </c>
      <c r="I517" s="283" t="str">
        <f t="shared" si="194"/>
        <v>是</v>
      </c>
      <c r="J517" s="207" t="str">
        <f t="shared" si="195"/>
        <v>项</v>
      </c>
      <c r="K517" s="207">
        <f t="shared" ref="K517:K580" si="199">D517-C517</f>
        <v>-3</v>
      </c>
      <c r="O517" s="207">
        <f t="shared" si="196"/>
        <v>7</v>
      </c>
      <c r="P517" s="284">
        <v>2070699</v>
      </c>
      <c r="Q517" s="297" t="s">
        <v>3452</v>
      </c>
      <c r="R517" s="287">
        <v>3</v>
      </c>
      <c r="S517" s="285">
        <f t="shared" si="197"/>
        <v>0</v>
      </c>
      <c r="T517" s="285">
        <f t="shared" si="198"/>
        <v>0</v>
      </c>
    </row>
    <row r="518" ht="36" customHeight="1" spans="1:20">
      <c r="A518" s="275" t="s">
        <v>3453</v>
      </c>
      <c r="B518" s="276" t="s">
        <v>832</v>
      </c>
      <c r="C518" s="185">
        <f t="shared" ref="C518:G518" si="200">SUM(C519:C527)</f>
        <v>246</v>
      </c>
      <c r="D518" s="185">
        <f t="shared" si="200"/>
        <v>423</v>
      </c>
      <c r="E518" s="186">
        <f t="shared" si="200"/>
        <v>188</v>
      </c>
      <c r="F518" s="277">
        <f t="shared" si="200"/>
        <v>75</v>
      </c>
      <c r="G518" s="186">
        <f t="shared" si="200"/>
        <v>160</v>
      </c>
      <c r="H518" s="278">
        <f t="shared" si="193"/>
        <v>0.719512195121951</v>
      </c>
      <c r="I518" s="283" t="str">
        <f t="shared" si="194"/>
        <v>是</v>
      </c>
      <c r="J518" s="207" t="str">
        <f t="shared" si="195"/>
        <v>款</v>
      </c>
      <c r="K518" s="207">
        <f t="shared" si="199"/>
        <v>177</v>
      </c>
      <c r="O518" s="207">
        <f t="shared" si="196"/>
        <v>5</v>
      </c>
      <c r="P518" s="284">
        <v>20708</v>
      </c>
      <c r="Q518" s="296" t="s">
        <v>3454</v>
      </c>
      <c r="R518" s="287">
        <f>SUM(R519:R527)</f>
        <v>246</v>
      </c>
      <c r="S518" s="285">
        <f t="shared" si="197"/>
        <v>0</v>
      </c>
      <c r="T518" s="285">
        <f t="shared" si="198"/>
        <v>0</v>
      </c>
    </row>
    <row r="519" ht="36" customHeight="1" spans="1:20">
      <c r="A519" s="275" t="s">
        <v>3455</v>
      </c>
      <c r="B519" s="276" t="s">
        <v>145</v>
      </c>
      <c r="C519" s="185">
        <v>0</v>
      </c>
      <c r="D519" s="185">
        <f t="shared" ref="D519:D527" si="201">SUM(E519:G519)</f>
        <v>0</v>
      </c>
      <c r="E519" s="186">
        <v>0</v>
      </c>
      <c r="F519" s="277">
        <v>0</v>
      </c>
      <c r="G519" s="186">
        <v>0</v>
      </c>
      <c r="H519" s="278" t="str">
        <f t="shared" si="193"/>
        <v/>
      </c>
      <c r="I519" s="283" t="str">
        <f t="shared" si="194"/>
        <v>否</v>
      </c>
      <c r="J519" s="207" t="str">
        <f t="shared" si="195"/>
        <v>项</v>
      </c>
      <c r="K519" s="207">
        <f t="shared" si="199"/>
        <v>0</v>
      </c>
      <c r="O519" s="207">
        <f t="shared" si="196"/>
        <v>7</v>
      </c>
      <c r="P519" s="284">
        <v>2070801</v>
      </c>
      <c r="Q519" s="297" t="s">
        <v>2608</v>
      </c>
      <c r="R519" s="287"/>
      <c r="S519" s="285">
        <f t="shared" si="197"/>
        <v>0</v>
      </c>
      <c r="T519" s="285">
        <f t="shared" si="198"/>
        <v>0</v>
      </c>
    </row>
    <row r="520" ht="36" customHeight="1" spans="1:20">
      <c r="A520" s="275" t="s">
        <v>3456</v>
      </c>
      <c r="B520" s="276" t="s">
        <v>147</v>
      </c>
      <c r="C520" s="185">
        <v>0</v>
      </c>
      <c r="D520" s="185">
        <f t="shared" si="201"/>
        <v>0</v>
      </c>
      <c r="E520" s="186">
        <v>0</v>
      </c>
      <c r="F520" s="277">
        <v>0</v>
      </c>
      <c r="G520" s="186">
        <v>0</v>
      </c>
      <c r="H520" s="278" t="str">
        <f t="shared" si="193"/>
        <v/>
      </c>
      <c r="I520" s="283" t="str">
        <f t="shared" si="194"/>
        <v>否</v>
      </c>
      <c r="J520" s="207" t="str">
        <f t="shared" si="195"/>
        <v>项</v>
      </c>
      <c r="K520" s="207">
        <f t="shared" si="199"/>
        <v>0</v>
      </c>
      <c r="O520" s="207">
        <f t="shared" si="196"/>
        <v>7</v>
      </c>
      <c r="P520" s="284">
        <v>2070802</v>
      </c>
      <c r="Q520" s="297" t="s">
        <v>2610</v>
      </c>
      <c r="R520" s="287"/>
      <c r="S520" s="285">
        <f t="shared" si="197"/>
        <v>0</v>
      </c>
      <c r="T520" s="285">
        <f t="shared" si="198"/>
        <v>0</v>
      </c>
    </row>
    <row r="521" ht="36" customHeight="1" spans="1:20">
      <c r="A521" s="275" t="s">
        <v>3457</v>
      </c>
      <c r="B521" s="276" t="s">
        <v>149</v>
      </c>
      <c r="C521" s="185">
        <v>0</v>
      </c>
      <c r="D521" s="185">
        <f t="shared" si="201"/>
        <v>0</v>
      </c>
      <c r="E521" s="186">
        <v>0</v>
      </c>
      <c r="F521" s="277">
        <v>0</v>
      </c>
      <c r="G521" s="186">
        <v>0</v>
      </c>
      <c r="H521" s="278" t="str">
        <f t="shared" si="193"/>
        <v/>
      </c>
      <c r="I521" s="283" t="str">
        <f t="shared" si="194"/>
        <v>否</v>
      </c>
      <c r="J521" s="207" t="str">
        <f t="shared" si="195"/>
        <v>项</v>
      </c>
      <c r="K521" s="207">
        <f t="shared" si="199"/>
        <v>0</v>
      </c>
      <c r="O521" s="207">
        <f t="shared" si="196"/>
        <v>7</v>
      </c>
      <c r="P521" s="284">
        <v>2070803</v>
      </c>
      <c r="Q521" s="297" t="s">
        <v>2612</v>
      </c>
      <c r="R521" s="287"/>
      <c r="S521" s="285">
        <f t="shared" si="197"/>
        <v>0</v>
      </c>
      <c r="T521" s="285">
        <f t="shared" si="198"/>
        <v>0</v>
      </c>
    </row>
    <row r="522" ht="36" customHeight="1" spans="1:20">
      <c r="A522" s="275" t="s">
        <v>3458</v>
      </c>
      <c r="B522" s="276" t="s">
        <v>834</v>
      </c>
      <c r="C522" s="185">
        <v>1</v>
      </c>
      <c r="D522" s="185">
        <f t="shared" si="201"/>
        <v>0</v>
      </c>
      <c r="E522" s="186">
        <v>0</v>
      </c>
      <c r="F522" s="277">
        <v>0</v>
      </c>
      <c r="G522" s="186">
        <v>0</v>
      </c>
      <c r="H522" s="278">
        <f t="shared" si="193"/>
        <v>-1</v>
      </c>
      <c r="I522" s="283" t="str">
        <f t="shared" si="194"/>
        <v>是</v>
      </c>
      <c r="J522" s="207" t="str">
        <f t="shared" si="195"/>
        <v>项</v>
      </c>
      <c r="K522" s="207">
        <f t="shared" si="199"/>
        <v>-1</v>
      </c>
      <c r="O522" s="207">
        <f t="shared" si="196"/>
        <v>7</v>
      </c>
      <c r="P522" s="284">
        <v>2070804</v>
      </c>
      <c r="Q522" s="297" t="s">
        <v>3459</v>
      </c>
      <c r="R522" s="287">
        <v>1</v>
      </c>
      <c r="S522" s="285">
        <f t="shared" si="197"/>
        <v>0</v>
      </c>
      <c r="T522" s="285">
        <f t="shared" si="198"/>
        <v>0</v>
      </c>
    </row>
    <row r="523" ht="36" customHeight="1" spans="1:20">
      <c r="A523" s="275" t="s">
        <v>3460</v>
      </c>
      <c r="B523" s="276" t="s">
        <v>836</v>
      </c>
      <c r="C523" s="185"/>
      <c r="D523" s="185">
        <f t="shared" si="201"/>
        <v>0</v>
      </c>
      <c r="E523" s="186">
        <v>0</v>
      </c>
      <c r="F523" s="277">
        <v>0</v>
      </c>
      <c r="G523" s="186">
        <v>0</v>
      </c>
      <c r="H523" s="278" t="str">
        <f t="shared" si="193"/>
        <v/>
      </c>
      <c r="I523" s="283" t="str">
        <f t="shared" si="194"/>
        <v>否</v>
      </c>
      <c r="J523" s="207" t="str">
        <f t="shared" si="195"/>
        <v>项</v>
      </c>
      <c r="K523" s="207">
        <f t="shared" si="199"/>
        <v>0</v>
      </c>
      <c r="O523" s="207">
        <f t="shared" si="196"/>
        <v>7</v>
      </c>
      <c r="P523" s="284">
        <v>2070805</v>
      </c>
      <c r="Q523" s="297" t="s">
        <v>3461</v>
      </c>
      <c r="R523" s="287"/>
      <c r="S523" s="285">
        <f t="shared" si="197"/>
        <v>0</v>
      </c>
      <c r="T523" s="285">
        <f t="shared" si="198"/>
        <v>0</v>
      </c>
    </row>
    <row r="524" ht="36" customHeight="1" spans="1:20">
      <c r="A524" s="275" t="s">
        <v>3462</v>
      </c>
      <c r="B524" s="276" t="s">
        <v>838</v>
      </c>
      <c r="C524" s="185"/>
      <c r="D524" s="185">
        <f t="shared" si="201"/>
        <v>0</v>
      </c>
      <c r="E524" s="186">
        <v>0</v>
      </c>
      <c r="F524" s="277">
        <v>0</v>
      </c>
      <c r="G524" s="186">
        <v>0</v>
      </c>
      <c r="H524" s="278" t="str">
        <f t="shared" si="193"/>
        <v/>
      </c>
      <c r="I524" s="283" t="str">
        <f t="shared" si="194"/>
        <v>否</v>
      </c>
      <c r="J524" s="207" t="str">
        <f t="shared" si="195"/>
        <v>项</v>
      </c>
      <c r="K524" s="207">
        <f t="shared" si="199"/>
        <v>0</v>
      </c>
      <c r="O524" s="207">
        <f t="shared" si="196"/>
        <v>7</v>
      </c>
      <c r="P524" s="284">
        <v>2070806</v>
      </c>
      <c r="Q524" s="297" t="s">
        <v>3463</v>
      </c>
      <c r="R524" s="287"/>
      <c r="S524" s="285">
        <f t="shared" si="197"/>
        <v>0</v>
      </c>
      <c r="T524" s="285">
        <f t="shared" si="198"/>
        <v>0</v>
      </c>
    </row>
    <row r="525" ht="36" customHeight="1" spans="1:20">
      <c r="A525" s="294" t="s">
        <v>3464</v>
      </c>
      <c r="B525" s="276" t="s">
        <v>3465</v>
      </c>
      <c r="C525" s="185"/>
      <c r="D525" s="185">
        <f t="shared" si="201"/>
        <v>0</v>
      </c>
      <c r="E525" s="186">
        <v>0</v>
      </c>
      <c r="F525" s="277">
        <v>0</v>
      </c>
      <c r="G525" s="186">
        <v>0</v>
      </c>
      <c r="H525" s="278" t="str">
        <f t="shared" si="193"/>
        <v/>
      </c>
      <c r="I525" s="283" t="str">
        <f t="shared" si="194"/>
        <v>否</v>
      </c>
      <c r="J525" s="207" t="str">
        <f t="shared" si="195"/>
        <v>项</v>
      </c>
      <c r="K525" s="207">
        <f t="shared" si="199"/>
        <v>0</v>
      </c>
      <c r="O525" s="207">
        <f t="shared" si="196"/>
        <v>7</v>
      </c>
      <c r="P525" s="289"/>
      <c r="Q525" s="289"/>
      <c r="R525" s="289"/>
      <c r="S525" s="285">
        <f t="shared" si="197"/>
        <v>2070807</v>
      </c>
      <c r="T525" s="285">
        <f t="shared" si="198"/>
        <v>0</v>
      </c>
    </row>
    <row r="526" ht="36" customHeight="1" spans="1:20">
      <c r="A526" s="294" t="s">
        <v>3466</v>
      </c>
      <c r="B526" s="276" t="s">
        <v>3467</v>
      </c>
      <c r="C526" s="185">
        <v>0</v>
      </c>
      <c r="D526" s="185">
        <f t="shared" si="201"/>
        <v>0</v>
      </c>
      <c r="E526" s="186">
        <v>0</v>
      </c>
      <c r="F526" s="277">
        <v>0</v>
      </c>
      <c r="G526" s="186">
        <v>0</v>
      </c>
      <c r="H526" s="278" t="str">
        <f t="shared" si="193"/>
        <v/>
      </c>
      <c r="I526" s="283" t="str">
        <f t="shared" si="194"/>
        <v>否</v>
      </c>
      <c r="J526" s="207" t="str">
        <f t="shared" si="195"/>
        <v>项</v>
      </c>
      <c r="K526" s="207">
        <f t="shared" si="199"/>
        <v>0</v>
      </c>
      <c r="O526" s="207">
        <f t="shared" si="196"/>
        <v>7</v>
      </c>
      <c r="P526" s="289"/>
      <c r="Q526" s="289"/>
      <c r="R526" s="289"/>
      <c r="S526" s="285">
        <f t="shared" si="197"/>
        <v>2070808</v>
      </c>
      <c r="T526" s="285">
        <f t="shared" si="198"/>
        <v>0</v>
      </c>
    </row>
    <row r="527" ht="36" customHeight="1" spans="1:20">
      <c r="A527" s="275" t="s">
        <v>3468</v>
      </c>
      <c r="B527" s="276" t="s">
        <v>840</v>
      </c>
      <c r="C527" s="185">
        <v>245</v>
      </c>
      <c r="D527" s="185">
        <f t="shared" si="201"/>
        <v>423</v>
      </c>
      <c r="E527" s="279">
        <v>188</v>
      </c>
      <c r="F527" s="277">
        <v>75</v>
      </c>
      <c r="G527" s="186">
        <v>160</v>
      </c>
      <c r="H527" s="278">
        <f t="shared" si="193"/>
        <v>0.726530612244898</v>
      </c>
      <c r="I527" s="283" t="str">
        <f t="shared" si="194"/>
        <v>是</v>
      </c>
      <c r="J527" s="207" t="str">
        <f t="shared" si="195"/>
        <v>项</v>
      </c>
      <c r="K527" s="207">
        <f t="shared" si="199"/>
        <v>178</v>
      </c>
      <c r="O527" s="207">
        <f t="shared" si="196"/>
        <v>7</v>
      </c>
      <c r="P527" s="284">
        <v>2070899</v>
      </c>
      <c r="Q527" s="297" t="s">
        <v>3469</v>
      </c>
      <c r="R527" s="287">
        <v>245</v>
      </c>
      <c r="S527" s="285">
        <f t="shared" si="197"/>
        <v>0</v>
      </c>
      <c r="T527" s="285">
        <f t="shared" si="198"/>
        <v>0</v>
      </c>
    </row>
    <row r="528" ht="36" customHeight="1" spans="1:20">
      <c r="A528" s="275" t="s">
        <v>3470</v>
      </c>
      <c r="B528" s="276" t="s">
        <v>842</v>
      </c>
      <c r="C528" s="185">
        <f t="shared" ref="C528:G528" si="202">SUM(C529:C531)</f>
        <v>596</v>
      </c>
      <c r="D528" s="185">
        <f t="shared" si="202"/>
        <v>363</v>
      </c>
      <c r="E528" s="186">
        <f t="shared" si="202"/>
        <v>363</v>
      </c>
      <c r="F528" s="277">
        <f t="shared" si="202"/>
        <v>0</v>
      </c>
      <c r="G528" s="186">
        <f t="shared" si="202"/>
        <v>0</v>
      </c>
      <c r="H528" s="278">
        <f t="shared" si="193"/>
        <v>-0.390939597315436</v>
      </c>
      <c r="I528" s="283" t="str">
        <f t="shared" si="194"/>
        <v>是</v>
      </c>
      <c r="J528" s="207" t="str">
        <f t="shared" si="195"/>
        <v>款</v>
      </c>
      <c r="K528" s="207">
        <f t="shared" si="199"/>
        <v>-233</v>
      </c>
      <c r="O528" s="207">
        <f t="shared" si="196"/>
        <v>5</v>
      </c>
      <c r="P528" s="284">
        <v>20799</v>
      </c>
      <c r="Q528" s="286" t="s">
        <v>3471</v>
      </c>
      <c r="R528" s="287">
        <f>SUM(R529:R531)</f>
        <v>596</v>
      </c>
      <c r="S528" s="285">
        <f t="shared" si="197"/>
        <v>0</v>
      </c>
      <c r="T528" s="285">
        <f t="shared" si="198"/>
        <v>0</v>
      </c>
    </row>
    <row r="529" ht="36" customHeight="1" spans="1:20">
      <c r="A529" s="275" t="s">
        <v>3472</v>
      </c>
      <c r="B529" s="276" t="s">
        <v>844</v>
      </c>
      <c r="C529" s="185">
        <v>0</v>
      </c>
      <c r="D529" s="185">
        <f t="shared" ref="D529:D531" si="203">SUM(E529:G529)</f>
        <v>0</v>
      </c>
      <c r="E529" s="186">
        <v>0</v>
      </c>
      <c r="F529" s="277">
        <v>0</v>
      </c>
      <c r="G529" s="186">
        <v>0</v>
      </c>
      <c r="H529" s="278" t="str">
        <f t="shared" si="193"/>
        <v/>
      </c>
      <c r="I529" s="283" t="str">
        <f t="shared" si="194"/>
        <v>否</v>
      </c>
      <c r="J529" s="207" t="str">
        <f t="shared" si="195"/>
        <v>项</v>
      </c>
      <c r="K529" s="207">
        <f t="shared" si="199"/>
        <v>0</v>
      </c>
      <c r="O529" s="207">
        <f t="shared" si="196"/>
        <v>7</v>
      </c>
      <c r="P529" s="284">
        <v>2079902</v>
      </c>
      <c r="Q529" s="284" t="s">
        <v>3473</v>
      </c>
      <c r="R529" s="287"/>
      <c r="S529" s="285">
        <f t="shared" si="197"/>
        <v>0</v>
      </c>
      <c r="T529" s="285">
        <f t="shared" si="198"/>
        <v>0</v>
      </c>
    </row>
    <row r="530" ht="36" customHeight="1" spans="1:20">
      <c r="A530" s="275" t="s">
        <v>3474</v>
      </c>
      <c r="B530" s="276" t="s">
        <v>846</v>
      </c>
      <c r="C530" s="185">
        <v>45</v>
      </c>
      <c r="D530" s="185">
        <f t="shared" si="203"/>
        <v>0</v>
      </c>
      <c r="E530" s="186">
        <v>0</v>
      </c>
      <c r="F530" s="277">
        <v>0</v>
      </c>
      <c r="G530" s="186">
        <v>0</v>
      </c>
      <c r="H530" s="278">
        <f t="shared" si="193"/>
        <v>-1</v>
      </c>
      <c r="I530" s="283" t="str">
        <f t="shared" si="194"/>
        <v>是</v>
      </c>
      <c r="J530" s="207" t="str">
        <f t="shared" si="195"/>
        <v>项</v>
      </c>
      <c r="K530" s="207">
        <f t="shared" si="199"/>
        <v>-45</v>
      </c>
      <c r="O530" s="207">
        <f t="shared" si="196"/>
        <v>7</v>
      </c>
      <c r="P530" s="284">
        <v>2079903</v>
      </c>
      <c r="Q530" s="284" t="s">
        <v>3475</v>
      </c>
      <c r="R530" s="287">
        <v>45</v>
      </c>
      <c r="S530" s="285">
        <f t="shared" si="197"/>
        <v>0</v>
      </c>
      <c r="T530" s="285">
        <f t="shared" si="198"/>
        <v>0</v>
      </c>
    </row>
    <row r="531" ht="36" customHeight="1" spans="1:20">
      <c r="A531" s="275" t="s">
        <v>3476</v>
      </c>
      <c r="B531" s="276" t="s">
        <v>848</v>
      </c>
      <c r="C531" s="185">
        <v>551</v>
      </c>
      <c r="D531" s="185">
        <f t="shared" ref="D531:D551" si="204">SUM(E531:G531)</f>
        <v>363</v>
      </c>
      <c r="E531" s="279">
        <v>363</v>
      </c>
      <c r="F531" s="277"/>
      <c r="G531" s="186">
        <v>0</v>
      </c>
      <c r="H531" s="278">
        <f t="shared" si="193"/>
        <v>-0.341197822141561</v>
      </c>
      <c r="I531" s="283" t="str">
        <f t="shared" si="194"/>
        <v>是</v>
      </c>
      <c r="J531" s="207" t="str">
        <f t="shared" si="195"/>
        <v>项</v>
      </c>
      <c r="K531" s="207">
        <f t="shared" si="199"/>
        <v>-188</v>
      </c>
      <c r="O531" s="207">
        <f t="shared" si="196"/>
        <v>7</v>
      </c>
      <c r="P531" s="284">
        <v>2079999</v>
      </c>
      <c r="Q531" s="284" t="s">
        <v>3477</v>
      </c>
      <c r="R531" s="287">
        <v>551</v>
      </c>
      <c r="S531" s="285">
        <f t="shared" si="197"/>
        <v>0</v>
      </c>
      <c r="T531" s="285">
        <f t="shared" si="198"/>
        <v>0</v>
      </c>
    </row>
    <row r="532" ht="36" customHeight="1" spans="1:20">
      <c r="A532" s="271" t="s">
        <v>91</v>
      </c>
      <c r="B532" s="272" t="s">
        <v>92</v>
      </c>
      <c r="C532" s="179">
        <f>SUM(C533,C552,C560,C562,C571,C575,C585,C593,C600,C608,C617,C622,C625,C628,C631,C634,C637,C641,C646,C654,C657)</f>
        <v>50569</v>
      </c>
      <c r="D532" s="179">
        <f t="shared" ref="C532:G532" si="205">SUM(D533,D552,D560,D562,D571,D575,D585,D593,D600,D608,D617,D622,D625,D628,D631,D634,D637,D641,D646,D654,D657)</f>
        <v>60494</v>
      </c>
      <c r="E532" s="180">
        <f t="shared" si="205"/>
        <v>33120</v>
      </c>
      <c r="F532" s="273">
        <f t="shared" si="205"/>
        <v>4995</v>
      </c>
      <c r="G532" s="180">
        <f t="shared" si="205"/>
        <v>22379</v>
      </c>
      <c r="H532" s="274">
        <f t="shared" si="193"/>
        <v>0.196266487373687</v>
      </c>
      <c r="I532" s="283" t="str">
        <f t="shared" si="194"/>
        <v>是</v>
      </c>
      <c r="J532" s="207" t="str">
        <f t="shared" si="195"/>
        <v>类</v>
      </c>
      <c r="K532" s="207">
        <f t="shared" si="199"/>
        <v>9925</v>
      </c>
      <c r="O532" s="207">
        <f t="shared" si="196"/>
        <v>3</v>
      </c>
      <c r="P532" s="284">
        <v>208</v>
      </c>
      <c r="Q532" s="286" t="s">
        <v>2584</v>
      </c>
      <c r="R532" s="287">
        <f>SUM(R533,R552,R560,R562,R571,R575,R585,R593,R600,R608,R617,R622,R625,R628,R631,R634,R637,R641,R646,R654,R657)</f>
        <v>50569</v>
      </c>
      <c r="S532" s="285">
        <f t="shared" si="197"/>
        <v>0</v>
      </c>
      <c r="T532" s="285">
        <f t="shared" si="198"/>
        <v>0</v>
      </c>
    </row>
    <row r="533" ht="36" customHeight="1" spans="1:20">
      <c r="A533" s="275" t="s">
        <v>3478</v>
      </c>
      <c r="B533" s="276" t="s">
        <v>851</v>
      </c>
      <c r="C533" s="185">
        <v>1100</v>
      </c>
      <c r="D533" s="185">
        <f t="shared" ref="D533:G533" si="206">SUM(D534:D551)</f>
        <v>2306</v>
      </c>
      <c r="E533" s="186">
        <f t="shared" si="206"/>
        <v>1193</v>
      </c>
      <c r="F533" s="277">
        <f t="shared" si="206"/>
        <v>1113</v>
      </c>
      <c r="G533" s="186">
        <f t="shared" si="206"/>
        <v>0</v>
      </c>
      <c r="H533" s="278">
        <f t="shared" si="193"/>
        <v>1.09636363636364</v>
      </c>
      <c r="I533" s="283" t="str">
        <f t="shared" si="194"/>
        <v>是</v>
      </c>
      <c r="J533" s="207" t="str">
        <f t="shared" si="195"/>
        <v>款</v>
      </c>
      <c r="K533" s="207">
        <f t="shared" si="199"/>
        <v>1206</v>
      </c>
      <c r="O533" s="207">
        <f t="shared" si="196"/>
        <v>5</v>
      </c>
      <c r="P533" s="284">
        <v>20801</v>
      </c>
      <c r="Q533" s="286" t="s">
        <v>3479</v>
      </c>
      <c r="R533" s="287">
        <f>SUM(R534:R551)</f>
        <v>1100</v>
      </c>
      <c r="S533" s="285">
        <f t="shared" si="197"/>
        <v>0</v>
      </c>
      <c r="T533" s="285">
        <f t="shared" si="198"/>
        <v>0</v>
      </c>
    </row>
    <row r="534" ht="36" customHeight="1" spans="1:20">
      <c r="A534" s="275" t="s">
        <v>3480</v>
      </c>
      <c r="B534" s="276" t="s">
        <v>145</v>
      </c>
      <c r="C534" s="185">
        <v>0</v>
      </c>
      <c r="D534" s="185">
        <f t="shared" si="204"/>
        <v>269</v>
      </c>
      <c r="E534" s="279">
        <v>269</v>
      </c>
      <c r="F534" s="277">
        <v>0</v>
      </c>
      <c r="G534" s="186">
        <v>0</v>
      </c>
      <c r="H534" s="278" t="str">
        <f t="shared" si="193"/>
        <v/>
      </c>
      <c r="I534" s="283" t="str">
        <f t="shared" si="194"/>
        <v>是</v>
      </c>
      <c r="J534" s="207" t="str">
        <f t="shared" si="195"/>
        <v>项</v>
      </c>
      <c r="K534" s="207">
        <f t="shared" si="199"/>
        <v>269</v>
      </c>
      <c r="O534" s="207">
        <f t="shared" si="196"/>
        <v>7</v>
      </c>
      <c r="P534" s="284">
        <v>2080101</v>
      </c>
      <c r="Q534" s="284" t="s">
        <v>2608</v>
      </c>
      <c r="R534" s="287"/>
      <c r="S534" s="285">
        <f t="shared" si="197"/>
        <v>0</v>
      </c>
      <c r="T534" s="285">
        <f t="shared" si="198"/>
        <v>0</v>
      </c>
    </row>
    <row r="535" ht="36" customHeight="1" spans="1:20">
      <c r="A535" s="275" t="s">
        <v>3481</v>
      </c>
      <c r="B535" s="276" t="s">
        <v>147</v>
      </c>
      <c r="C535" s="185">
        <v>0</v>
      </c>
      <c r="D535" s="185">
        <f t="shared" si="204"/>
        <v>0</v>
      </c>
      <c r="E535" s="186">
        <v>0</v>
      </c>
      <c r="F535" s="277">
        <v>0</v>
      </c>
      <c r="G535" s="186">
        <v>0</v>
      </c>
      <c r="H535" s="278" t="str">
        <f t="shared" si="193"/>
        <v/>
      </c>
      <c r="I535" s="283" t="str">
        <f t="shared" si="194"/>
        <v>否</v>
      </c>
      <c r="J535" s="207" t="str">
        <f t="shared" si="195"/>
        <v>项</v>
      </c>
      <c r="K535" s="207">
        <f t="shared" si="199"/>
        <v>0</v>
      </c>
      <c r="O535" s="207">
        <f t="shared" si="196"/>
        <v>7</v>
      </c>
      <c r="P535" s="284">
        <v>2080102</v>
      </c>
      <c r="Q535" s="284" t="s">
        <v>2610</v>
      </c>
      <c r="R535" s="287"/>
      <c r="S535" s="285">
        <f t="shared" si="197"/>
        <v>0</v>
      </c>
      <c r="T535" s="285">
        <f t="shared" si="198"/>
        <v>0</v>
      </c>
    </row>
    <row r="536" ht="36" customHeight="1" spans="1:20">
      <c r="A536" s="275" t="s">
        <v>3482</v>
      </c>
      <c r="B536" s="276" t="s">
        <v>149</v>
      </c>
      <c r="C536" s="185">
        <v>0</v>
      </c>
      <c r="D536" s="185">
        <f t="shared" si="204"/>
        <v>0</v>
      </c>
      <c r="E536" s="186">
        <v>0</v>
      </c>
      <c r="F536" s="277">
        <v>0</v>
      </c>
      <c r="G536" s="186">
        <v>0</v>
      </c>
      <c r="H536" s="278" t="str">
        <f t="shared" si="193"/>
        <v/>
      </c>
      <c r="I536" s="283" t="str">
        <f t="shared" si="194"/>
        <v>否</v>
      </c>
      <c r="J536" s="207" t="str">
        <f t="shared" si="195"/>
        <v>项</v>
      </c>
      <c r="K536" s="207">
        <f t="shared" si="199"/>
        <v>0</v>
      </c>
      <c r="O536" s="207">
        <f t="shared" si="196"/>
        <v>7</v>
      </c>
      <c r="P536" s="284">
        <v>2080103</v>
      </c>
      <c r="Q536" s="284" t="s">
        <v>2612</v>
      </c>
      <c r="R536" s="287"/>
      <c r="S536" s="285">
        <f t="shared" si="197"/>
        <v>0</v>
      </c>
      <c r="T536" s="285">
        <f t="shared" si="198"/>
        <v>0</v>
      </c>
    </row>
    <row r="537" ht="36" customHeight="1" spans="1:20">
      <c r="A537" s="275" t="s">
        <v>3483</v>
      </c>
      <c r="B537" s="276" t="s">
        <v>853</v>
      </c>
      <c r="C537" s="185">
        <v>0</v>
      </c>
      <c r="D537" s="185">
        <f t="shared" si="204"/>
        <v>0</v>
      </c>
      <c r="E537" s="186">
        <v>0</v>
      </c>
      <c r="F537" s="277">
        <v>0</v>
      </c>
      <c r="G537" s="186">
        <v>0</v>
      </c>
      <c r="H537" s="278" t="str">
        <f t="shared" si="193"/>
        <v/>
      </c>
      <c r="I537" s="283" t="str">
        <f t="shared" si="194"/>
        <v>否</v>
      </c>
      <c r="J537" s="207" t="str">
        <f t="shared" si="195"/>
        <v>项</v>
      </c>
      <c r="K537" s="207">
        <f t="shared" si="199"/>
        <v>0</v>
      </c>
      <c r="O537" s="207">
        <f t="shared" si="196"/>
        <v>7</v>
      </c>
      <c r="P537" s="284">
        <v>2080104</v>
      </c>
      <c r="Q537" s="284" t="s">
        <v>3484</v>
      </c>
      <c r="R537" s="287"/>
      <c r="S537" s="285">
        <f t="shared" si="197"/>
        <v>0</v>
      </c>
      <c r="T537" s="285">
        <f t="shared" si="198"/>
        <v>0</v>
      </c>
    </row>
    <row r="538" ht="36" customHeight="1" spans="1:20">
      <c r="A538" s="275" t="s">
        <v>3485</v>
      </c>
      <c r="B538" s="276" t="s">
        <v>855</v>
      </c>
      <c r="C538" s="185">
        <v>0</v>
      </c>
      <c r="D538" s="185">
        <f t="shared" si="204"/>
        <v>0</v>
      </c>
      <c r="E538" s="186">
        <v>0</v>
      </c>
      <c r="F538" s="277">
        <v>0</v>
      </c>
      <c r="G538" s="186">
        <v>0</v>
      </c>
      <c r="H538" s="278" t="str">
        <f t="shared" si="193"/>
        <v/>
      </c>
      <c r="I538" s="283" t="str">
        <f t="shared" si="194"/>
        <v>否</v>
      </c>
      <c r="J538" s="207" t="str">
        <f t="shared" si="195"/>
        <v>项</v>
      </c>
      <c r="K538" s="207">
        <f t="shared" si="199"/>
        <v>0</v>
      </c>
      <c r="O538" s="207">
        <f t="shared" si="196"/>
        <v>7</v>
      </c>
      <c r="P538" s="284">
        <v>2080105</v>
      </c>
      <c r="Q538" s="284" t="s">
        <v>3486</v>
      </c>
      <c r="R538" s="287"/>
      <c r="S538" s="285">
        <f t="shared" si="197"/>
        <v>0</v>
      </c>
      <c r="T538" s="285">
        <f t="shared" si="198"/>
        <v>0</v>
      </c>
    </row>
    <row r="539" ht="36" customHeight="1" spans="1:20">
      <c r="A539" s="275" t="s">
        <v>3487</v>
      </c>
      <c r="B539" s="276" t="s">
        <v>857</v>
      </c>
      <c r="C539" s="185">
        <v>0</v>
      </c>
      <c r="D539" s="185">
        <f t="shared" si="204"/>
        <v>0</v>
      </c>
      <c r="E539" s="186">
        <v>0</v>
      </c>
      <c r="F539" s="277">
        <v>0</v>
      </c>
      <c r="G539" s="186">
        <v>0</v>
      </c>
      <c r="H539" s="278" t="str">
        <f t="shared" si="193"/>
        <v/>
      </c>
      <c r="I539" s="283" t="str">
        <f t="shared" si="194"/>
        <v>否</v>
      </c>
      <c r="J539" s="207" t="str">
        <f t="shared" si="195"/>
        <v>项</v>
      </c>
      <c r="K539" s="207">
        <f t="shared" si="199"/>
        <v>0</v>
      </c>
      <c r="O539" s="207">
        <f t="shared" si="196"/>
        <v>7</v>
      </c>
      <c r="P539" s="284">
        <v>2080106</v>
      </c>
      <c r="Q539" s="284" t="s">
        <v>3488</v>
      </c>
      <c r="R539" s="287"/>
      <c r="S539" s="285">
        <f t="shared" si="197"/>
        <v>0</v>
      </c>
      <c r="T539" s="285">
        <f t="shared" si="198"/>
        <v>0</v>
      </c>
    </row>
    <row r="540" ht="36" customHeight="1" spans="1:20">
      <c r="A540" s="275" t="s">
        <v>3489</v>
      </c>
      <c r="B540" s="276" t="s">
        <v>859</v>
      </c>
      <c r="C540" s="185">
        <v>0</v>
      </c>
      <c r="D540" s="185">
        <f t="shared" si="204"/>
        <v>0</v>
      </c>
      <c r="E540" s="186">
        <v>0</v>
      </c>
      <c r="F540" s="277">
        <v>0</v>
      </c>
      <c r="G540" s="186">
        <v>0</v>
      </c>
      <c r="H540" s="278" t="str">
        <f t="shared" si="193"/>
        <v/>
      </c>
      <c r="I540" s="283" t="str">
        <f t="shared" si="194"/>
        <v>否</v>
      </c>
      <c r="J540" s="207" t="str">
        <f t="shared" si="195"/>
        <v>项</v>
      </c>
      <c r="K540" s="207">
        <f t="shared" si="199"/>
        <v>0</v>
      </c>
      <c r="O540" s="207">
        <f t="shared" si="196"/>
        <v>7</v>
      </c>
      <c r="P540" s="284">
        <v>2080107</v>
      </c>
      <c r="Q540" s="284" t="s">
        <v>3490</v>
      </c>
      <c r="R540" s="287"/>
      <c r="S540" s="285">
        <f t="shared" si="197"/>
        <v>0</v>
      </c>
      <c r="T540" s="285">
        <f t="shared" si="198"/>
        <v>0</v>
      </c>
    </row>
    <row r="541" ht="36" customHeight="1" spans="1:20">
      <c r="A541" s="275" t="s">
        <v>3491</v>
      </c>
      <c r="B541" s="276" t="s">
        <v>227</v>
      </c>
      <c r="C541" s="185">
        <v>0</v>
      </c>
      <c r="D541" s="185">
        <f t="shared" si="204"/>
        <v>0</v>
      </c>
      <c r="E541" s="186">
        <v>0</v>
      </c>
      <c r="F541" s="277">
        <v>0</v>
      </c>
      <c r="G541" s="186">
        <v>0</v>
      </c>
      <c r="H541" s="278" t="str">
        <f t="shared" si="193"/>
        <v/>
      </c>
      <c r="I541" s="283" t="str">
        <f t="shared" si="194"/>
        <v>否</v>
      </c>
      <c r="J541" s="207" t="str">
        <f t="shared" si="195"/>
        <v>项</v>
      </c>
      <c r="K541" s="207">
        <f t="shared" si="199"/>
        <v>0</v>
      </c>
      <c r="O541" s="207">
        <f t="shared" si="196"/>
        <v>7</v>
      </c>
      <c r="P541" s="284">
        <v>2080108</v>
      </c>
      <c r="Q541" s="284" t="s">
        <v>2711</v>
      </c>
      <c r="R541" s="287"/>
      <c r="S541" s="285">
        <f t="shared" si="197"/>
        <v>0</v>
      </c>
      <c r="T541" s="285">
        <f t="shared" si="198"/>
        <v>0</v>
      </c>
    </row>
    <row r="542" ht="36" customHeight="1" spans="1:20">
      <c r="A542" s="275" t="s">
        <v>3492</v>
      </c>
      <c r="B542" s="276" t="s">
        <v>861</v>
      </c>
      <c r="C542" s="185">
        <v>1098</v>
      </c>
      <c r="D542" s="185">
        <f t="shared" si="204"/>
        <v>2035</v>
      </c>
      <c r="E542" s="279">
        <v>924</v>
      </c>
      <c r="F542" s="277">
        <v>1111</v>
      </c>
      <c r="G542" s="186">
        <v>0</v>
      </c>
      <c r="H542" s="278">
        <f t="shared" si="193"/>
        <v>0.853369763205829</v>
      </c>
      <c r="I542" s="283" t="str">
        <f t="shared" si="194"/>
        <v>是</v>
      </c>
      <c r="J542" s="207" t="str">
        <f t="shared" si="195"/>
        <v>项</v>
      </c>
      <c r="K542" s="207">
        <f t="shared" si="199"/>
        <v>937</v>
      </c>
      <c r="O542" s="207">
        <f t="shared" si="196"/>
        <v>7</v>
      </c>
      <c r="P542" s="284">
        <v>2080109</v>
      </c>
      <c r="Q542" s="284" t="s">
        <v>3493</v>
      </c>
      <c r="R542" s="287">
        <v>1098</v>
      </c>
      <c r="S542" s="285">
        <f t="shared" si="197"/>
        <v>0</v>
      </c>
      <c r="T542" s="285">
        <f t="shared" si="198"/>
        <v>0</v>
      </c>
    </row>
    <row r="543" ht="36" customHeight="1" spans="1:20">
      <c r="A543" s="275" t="s">
        <v>3494</v>
      </c>
      <c r="B543" s="276" t="s">
        <v>863</v>
      </c>
      <c r="C543" s="185">
        <v>0</v>
      </c>
      <c r="D543" s="185">
        <f t="shared" si="204"/>
        <v>0</v>
      </c>
      <c r="E543" s="186">
        <v>0</v>
      </c>
      <c r="F543" s="277">
        <v>0</v>
      </c>
      <c r="G543" s="186">
        <v>0</v>
      </c>
      <c r="H543" s="278" t="str">
        <f t="shared" si="193"/>
        <v/>
      </c>
      <c r="I543" s="283" t="str">
        <f t="shared" si="194"/>
        <v>否</v>
      </c>
      <c r="J543" s="207" t="str">
        <f t="shared" si="195"/>
        <v>项</v>
      </c>
      <c r="K543" s="207">
        <f t="shared" si="199"/>
        <v>0</v>
      </c>
      <c r="O543" s="207">
        <f t="shared" si="196"/>
        <v>7</v>
      </c>
      <c r="P543" s="284">
        <v>2080110</v>
      </c>
      <c r="Q543" s="284" t="s">
        <v>3495</v>
      </c>
      <c r="R543" s="287"/>
      <c r="S543" s="285">
        <f t="shared" si="197"/>
        <v>0</v>
      </c>
      <c r="T543" s="285">
        <f t="shared" si="198"/>
        <v>0</v>
      </c>
    </row>
    <row r="544" ht="36" customHeight="1" spans="1:20">
      <c r="A544" s="275" t="s">
        <v>3496</v>
      </c>
      <c r="B544" s="276" t="s">
        <v>865</v>
      </c>
      <c r="C544" s="185">
        <v>0</v>
      </c>
      <c r="D544" s="185">
        <f t="shared" si="204"/>
        <v>0</v>
      </c>
      <c r="E544" s="186">
        <v>0</v>
      </c>
      <c r="F544" s="277">
        <v>0</v>
      </c>
      <c r="G544" s="186">
        <v>0</v>
      </c>
      <c r="H544" s="278" t="str">
        <f t="shared" si="193"/>
        <v/>
      </c>
      <c r="I544" s="283" t="str">
        <f t="shared" si="194"/>
        <v>否</v>
      </c>
      <c r="J544" s="207" t="str">
        <f t="shared" si="195"/>
        <v>项</v>
      </c>
      <c r="K544" s="207">
        <f t="shared" si="199"/>
        <v>0</v>
      </c>
      <c r="O544" s="207">
        <f t="shared" si="196"/>
        <v>7</v>
      </c>
      <c r="P544" s="284">
        <v>2080111</v>
      </c>
      <c r="Q544" s="284" t="s">
        <v>3497</v>
      </c>
      <c r="R544" s="287"/>
      <c r="S544" s="285">
        <f t="shared" si="197"/>
        <v>0</v>
      </c>
      <c r="T544" s="285">
        <f t="shared" si="198"/>
        <v>0</v>
      </c>
    </row>
    <row r="545" ht="36" customHeight="1" spans="1:20">
      <c r="A545" s="275" t="s">
        <v>3498</v>
      </c>
      <c r="B545" s="276" t="s">
        <v>867</v>
      </c>
      <c r="C545" s="185">
        <v>2</v>
      </c>
      <c r="D545" s="185">
        <f t="shared" si="204"/>
        <v>0</v>
      </c>
      <c r="E545" s="186">
        <v>0</v>
      </c>
      <c r="F545" s="277">
        <v>0</v>
      </c>
      <c r="G545" s="186">
        <v>0</v>
      </c>
      <c r="H545" s="278">
        <f t="shared" si="193"/>
        <v>-1</v>
      </c>
      <c r="I545" s="283" t="str">
        <f t="shared" si="194"/>
        <v>是</v>
      </c>
      <c r="J545" s="207" t="str">
        <f t="shared" si="195"/>
        <v>项</v>
      </c>
      <c r="K545" s="207">
        <f t="shared" si="199"/>
        <v>-2</v>
      </c>
      <c r="O545" s="207">
        <f t="shared" si="196"/>
        <v>7</v>
      </c>
      <c r="P545" s="284">
        <v>2080112</v>
      </c>
      <c r="Q545" s="284" t="s">
        <v>3499</v>
      </c>
      <c r="R545" s="287">
        <v>2</v>
      </c>
      <c r="S545" s="285">
        <f t="shared" si="197"/>
        <v>0</v>
      </c>
      <c r="T545" s="285">
        <f t="shared" si="198"/>
        <v>0</v>
      </c>
    </row>
    <row r="546" ht="36" customHeight="1" spans="1:20">
      <c r="A546" s="288">
        <v>2080113</v>
      </c>
      <c r="B546" s="293" t="s">
        <v>273</v>
      </c>
      <c r="C546" s="185">
        <v>0</v>
      </c>
      <c r="D546" s="185">
        <f t="shared" si="204"/>
        <v>0</v>
      </c>
      <c r="E546" s="186">
        <v>0</v>
      </c>
      <c r="F546" s="277">
        <v>0</v>
      </c>
      <c r="G546" s="186">
        <v>0</v>
      </c>
      <c r="H546" s="278" t="str">
        <f t="shared" si="193"/>
        <v/>
      </c>
      <c r="I546" s="283" t="str">
        <f t="shared" si="194"/>
        <v>否</v>
      </c>
      <c r="J546" s="207" t="str">
        <f t="shared" si="195"/>
        <v>项</v>
      </c>
      <c r="K546" s="207">
        <f t="shared" si="199"/>
        <v>0</v>
      </c>
      <c r="O546" s="207">
        <f t="shared" si="196"/>
        <v>7</v>
      </c>
      <c r="P546" s="289"/>
      <c r="Q546" s="289"/>
      <c r="R546" s="289"/>
      <c r="S546" s="285">
        <f t="shared" si="197"/>
        <v>2080113</v>
      </c>
      <c r="T546" s="285">
        <f t="shared" si="198"/>
        <v>0</v>
      </c>
    </row>
    <row r="547" ht="36" customHeight="1" spans="1:20">
      <c r="A547" s="288">
        <v>2080114</v>
      </c>
      <c r="B547" s="293" t="s">
        <v>275</v>
      </c>
      <c r="C547" s="185">
        <v>0</v>
      </c>
      <c r="D547" s="185">
        <f t="shared" si="204"/>
        <v>0</v>
      </c>
      <c r="E547" s="186">
        <v>0</v>
      </c>
      <c r="F547" s="277">
        <v>0</v>
      </c>
      <c r="G547" s="186">
        <v>0</v>
      </c>
      <c r="H547" s="278" t="str">
        <f t="shared" si="193"/>
        <v/>
      </c>
      <c r="I547" s="283" t="str">
        <f t="shared" si="194"/>
        <v>否</v>
      </c>
      <c r="J547" s="207" t="str">
        <f t="shared" si="195"/>
        <v>项</v>
      </c>
      <c r="K547" s="207">
        <f t="shared" si="199"/>
        <v>0</v>
      </c>
      <c r="O547" s="207">
        <f t="shared" si="196"/>
        <v>7</v>
      </c>
      <c r="P547" s="289"/>
      <c r="Q547" s="289"/>
      <c r="R547" s="289"/>
      <c r="S547" s="285">
        <f t="shared" si="197"/>
        <v>2080114</v>
      </c>
      <c r="T547" s="285">
        <f t="shared" si="198"/>
        <v>0</v>
      </c>
    </row>
    <row r="548" ht="36" customHeight="1" spans="1:20">
      <c r="A548" s="288">
        <v>2080115</v>
      </c>
      <c r="B548" s="293" t="s">
        <v>277</v>
      </c>
      <c r="C548" s="185">
        <v>0</v>
      </c>
      <c r="D548" s="185">
        <f t="shared" si="204"/>
        <v>0</v>
      </c>
      <c r="E548" s="186">
        <v>0</v>
      </c>
      <c r="F548" s="277">
        <v>0</v>
      </c>
      <c r="G548" s="186">
        <v>0</v>
      </c>
      <c r="H548" s="278" t="str">
        <f t="shared" si="193"/>
        <v/>
      </c>
      <c r="I548" s="283" t="str">
        <f t="shared" si="194"/>
        <v>否</v>
      </c>
      <c r="J548" s="207" t="str">
        <f t="shared" si="195"/>
        <v>项</v>
      </c>
      <c r="K548" s="207">
        <f t="shared" si="199"/>
        <v>0</v>
      </c>
      <c r="O548" s="207">
        <f t="shared" si="196"/>
        <v>7</v>
      </c>
      <c r="P548" s="289"/>
      <c r="Q548" s="289"/>
      <c r="R548" s="289"/>
      <c r="S548" s="285">
        <f t="shared" si="197"/>
        <v>2080115</v>
      </c>
      <c r="T548" s="285">
        <f t="shared" si="198"/>
        <v>0</v>
      </c>
    </row>
    <row r="549" ht="36" customHeight="1" spans="1:20">
      <c r="A549" s="288">
        <v>2080116</v>
      </c>
      <c r="B549" s="293" t="s">
        <v>279</v>
      </c>
      <c r="C549" s="185">
        <v>0</v>
      </c>
      <c r="D549" s="185">
        <f t="shared" si="204"/>
        <v>0</v>
      </c>
      <c r="E549" s="186">
        <v>0</v>
      </c>
      <c r="F549" s="277">
        <v>0</v>
      </c>
      <c r="G549" s="186">
        <v>0</v>
      </c>
      <c r="H549" s="278" t="str">
        <f t="shared" si="193"/>
        <v/>
      </c>
      <c r="I549" s="283" t="str">
        <f t="shared" si="194"/>
        <v>否</v>
      </c>
      <c r="J549" s="207" t="str">
        <f t="shared" si="195"/>
        <v>项</v>
      </c>
      <c r="K549" s="207">
        <f t="shared" si="199"/>
        <v>0</v>
      </c>
      <c r="O549" s="207">
        <f t="shared" si="196"/>
        <v>7</v>
      </c>
      <c r="P549" s="289"/>
      <c r="Q549" s="289"/>
      <c r="R549" s="289"/>
      <c r="S549" s="285">
        <f t="shared" si="197"/>
        <v>2080116</v>
      </c>
      <c r="T549" s="285">
        <f t="shared" si="198"/>
        <v>0</v>
      </c>
    </row>
    <row r="550" ht="36" customHeight="1" spans="1:20">
      <c r="A550" s="288">
        <v>2080150</v>
      </c>
      <c r="B550" s="293" t="s">
        <v>163</v>
      </c>
      <c r="C550" s="185">
        <v>0</v>
      </c>
      <c r="D550" s="185">
        <f t="shared" si="204"/>
        <v>0</v>
      </c>
      <c r="E550" s="186">
        <v>0</v>
      </c>
      <c r="F550" s="277">
        <v>0</v>
      </c>
      <c r="G550" s="186">
        <v>0</v>
      </c>
      <c r="H550" s="278" t="str">
        <f t="shared" si="193"/>
        <v/>
      </c>
      <c r="I550" s="283" t="str">
        <f t="shared" si="194"/>
        <v>否</v>
      </c>
      <c r="J550" s="207" t="str">
        <f t="shared" si="195"/>
        <v>项</v>
      </c>
      <c r="K550" s="207">
        <f t="shared" si="199"/>
        <v>0</v>
      </c>
      <c r="O550" s="207">
        <f t="shared" si="196"/>
        <v>7</v>
      </c>
      <c r="P550" s="289"/>
      <c r="Q550" s="289"/>
      <c r="R550" s="289"/>
      <c r="S550" s="285">
        <f t="shared" si="197"/>
        <v>2080150</v>
      </c>
      <c r="T550" s="285">
        <f t="shared" si="198"/>
        <v>0</v>
      </c>
    </row>
    <row r="551" ht="36" customHeight="1" spans="1:20">
      <c r="A551" s="275" t="s">
        <v>3500</v>
      </c>
      <c r="B551" s="276" t="s">
        <v>869</v>
      </c>
      <c r="C551" s="185">
        <v>0</v>
      </c>
      <c r="D551" s="185">
        <f t="shared" si="204"/>
        <v>2</v>
      </c>
      <c r="E551" s="186">
        <v>0</v>
      </c>
      <c r="F551" s="277">
        <v>2</v>
      </c>
      <c r="G551" s="186">
        <v>0</v>
      </c>
      <c r="H551" s="278" t="str">
        <f t="shared" si="193"/>
        <v/>
      </c>
      <c r="I551" s="283" t="str">
        <f t="shared" si="194"/>
        <v>是</v>
      </c>
      <c r="J551" s="207" t="str">
        <f t="shared" si="195"/>
        <v>项</v>
      </c>
      <c r="K551" s="207">
        <f t="shared" si="199"/>
        <v>2</v>
      </c>
      <c r="O551" s="207">
        <f t="shared" si="196"/>
        <v>7</v>
      </c>
      <c r="P551" s="284">
        <v>2080199</v>
      </c>
      <c r="Q551" s="284" t="s">
        <v>3501</v>
      </c>
      <c r="R551" s="287"/>
      <c r="S551" s="285">
        <f t="shared" si="197"/>
        <v>0</v>
      </c>
      <c r="T551" s="285">
        <f t="shared" si="198"/>
        <v>0</v>
      </c>
    </row>
    <row r="552" ht="36" customHeight="1" spans="1:20">
      <c r="A552" s="275" t="s">
        <v>3502</v>
      </c>
      <c r="B552" s="276" t="s">
        <v>871</v>
      </c>
      <c r="C552" s="185">
        <f t="shared" ref="C552:G552" si="207">SUM(C553:C559)</f>
        <v>1581</v>
      </c>
      <c r="D552" s="185">
        <f t="shared" si="207"/>
        <v>1625</v>
      </c>
      <c r="E552" s="186">
        <f t="shared" si="207"/>
        <v>1307</v>
      </c>
      <c r="F552" s="277">
        <f t="shared" si="207"/>
        <v>207</v>
      </c>
      <c r="G552" s="186">
        <f t="shared" si="207"/>
        <v>111</v>
      </c>
      <c r="H552" s="278">
        <f t="shared" si="193"/>
        <v>0.0278304870335231</v>
      </c>
      <c r="I552" s="283" t="str">
        <f t="shared" si="194"/>
        <v>是</v>
      </c>
      <c r="J552" s="207" t="str">
        <f t="shared" si="195"/>
        <v>款</v>
      </c>
      <c r="K552" s="207">
        <f t="shared" si="199"/>
        <v>44</v>
      </c>
      <c r="O552" s="207">
        <f t="shared" si="196"/>
        <v>5</v>
      </c>
      <c r="P552" s="284">
        <v>20802</v>
      </c>
      <c r="Q552" s="286" t="s">
        <v>3503</v>
      </c>
      <c r="R552" s="287">
        <f>SUM(R553:R559)</f>
        <v>1581</v>
      </c>
      <c r="S552" s="285">
        <f t="shared" si="197"/>
        <v>0</v>
      </c>
      <c r="T552" s="285">
        <f t="shared" si="198"/>
        <v>0</v>
      </c>
    </row>
    <row r="553" ht="36" customHeight="1" spans="1:20">
      <c r="A553" s="275" t="s">
        <v>3504</v>
      </c>
      <c r="B553" s="276" t="s">
        <v>145</v>
      </c>
      <c r="C553" s="185">
        <v>199</v>
      </c>
      <c r="D553" s="185">
        <f t="shared" ref="D553:D559" si="208">SUM(E553:G553)</f>
        <v>184</v>
      </c>
      <c r="E553" s="279">
        <v>184</v>
      </c>
      <c r="F553" s="277"/>
      <c r="G553" s="186">
        <v>0</v>
      </c>
      <c r="H553" s="278">
        <f t="shared" si="193"/>
        <v>-0.0753768844221105</v>
      </c>
      <c r="I553" s="283" t="str">
        <f t="shared" si="194"/>
        <v>是</v>
      </c>
      <c r="J553" s="207" t="str">
        <f t="shared" si="195"/>
        <v>项</v>
      </c>
      <c r="K553" s="207">
        <f t="shared" si="199"/>
        <v>-15</v>
      </c>
      <c r="O553" s="207">
        <f t="shared" si="196"/>
        <v>7</v>
      </c>
      <c r="P553" s="284">
        <v>2080201</v>
      </c>
      <c r="Q553" s="284" t="s">
        <v>2608</v>
      </c>
      <c r="R553" s="287">
        <v>199</v>
      </c>
      <c r="S553" s="285">
        <f t="shared" si="197"/>
        <v>0</v>
      </c>
      <c r="T553" s="285">
        <f t="shared" si="198"/>
        <v>0</v>
      </c>
    </row>
    <row r="554" ht="36" customHeight="1" spans="1:20">
      <c r="A554" s="275" t="s">
        <v>3505</v>
      </c>
      <c r="B554" s="276" t="s">
        <v>147</v>
      </c>
      <c r="C554" s="185"/>
      <c r="D554" s="185">
        <f t="shared" si="208"/>
        <v>0</v>
      </c>
      <c r="E554" s="186">
        <v>0</v>
      </c>
      <c r="F554" s="277">
        <v>0</v>
      </c>
      <c r="G554" s="186">
        <v>0</v>
      </c>
      <c r="H554" s="278" t="str">
        <f t="shared" si="193"/>
        <v/>
      </c>
      <c r="I554" s="283" t="str">
        <f t="shared" si="194"/>
        <v>否</v>
      </c>
      <c r="J554" s="207" t="str">
        <f t="shared" si="195"/>
        <v>项</v>
      </c>
      <c r="K554" s="207">
        <f t="shared" si="199"/>
        <v>0</v>
      </c>
      <c r="O554" s="207">
        <f t="shared" si="196"/>
        <v>7</v>
      </c>
      <c r="P554" s="284">
        <v>2080202</v>
      </c>
      <c r="Q554" s="284" t="s">
        <v>2610</v>
      </c>
      <c r="R554" s="287"/>
      <c r="S554" s="285">
        <f t="shared" si="197"/>
        <v>0</v>
      </c>
      <c r="T554" s="285">
        <f t="shared" si="198"/>
        <v>0</v>
      </c>
    </row>
    <row r="555" ht="36" customHeight="1" spans="1:20">
      <c r="A555" s="275" t="s">
        <v>3506</v>
      </c>
      <c r="B555" s="276" t="s">
        <v>149</v>
      </c>
      <c r="C555" s="185"/>
      <c r="D555" s="185">
        <f t="shared" si="208"/>
        <v>0</v>
      </c>
      <c r="E555" s="186">
        <v>0</v>
      </c>
      <c r="F555" s="277">
        <v>0</v>
      </c>
      <c r="G555" s="186">
        <v>0</v>
      </c>
      <c r="H555" s="278" t="str">
        <f t="shared" si="193"/>
        <v/>
      </c>
      <c r="I555" s="283" t="str">
        <f t="shared" si="194"/>
        <v>否</v>
      </c>
      <c r="J555" s="207" t="str">
        <f t="shared" si="195"/>
        <v>项</v>
      </c>
      <c r="K555" s="207">
        <f t="shared" si="199"/>
        <v>0</v>
      </c>
      <c r="O555" s="207">
        <f t="shared" si="196"/>
        <v>7</v>
      </c>
      <c r="P555" s="284">
        <v>2080203</v>
      </c>
      <c r="Q555" s="284" t="s">
        <v>2612</v>
      </c>
      <c r="R555" s="287"/>
      <c r="S555" s="285">
        <f t="shared" si="197"/>
        <v>0</v>
      </c>
      <c r="T555" s="285">
        <f t="shared" si="198"/>
        <v>0</v>
      </c>
    </row>
    <row r="556" ht="36" customHeight="1" spans="1:20">
      <c r="A556" s="275" t="s">
        <v>3507</v>
      </c>
      <c r="B556" s="276" t="s">
        <v>873</v>
      </c>
      <c r="C556" s="185"/>
      <c r="D556" s="185">
        <f t="shared" si="208"/>
        <v>0</v>
      </c>
      <c r="E556" s="186">
        <v>0</v>
      </c>
      <c r="F556" s="277">
        <v>0</v>
      </c>
      <c r="G556" s="186">
        <v>0</v>
      </c>
      <c r="H556" s="278" t="str">
        <f t="shared" si="193"/>
        <v/>
      </c>
      <c r="I556" s="283" t="str">
        <f t="shared" si="194"/>
        <v>否</v>
      </c>
      <c r="J556" s="207" t="str">
        <f t="shared" si="195"/>
        <v>项</v>
      </c>
      <c r="K556" s="207">
        <f t="shared" si="199"/>
        <v>0</v>
      </c>
      <c r="O556" s="207">
        <f t="shared" si="196"/>
        <v>7</v>
      </c>
      <c r="P556" s="284">
        <v>2080206</v>
      </c>
      <c r="Q556" s="284" t="s">
        <v>3508</v>
      </c>
      <c r="R556" s="287"/>
      <c r="S556" s="285">
        <f t="shared" si="197"/>
        <v>0</v>
      </c>
      <c r="T556" s="285">
        <f t="shared" si="198"/>
        <v>0</v>
      </c>
    </row>
    <row r="557" ht="36" customHeight="1" spans="1:20">
      <c r="A557" s="275" t="s">
        <v>3509</v>
      </c>
      <c r="B557" s="276" t="s">
        <v>875</v>
      </c>
      <c r="C557" s="185">
        <v>11</v>
      </c>
      <c r="D557" s="185">
        <f t="shared" si="208"/>
        <v>11</v>
      </c>
      <c r="E557" s="186">
        <v>0</v>
      </c>
      <c r="F557" s="277">
        <v>0</v>
      </c>
      <c r="G557" s="186">
        <v>11</v>
      </c>
      <c r="H557" s="278">
        <f t="shared" si="193"/>
        <v>0</v>
      </c>
      <c r="I557" s="283" t="str">
        <f t="shared" si="194"/>
        <v>是</v>
      </c>
      <c r="J557" s="207" t="str">
        <f t="shared" si="195"/>
        <v>项</v>
      </c>
      <c r="K557" s="207">
        <f t="shared" si="199"/>
        <v>0</v>
      </c>
      <c r="O557" s="207">
        <f t="shared" si="196"/>
        <v>7</v>
      </c>
      <c r="P557" s="284">
        <v>2080207</v>
      </c>
      <c r="Q557" s="284" t="s">
        <v>3510</v>
      </c>
      <c r="R557" s="287">
        <v>11</v>
      </c>
      <c r="S557" s="285">
        <f t="shared" si="197"/>
        <v>0</v>
      </c>
      <c r="T557" s="285">
        <f t="shared" si="198"/>
        <v>0</v>
      </c>
    </row>
    <row r="558" ht="36" customHeight="1" spans="1:20">
      <c r="A558" s="275" t="s">
        <v>3511</v>
      </c>
      <c r="B558" s="276" t="s">
        <v>877</v>
      </c>
      <c r="C558" s="185">
        <v>1098</v>
      </c>
      <c r="D558" s="185">
        <f t="shared" si="208"/>
        <v>1430</v>
      </c>
      <c r="E558" s="279">
        <v>1123</v>
      </c>
      <c r="F558" s="277">
        <v>207</v>
      </c>
      <c r="G558" s="186">
        <v>100</v>
      </c>
      <c r="H558" s="278">
        <f t="shared" si="193"/>
        <v>0.302367941712204</v>
      </c>
      <c r="I558" s="283" t="str">
        <f t="shared" si="194"/>
        <v>是</v>
      </c>
      <c r="J558" s="207" t="str">
        <f t="shared" si="195"/>
        <v>项</v>
      </c>
      <c r="K558" s="207">
        <f t="shared" si="199"/>
        <v>332</v>
      </c>
      <c r="O558" s="207">
        <f t="shared" si="196"/>
        <v>7</v>
      </c>
      <c r="P558" s="284">
        <v>2080208</v>
      </c>
      <c r="Q558" s="284" t="s">
        <v>3512</v>
      </c>
      <c r="R558" s="287">
        <v>1098</v>
      </c>
      <c r="S558" s="285">
        <f t="shared" si="197"/>
        <v>0</v>
      </c>
      <c r="T558" s="285">
        <f t="shared" si="198"/>
        <v>0</v>
      </c>
    </row>
    <row r="559" ht="36" customHeight="1" spans="1:20">
      <c r="A559" s="275" t="s">
        <v>3513</v>
      </c>
      <c r="B559" s="276" t="s">
        <v>879</v>
      </c>
      <c r="C559" s="185">
        <v>273</v>
      </c>
      <c r="D559" s="185">
        <f t="shared" si="208"/>
        <v>0</v>
      </c>
      <c r="E559" s="186">
        <v>0</v>
      </c>
      <c r="F559" s="277">
        <v>0</v>
      </c>
      <c r="G559" s="186"/>
      <c r="H559" s="278">
        <f t="shared" si="193"/>
        <v>-1</v>
      </c>
      <c r="I559" s="283" t="str">
        <f t="shared" si="194"/>
        <v>是</v>
      </c>
      <c r="J559" s="207" t="str">
        <f t="shared" si="195"/>
        <v>项</v>
      </c>
      <c r="K559" s="207">
        <f t="shared" si="199"/>
        <v>-273</v>
      </c>
      <c r="O559" s="207">
        <f t="shared" si="196"/>
        <v>7</v>
      </c>
      <c r="P559" s="284">
        <v>2080299</v>
      </c>
      <c r="Q559" s="284" t="s">
        <v>3514</v>
      </c>
      <c r="R559" s="287">
        <v>273</v>
      </c>
      <c r="S559" s="285">
        <f t="shared" si="197"/>
        <v>0</v>
      </c>
      <c r="T559" s="285">
        <f t="shared" si="198"/>
        <v>0</v>
      </c>
    </row>
    <row r="560" ht="36" customHeight="1" spans="1:20">
      <c r="A560" s="275" t="s">
        <v>3515</v>
      </c>
      <c r="B560" s="276" t="s">
        <v>881</v>
      </c>
      <c r="C560" s="185">
        <f t="shared" ref="C560:G560" si="209">SUM(C561:C561)</f>
        <v>0</v>
      </c>
      <c r="D560" s="185">
        <f t="shared" si="209"/>
        <v>0</v>
      </c>
      <c r="E560" s="186">
        <f t="shared" si="209"/>
        <v>0</v>
      </c>
      <c r="F560" s="277">
        <f t="shared" si="209"/>
        <v>0</v>
      </c>
      <c r="G560" s="186">
        <f t="shared" si="209"/>
        <v>0</v>
      </c>
      <c r="H560" s="278" t="str">
        <f t="shared" si="193"/>
        <v/>
      </c>
      <c r="I560" s="283" t="str">
        <f t="shared" si="194"/>
        <v>否</v>
      </c>
      <c r="J560" s="207" t="str">
        <f t="shared" si="195"/>
        <v>款</v>
      </c>
      <c r="K560" s="207">
        <f t="shared" si="199"/>
        <v>0</v>
      </c>
      <c r="O560" s="207">
        <f t="shared" si="196"/>
        <v>5</v>
      </c>
      <c r="P560" s="284">
        <v>20804</v>
      </c>
      <c r="Q560" s="286" t="s">
        <v>3516</v>
      </c>
      <c r="R560" s="287"/>
      <c r="S560" s="285">
        <f t="shared" si="197"/>
        <v>0</v>
      </c>
      <c r="T560" s="285">
        <f t="shared" si="198"/>
        <v>0</v>
      </c>
    </row>
    <row r="561" ht="36" customHeight="1" spans="1:20">
      <c r="A561" s="275" t="s">
        <v>3517</v>
      </c>
      <c r="B561" s="276" t="s">
        <v>883</v>
      </c>
      <c r="C561" s="185">
        <v>0</v>
      </c>
      <c r="D561" s="185">
        <f t="shared" ref="D561:D570" si="210">SUM(E561:G561)</f>
        <v>0</v>
      </c>
      <c r="E561" s="186">
        <v>0</v>
      </c>
      <c r="F561" s="277">
        <v>0</v>
      </c>
      <c r="G561" s="186">
        <v>0</v>
      </c>
      <c r="H561" s="278" t="str">
        <f t="shared" si="193"/>
        <v/>
      </c>
      <c r="I561" s="283" t="str">
        <f t="shared" si="194"/>
        <v>否</v>
      </c>
      <c r="J561" s="207" t="str">
        <f t="shared" si="195"/>
        <v>项</v>
      </c>
      <c r="K561" s="207">
        <f t="shared" si="199"/>
        <v>0</v>
      </c>
      <c r="O561" s="207">
        <f t="shared" si="196"/>
        <v>7</v>
      </c>
      <c r="P561" s="284">
        <v>2080402</v>
      </c>
      <c r="Q561" s="284" t="s">
        <v>3518</v>
      </c>
      <c r="R561" s="287"/>
      <c r="S561" s="285">
        <f t="shared" si="197"/>
        <v>0</v>
      </c>
      <c r="T561" s="285">
        <f t="shared" si="198"/>
        <v>0</v>
      </c>
    </row>
    <row r="562" ht="36" customHeight="1" spans="1:20">
      <c r="A562" s="275" t="s">
        <v>3519</v>
      </c>
      <c r="B562" s="276" t="s">
        <v>885</v>
      </c>
      <c r="C562" s="185">
        <f t="shared" ref="C562:G562" si="211">SUM(C563:C570)</f>
        <v>25990</v>
      </c>
      <c r="D562" s="185">
        <f t="shared" si="211"/>
        <v>29343</v>
      </c>
      <c r="E562" s="186">
        <f t="shared" si="211"/>
        <v>27757</v>
      </c>
      <c r="F562" s="277">
        <f t="shared" si="211"/>
        <v>86</v>
      </c>
      <c r="G562" s="186">
        <f t="shared" si="211"/>
        <v>1500</v>
      </c>
      <c r="H562" s="278">
        <f t="shared" si="193"/>
        <v>0.129011158137745</v>
      </c>
      <c r="I562" s="283" t="str">
        <f t="shared" si="194"/>
        <v>是</v>
      </c>
      <c r="J562" s="207" t="str">
        <f t="shared" si="195"/>
        <v>款</v>
      </c>
      <c r="K562" s="207">
        <f t="shared" si="199"/>
        <v>3353</v>
      </c>
      <c r="O562" s="207">
        <f t="shared" si="196"/>
        <v>5</v>
      </c>
      <c r="P562" s="284">
        <v>20805</v>
      </c>
      <c r="Q562" s="286" t="s">
        <v>3520</v>
      </c>
      <c r="R562" s="287">
        <f>SUM(R563:R570)</f>
        <v>25990</v>
      </c>
      <c r="S562" s="285">
        <f t="shared" si="197"/>
        <v>0</v>
      </c>
      <c r="T562" s="285">
        <f t="shared" si="198"/>
        <v>0</v>
      </c>
    </row>
    <row r="563" ht="36" customHeight="1" spans="1:20">
      <c r="A563" s="275" t="s">
        <v>3521</v>
      </c>
      <c r="B563" s="276" t="s">
        <v>887</v>
      </c>
      <c r="C563" s="185">
        <v>3619</v>
      </c>
      <c r="D563" s="185">
        <f t="shared" si="210"/>
        <v>3327</v>
      </c>
      <c r="E563" s="279">
        <v>3327</v>
      </c>
      <c r="F563" s="277">
        <v>0</v>
      </c>
      <c r="G563" s="186">
        <v>0</v>
      </c>
      <c r="H563" s="278">
        <f t="shared" si="193"/>
        <v>-0.0806852721746338</v>
      </c>
      <c r="I563" s="283" t="str">
        <f t="shared" si="194"/>
        <v>是</v>
      </c>
      <c r="J563" s="207" t="str">
        <f t="shared" si="195"/>
        <v>项</v>
      </c>
      <c r="K563" s="207">
        <f t="shared" si="199"/>
        <v>-292</v>
      </c>
      <c r="O563" s="207">
        <f t="shared" si="196"/>
        <v>7</v>
      </c>
      <c r="P563" s="284">
        <v>2080501</v>
      </c>
      <c r="Q563" s="284" t="s">
        <v>3522</v>
      </c>
      <c r="R563" s="287">
        <v>3619</v>
      </c>
      <c r="S563" s="285">
        <f t="shared" si="197"/>
        <v>0</v>
      </c>
      <c r="T563" s="285">
        <f t="shared" si="198"/>
        <v>0</v>
      </c>
    </row>
    <row r="564" ht="36" customHeight="1" spans="1:20">
      <c r="A564" s="275" t="s">
        <v>3523</v>
      </c>
      <c r="B564" s="276" t="s">
        <v>889</v>
      </c>
      <c r="C564" s="185">
        <v>6645</v>
      </c>
      <c r="D564" s="185">
        <f t="shared" si="210"/>
        <v>6594</v>
      </c>
      <c r="E564" s="279">
        <v>6594</v>
      </c>
      <c r="F564" s="277">
        <v>0</v>
      </c>
      <c r="G564" s="186">
        <v>0</v>
      </c>
      <c r="H564" s="278">
        <f t="shared" si="193"/>
        <v>-0.00767494356659137</v>
      </c>
      <c r="I564" s="283" t="str">
        <f t="shared" si="194"/>
        <v>是</v>
      </c>
      <c r="J564" s="207" t="str">
        <f t="shared" si="195"/>
        <v>项</v>
      </c>
      <c r="K564" s="207">
        <f t="shared" si="199"/>
        <v>-51</v>
      </c>
      <c r="O564" s="207">
        <f t="shared" si="196"/>
        <v>7</v>
      </c>
      <c r="P564" s="284">
        <v>2080502</v>
      </c>
      <c r="Q564" s="284" t="s">
        <v>3524</v>
      </c>
      <c r="R564" s="287">
        <v>6645</v>
      </c>
      <c r="S564" s="285">
        <f t="shared" si="197"/>
        <v>0</v>
      </c>
      <c r="T564" s="285">
        <f t="shared" si="198"/>
        <v>0</v>
      </c>
    </row>
    <row r="565" ht="36" customHeight="1" spans="1:20">
      <c r="A565" s="275" t="s">
        <v>3525</v>
      </c>
      <c r="B565" s="276" t="s">
        <v>891</v>
      </c>
      <c r="C565" s="185">
        <v>0</v>
      </c>
      <c r="D565" s="185">
        <f t="shared" si="210"/>
        <v>0</v>
      </c>
      <c r="E565" s="186">
        <v>0</v>
      </c>
      <c r="F565" s="277">
        <v>0</v>
      </c>
      <c r="G565" s="186">
        <v>0</v>
      </c>
      <c r="H565" s="278" t="str">
        <f t="shared" si="193"/>
        <v/>
      </c>
      <c r="I565" s="283" t="str">
        <f t="shared" si="194"/>
        <v>否</v>
      </c>
      <c r="J565" s="207" t="str">
        <f t="shared" si="195"/>
        <v>项</v>
      </c>
      <c r="K565" s="207">
        <f t="shared" si="199"/>
        <v>0</v>
      </c>
      <c r="O565" s="207">
        <f t="shared" si="196"/>
        <v>7</v>
      </c>
      <c r="P565" s="284">
        <v>2080503</v>
      </c>
      <c r="Q565" s="284" t="s">
        <v>3526</v>
      </c>
      <c r="R565" s="287"/>
      <c r="S565" s="285">
        <f t="shared" si="197"/>
        <v>0</v>
      </c>
      <c r="T565" s="285">
        <f t="shared" si="198"/>
        <v>0</v>
      </c>
    </row>
    <row r="566" ht="36" customHeight="1" spans="1:20">
      <c r="A566" s="275" t="s">
        <v>3527</v>
      </c>
      <c r="B566" s="276" t="s">
        <v>894</v>
      </c>
      <c r="C566" s="185">
        <v>8015</v>
      </c>
      <c r="D566" s="185">
        <f t="shared" si="210"/>
        <v>8105</v>
      </c>
      <c r="E566" s="279">
        <v>8105</v>
      </c>
      <c r="F566" s="277">
        <v>0</v>
      </c>
      <c r="G566" s="186">
        <v>0</v>
      </c>
      <c r="H566" s="278">
        <f t="shared" si="193"/>
        <v>0.0112289457267623</v>
      </c>
      <c r="I566" s="283" t="str">
        <f t="shared" si="194"/>
        <v>是</v>
      </c>
      <c r="J566" s="207" t="str">
        <f t="shared" si="195"/>
        <v>项</v>
      </c>
      <c r="K566" s="207">
        <f t="shared" si="199"/>
        <v>90</v>
      </c>
      <c r="O566" s="207">
        <f t="shared" si="196"/>
        <v>7</v>
      </c>
      <c r="P566" s="284">
        <v>2080505</v>
      </c>
      <c r="Q566" s="284" t="s">
        <v>3528</v>
      </c>
      <c r="R566" s="287">
        <v>8015</v>
      </c>
      <c r="S566" s="285">
        <f t="shared" si="197"/>
        <v>0</v>
      </c>
      <c r="T566" s="285">
        <f t="shared" si="198"/>
        <v>0</v>
      </c>
    </row>
    <row r="567" ht="36" customHeight="1" spans="1:20">
      <c r="A567" s="275" t="s">
        <v>3529</v>
      </c>
      <c r="B567" s="276" t="s">
        <v>896</v>
      </c>
      <c r="C567" s="185">
        <v>820</v>
      </c>
      <c r="D567" s="185">
        <f t="shared" si="210"/>
        <v>3920</v>
      </c>
      <c r="E567" s="279">
        <v>3920</v>
      </c>
      <c r="F567" s="277">
        <v>0</v>
      </c>
      <c r="G567" s="186">
        <v>0</v>
      </c>
      <c r="H567" s="278">
        <f t="shared" si="193"/>
        <v>3.78048780487805</v>
      </c>
      <c r="I567" s="283" t="str">
        <f t="shared" si="194"/>
        <v>是</v>
      </c>
      <c r="J567" s="207" t="str">
        <f t="shared" si="195"/>
        <v>项</v>
      </c>
      <c r="K567" s="207">
        <f t="shared" si="199"/>
        <v>3100</v>
      </c>
      <c r="O567" s="207">
        <f t="shared" si="196"/>
        <v>7</v>
      </c>
      <c r="P567" s="284">
        <v>2080506</v>
      </c>
      <c r="Q567" s="284" t="s">
        <v>3530</v>
      </c>
      <c r="R567" s="287">
        <v>820</v>
      </c>
      <c r="S567" s="285">
        <f t="shared" si="197"/>
        <v>0</v>
      </c>
      <c r="T567" s="285">
        <f t="shared" si="198"/>
        <v>0</v>
      </c>
    </row>
    <row r="568" ht="36" customHeight="1" spans="1:20">
      <c r="A568" s="275" t="s">
        <v>3531</v>
      </c>
      <c r="B568" s="276" t="s">
        <v>898</v>
      </c>
      <c r="C568" s="185">
        <v>5936</v>
      </c>
      <c r="D568" s="185">
        <f t="shared" si="210"/>
        <v>7311</v>
      </c>
      <c r="E568" s="186">
        <v>5811</v>
      </c>
      <c r="F568" s="277">
        <v>0</v>
      </c>
      <c r="G568" s="186">
        <v>1500</v>
      </c>
      <c r="H568" s="278">
        <f t="shared" si="193"/>
        <v>0.231637466307278</v>
      </c>
      <c r="I568" s="283" t="str">
        <f t="shared" si="194"/>
        <v>是</v>
      </c>
      <c r="J568" s="207" t="str">
        <f t="shared" si="195"/>
        <v>项</v>
      </c>
      <c r="K568" s="207">
        <f t="shared" si="199"/>
        <v>1375</v>
      </c>
      <c r="O568" s="207">
        <f t="shared" si="196"/>
        <v>7</v>
      </c>
      <c r="P568" s="284">
        <v>2080507</v>
      </c>
      <c r="Q568" s="284" t="s">
        <v>3532</v>
      </c>
      <c r="R568" s="287">
        <v>5936</v>
      </c>
      <c r="S568" s="285">
        <f t="shared" si="197"/>
        <v>0</v>
      </c>
      <c r="T568" s="285">
        <f t="shared" si="198"/>
        <v>0</v>
      </c>
    </row>
    <row r="569" ht="36" customHeight="1" spans="1:20">
      <c r="A569" s="288">
        <v>2080508</v>
      </c>
      <c r="B569" s="293" t="s">
        <v>3533</v>
      </c>
      <c r="C569" s="185"/>
      <c r="D569" s="185">
        <f t="shared" si="210"/>
        <v>0</v>
      </c>
      <c r="E569" s="186">
        <v>0</v>
      </c>
      <c r="F569" s="277">
        <v>0</v>
      </c>
      <c r="G569" s="186">
        <v>0</v>
      </c>
      <c r="H569" s="278" t="str">
        <f t="shared" si="193"/>
        <v/>
      </c>
      <c r="I569" s="283" t="str">
        <f t="shared" si="194"/>
        <v>否</v>
      </c>
      <c r="J569" s="207" t="str">
        <f t="shared" si="195"/>
        <v>项</v>
      </c>
      <c r="K569" s="207">
        <f t="shared" si="199"/>
        <v>0</v>
      </c>
      <c r="O569" s="207">
        <f t="shared" si="196"/>
        <v>7</v>
      </c>
      <c r="P569" s="289"/>
      <c r="Q569" s="289"/>
      <c r="R569" s="289"/>
      <c r="S569" s="285">
        <f t="shared" si="197"/>
        <v>2080508</v>
      </c>
      <c r="T569" s="285">
        <f t="shared" si="198"/>
        <v>0</v>
      </c>
    </row>
    <row r="570" s="258" customFormat="1" ht="36" customHeight="1" spans="1:20">
      <c r="A570" s="275" t="s">
        <v>3534</v>
      </c>
      <c r="B570" s="276" t="s">
        <v>900</v>
      </c>
      <c r="C570" s="185">
        <v>955</v>
      </c>
      <c r="D570" s="185">
        <f t="shared" si="210"/>
        <v>86</v>
      </c>
      <c r="E570" s="186">
        <v>0</v>
      </c>
      <c r="F570" s="277">
        <v>86</v>
      </c>
      <c r="G570" s="186"/>
      <c r="H570" s="278">
        <f t="shared" si="193"/>
        <v>-0.909947643979058</v>
      </c>
      <c r="I570" s="283" t="str">
        <f t="shared" si="194"/>
        <v>是</v>
      </c>
      <c r="J570" s="207" t="str">
        <f t="shared" si="195"/>
        <v>项</v>
      </c>
      <c r="K570" s="207">
        <f t="shared" si="199"/>
        <v>-869</v>
      </c>
      <c r="O570" s="207">
        <f t="shared" si="196"/>
        <v>7</v>
      </c>
      <c r="P570" s="284">
        <v>2080599</v>
      </c>
      <c r="Q570" s="284" t="s">
        <v>3535</v>
      </c>
      <c r="R570" s="287">
        <v>955</v>
      </c>
      <c r="S570" s="285">
        <f t="shared" si="197"/>
        <v>0</v>
      </c>
      <c r="T570" s="285">
        <f t="shared" si="198"/>
        <v>0</v>
      </c>
    </row>
    <row r="571" ht="36" customHeight="1" spans="1:20">
      <c r="A571" s="275" t="s">
        <v>3536</v>
      </c>
      <c r="B571" s="276" t="s">
        <v>902</v>
      </c>
      <c r="C571" s="185">
        <f t="shared" ref="C571:G571" si="212">SUM(C572:C574)</f>
        <v>28</v>
      </c>
      <c r="D571" s="185">
        <f t="shared" si="212"/>
        <v>30</v>
      </c>
      <c r="E571" s="186">
        <f t="shared" si="212"/>
        <v>0</v>
      </c>
      <c r="F571" s="277">
        <f t="shared" si="212"/>
        <v>30</v>
      </c>
      <c r="G571" s="186">
        <f t="shared" si="212"/>
        <v>0</v>
      </c>
      <c r="H571" s="278">
        <f t="shared" si="193"/>
        <v>0.0714285714285714</v>
      </c>
      <c r="I571" s="283" t="str">
        <f t="shared" si="194"/>
        <v>是</v>
      </c>
      <c r="J571" s="207" t="str">
        <f t="shared" si="195"/>
        <v>款</v>
      </c>
      <c r="K571" s="207">
        <f t="shared" si="199"/>
        <v>2</v>
      </c>
      <c r="O571" s="207">
        <f t="shared" si="196"/>
        <v>5</v>
      </c>
      <c r="P571" s="284">
        <v>20806</v>
      </c>
      <c r="Q571" s="286" t="s">
        <v>3537</v>
      </c>
      <c r="R571" s="287">
        <f>SUM(R572:R574)</f>
        <v>28</v>
      </c>
      <c r="S571" s="285">
        <f t="shared" si="197"/>
        <v>0</v>
      </c>
      <c r="T571" s="285">
        <f t="shared" si="198"/>
        <v>0</v>
      </c>
    </row>
    <row r="572" ht="36" customHeight="1" spans="1:20">
      <c r="A572" s="275" t="s">
        <v>3538</v>
      </c>
      <c r="B572" s="276" t="s">
        <v>904</v>
      </c>
      <c r="C572" s="185">
        <v>0</v>
      </c>
      <c r="D572" s="185">
        <f t="shared" ref="D572:D574" si="213">SUM(E572:G572)</f>
        <v>0</v>
      </c>
      <c r="E572" s="186">
        <v>0</v>
      </c>
      <c r="F572" s="277">
        <v>0</v>
      </c>
      <c r="G572" s="186">
        <v>0</v>
      </c>
      <c r="H572" s="278" t="str">
        <f t="shared" si="193"/>
        <v/>
      </c>
      <c r="I572" s="283" t="str">
        <f t="shared" si="194"/>
        <v>否</v>
      </c>
      <c r="J572" s="207" t="str">
        <f t="shared" si="195"/>
        <v>项</v>
      </c>
      <c r="K572" s="207">
        <f t="shared" si="199"/>
        <v>0</v>
      </c>
      <c r="O572" s="207">
        <f t="shared" si="196"/>
        <v>7</v>
      </c>
      <c r="P572" s="284">
        <v>2080601</v>
      </c>
      <c r="Q572" s="284" t="s">
        <v>3539</v>
      </c>
      <c r="R572" s="287"/>
      <c r="S572" s="285">
        <f t="shared" si="197"/>
        <v>0</v>
      </c>
      <c r="T572" s="285">
        <f t="shared" si="198"/>
        <v>0</v>
      </c>
    </row>
    <row r="573" ht="36" customHeight="1" spans="1:20">
      <c r="A573" s="275" t="s">
        <v>3540</v>
      </c>
      <c r="B573" s="276" t="s">
        <v>906</v>
      </c>
      <c r="C573" s="185">
        <v>0</v>
      </c>
      <c r="D573" s="185">
        <f t="shared" si="213"/>
        <v>0</v>
      </c>
      <c r="E573" s="186">
        <v>0</v>
      </c>
      <c r="F573" s="277">
        <v>0</v>
      </c>
      <c r="G573" s="186">
        <v>0</v>
      </c>
      <c r="H573" s="278" t="str">
        <f t="shared" si="193"/>
        <v/>
      </c>
      <c r="I573" s="283" t="str">
        <f t="shared" si="194"/>
        <v>否</v>
      </c>
      <c r="J573" s="207" t="str">
        <f t="shared" si="195"/>
        <v>项</v>
      </c>
      <c r="K573" s="207">
        <f t="shared" si="199"/>
        <v>0</v>
      </c>
      <c r="O573" s="207">
        <f t="shared" si="196"/>
        <v>7</v>
      </c>
      <c r="P573" s="284">
        <v>2080602</v>
      </c>
      <c r="Q573" s="284" t="s">
        <v>3541</v>
      </c>
      <c r="R573" s="287"/>
      <c r="S573" s="285">
        <f t="shared" si="197"/>
        <v>0</v>
      </c>
      <c r="T573" s="285">
        <f t="shared" si="198"/>
        <v>0</v>
      </c>
    </row>
    <row r="574" ht="36" customHeight="1" spans="1:20">
      <c r="A574" s="275" t="s">
        <v>3542</v>
      </c>
      <c r="B574" s="276" t="s">
        <v>908</v>
      </c>
      <c r="C574" s="185">
        <v>28</v>
      </c>
      <c r="D574" s="185">
        <f t="shared" si="213"/>
        <v>30</v>
      </c>
      <c r="E574" s="186">
        <v>0</v>
      </c>
      <c r="F574" s="277">
        <v>30</v>
      </c>
      <c r="G574" s="186">
        <v>0</v>
      </c>
      <c r="H574" s="278">
        <f t="shared" si="193"/>
        <v>0.0714285714285714</v>
      </c>
      <c r="I574" s="283" t="str">
        <f t="shared" si="194"/>
        <v>是</v>
      </c>
      <c r="J574" s="207" t="str">
        <f t="shared" si="195"/>
        <v>项</v>
      </c>
      <c r="K574" s="207">
        <f t="shared" si="199"/>
        <v>2</v>
      </c>
      <c r="O574" s="207">
        <f t="shared" si="196"/>
        <v>7</v>
      </c>
      <c r="P574" s="284">
        <v>2080699</v>
      </c>
      <c r="Q574" s="284" t="s">
        <v>3543</v>
      </c>
      <c r="R574" s="287">
        <v>28</v>
      </c>
      <c r="S574" s="285">
        <f t="shared" si="197"/>
        <v>0</v>
      </c>
      <c r="T574" s="285">
        <f t="shared" si="198"/>
        <v>0</v>
      </c>
    </row>
    <row r="575" s="258" customFormat="1" ht="36" customHeight="1" spans="1:20">
      <c r="A575" s="275" t="s">
        <v>3544</v>
      </c>
      <c r="B575" s="276" t="s">
        <v>910</v>
      </c>
      <c r="C575" s="185">
        <f t="shared" ref="C575:G575" si="214">SUM(C576:C584)</f>
        <v>3435</v>
      </c>
      <c r="D575" s="185">
        <f t="shared" si="214"/>
        <v>2966</v>
      </c>
      <c r="E575" s="186">
        <f t="shared" si="214"/>
        <v>641</v>
      </c>
      <c r="F575" s="277">
        <f t="shared" si="214"/>
        <v>75</v>
      </c>
      <c r="G575" s="186">
        <f t="shared" si="214"/>
        <v>2250</v>
      </c>
      <c r="H575" s="278">
        <f t="shared" si="193"/>
        <v>-0.136535662299854</v>
      </c>
      <c r="I575" s="283" t="str">
        <f t="shared" si="194"/>
        <v>是</v>
      </c>
      <c r="J575" s="207" t="str">
        <f t="shared" si="195"/>
        <v>款</v>
      </c>
      <c r="K575" s="207">
        <f t="shared" si="199"/>
        <v>-469</v>
      </c>
      <c r="O575" s="207">
        <f t="shared" si="196"/>
        <v>5</v>
      </c>
      <c r="P575" s="284">
        <v>20807</v>
      </c>
      <c r="Q575" s="286" t="s">
        <v>3545</v>
      </c>
      <c r="R575" s="287">
        <f>SUM(R576:R584)</f>
        <v>3435</v>
      </c>
      <c r="S575" s="285">
        <f t="shared" si="197"/>
        <v>0</v>
      </c>
      <c r="T575" s="285">
        <f t="shared" si="198"/>
        <v>0</v>
      </c>
    </row>
    <row r="576" ht="36" customHeight="1" spans="1:20">
      <c r="A576" s="275" t="s">
        <v>3546</v>
      </c>
      <c r="B576" s="276" t="s">
        <v>912</v>
      </c>
      <c r="C576" s="185">
        <v>0</v>
      </c>
      <c r="D576" s="185">
        <f t="shared" ref="D576:D584" si="215">SUM(E576:G576)</f>
        <v>0</v>
      </c>
      <c r="E576" s="186">
        <v>0</v>
      </c>
      <c r="F576" s="277">
        <v>0</v>
      </c>
      <c r="G576" s="186">
        <v>0</v>
      </c>
      <c r="H576" s="278" t="str">
        <f t="shared" si="193"/>
        <v/>
      </c>
      <c r="I576" s="283" t="str">
        <f t="shared" si="194"/>
        <v>否</v>
      </c>
      <c r="J576" s="207" t="str">
        <f t="shared" si="195"/>
        <v>项</v>
      </c>
      <c r="K576" s="207">
        <f t="shared" si="199"/>
        <v>0</v>
      </c>
      <c r="O576" s="207">
        <f t="shared" si="196"/>
        <v>7</v>
      </c>
      <c r="P576" s="284">
        <v>2080701</v>
      </c>
      <c r="Q576" s="284" t="s">
        <v>3547</v>
      </c>
      <c r="R576" s="287"/>
      <c r="S576" s="285">
        <f t="shared" si="197"/>
        <v>0</v>
      </c>
      <c r="T576" s="285">
        <f t="shared" si="198"/>
        <v>0</v>
      </c>
    </row>
    <row r="577" ht="36" customHeight="1" spans="1:20">
      <c r="A577" s="275" t="s">
        <v>3548</v>
      </c>
      <c r="B577" s="276" t="s">
        <v>914</v>
      </c>
      <c r="C577" s="185">
        <v>0</v>
      </c>
      <c r="D577" s="185">
        <f t="shared" si="215"/>
        <v>0</v>
      </c>
      <c r="E577" s="186">
        <v>0</v>
      </c>
      <c r="F577" s="277">
        <v>0</v>
      </c>
      <c r="G577" s="186">
        <v>0</v>
      </c>
      <c r="H577" s="278" t="str">
        <f t="shared" si="193"/>
        <v/>
      </c>
      <c r="I577" s="283" t="str">
        <f t="shared" si="194"/>
        <v>否</v>
      </c>
      <c r="J577" s="207" t="str">
        <f t="shared" si="195"/>
        <v>项</v>
      </c>
      <c r="K577" s="207">
        <f t="shared" si="199"/>
        <v>0</v>
      </c>
      <c r="O577" s="207">
        <f t="shared" si="196"/>
        <v>7</v>
      </c>
      <c r="P577" s="284">
        <v>2080702</v>
      </c>
      <c r="Q577" s="284" t="s">
        <v>3549</v>
      </c>
      <c r="R577" s="287"/>
      <c r="S577" s="285">
        <f t="shared" si="197"/>
        <v>0</v>
      </c>
      <c r="T577" s="285">
        <f t="shared" si="198"/>
        <v>0</v>
      </c>
    </row>
    <row r="578" ht="36" customHeight="1" spans="1:20">
      <c r="A578" s="275" t="s">
        <v>3550</v>
      </c>
      <c r="B578" s="276" t="s">
        <v>916</v>
      </c>
      <c r="C578" s="185">
        <v>0</v>
      </c>
      <c r="D578" s="185">
        <f t="shared" si="215"/>
        <v>75</v>
      </c>
      <c r="E578" s="186">
        <v>0</v>
      </c>
      <c r="F578" s="277">
        <v>75</v>
      </c>
      <c r="G578" s="186">
        <v>0</v>
      </c>
      <c r="H578" s="278" t="str">
        <f t="shared" si="193"/>
        <v/>
      </c>
      <c r="I578" s="283" t="str">
        <f t="shared" si="194"/>
        <v>是</v>
      </c>
      <c r="J578" s="207" t="str">
        <f t="shared" si="195"/>
        <v>项</v>
      </c>
      <c r="K578" s="207">
        <f t="shared" si="199"/>
        <v>75</v>
      </c>
      <c r="O578" s="207">
        <f t="shared" si="196"/>
        <v>7</v>
      </c>
      <c r="P578" s="284">
        <v>2080704</v>
      </c>
      <c r="Q578" s="284" t="s">
        <v>3551</v>
      </c>
      <c r="R578" s="287"/>
      <c r="S578" s="285">
        <f t="shared" si="197"/>
        <v>0</v>
      </c>
      <c r="T578" s="285">
        <f t="shared" si="198"/>
        <v>0</v>
      </c>
    </row>
    <row r="579" ht="36" customHeight="1" spans="1:20">
      <c r="A579" s="275" t="s">
        <v>3552</v>
      </c>
      <c r="B579" s="276" t="s">
        <v>918</v>
      </c>
      <c r="C579" s="185">
        <v>180</v>
      </c>
      <c r="D579" s="185">
        <f t="shared" si="215"/>
        <v>641</v>
      </c>
      <c r="E579" s="279">
        <v>641</v>
      </c>
      <c r="F579" s="277">
        <v>0</v>
      </c>
      <c r="G579" s="186">
        <v>0</v>
      </c>
      <c r="H579" s="278">
        <f t="shared" si="193"/>
        <v>2.56111111111111</v>
      </c>
      <c r="I579" s="283" t="str">
        <f t="shared" si="194"/>
        <v>是</v>
      </c>
      <c r="J579" s="207" t="str">
        <f t="shared" si="195"/>
        <v>项</v>
      </c>
      <c r="K579" s="207">
        <f t="shared" si="199"/>
        <v>461</v>
      </c>
      <c r="O579" s="207">
        <f t="shared" si="196"/>
        <v>7</v>
      </c>
      <c r="P579" s="284">
        <v>2080705</v>
      </c>
      <c r="Q579" s="284" t="s">
        <v>3553</v>
      </c>
      <c r="R579" s="287">
        <v>180</v>
      </c>
      <c r="S579" s="285">
        <f t="shared" si="197"/>
        <v>0</v>
      </c>
      <c r="T579" s="285">
        <f t="shared" si="198"/>
        <v>0</v>
      </c>
    </row>
    <row r="580" ht="36" customHeight="1" spans="1:20">
      <c r="A580" s="275" t="s">
        <v>3554</v>
      </c>
      <c r="B580" s="276" t="s">
        <v>920</v>
      </c>
      <c r="C580" s="185">
        <v>0</v>
      </c>
      <c r="D580" s="185">
        <f t="shared" si="215"/>
        <v>0</v>
      </c>
      <c r="E580" s="186">
        <v>0</v>
      </c>
      <c r="F580" s="277">
        <v>0</v>
      </c>
      <c r="G580" s="186">
        <v>0</v>
      </c>
      <c r="H580" s="278" t="str">
        <f t="shared" ref="H580:H643" si="216">IF(C580&lt;&gt;0,D580/C580-1,"")</f>
        <v/>
      </c>
      <c r="I580" s="283" t="str">
        <f t="shared" ref="I580:I643" si="217">IF(LEN(A580)=3,"是",IF(B580&lt;&gt;"",IF(SUM(C580:D580)&lt;&gt;0,"是","否"),"是"))</f>
        <v>否</v>
      </c>
      <c r="J580" s="207" t="str">
        <f t="shared" ref="J580:J643" si="218">IF(LEN(A580)=3,"类",IF(LEN(A580)=5,"款","项"))</f>
        <v>项</v>
      </c>
      <c r="K580" s="207">
        <f t="shared" si="199"/>
        <v>0</v>
      </c>
      <c r="O580" s="207">
        <f t="shared" ref="O580:O643" si="219">LEN(A580)</f>
        <v>7</v>
      </c>
      <c r="P580" s="284">
        <v>2080709</v>
      </c>
      <c r="Q580" s="284" t="s">
        <v>3555</v>
      </c>
      <c r="R580" s="287"/>
      <c r="S580" s="285">
        <f t="shared" ref="S580:S643" si="220">A580-P580</f>
        <v>0</v>
      </c>
      <c r="T580" s="285">
        <f t="shared" ref="T580:T643" si="221">C580-R580</f>
        <v>0</v>
      </c>
    </row>
    <row r="581" ht="36" customHeight="1" spans="1:20">
      <c r="A581" s="275" t="s">
        <v>3556</v>
      </c>
      <c r="B581" s="276" t="s">
        <v>922</v>
      </c>
      <c r="C581" s="185">
        <v>35</v>
      </c>
      <c r="D581" s="185">
        <f t="shared" si="215"/>
        <v>30</v>
      </c>
      <c r="E581" s="186">
        <v>0</v>
      </c>
      <c r="F581" s="277">
        <v>0</v>
      </c>
      <c r="G581" s="186">
        <v>30</v>
      </c>
      <c r="H581" s="278">
        <f t="shared" si="216"/>
        <v>-0.142857142857143</v>
      </c>
      <c r="I581" s="283" t="str">
        <f t="shared" si="217"/>
        <v>是</v>
      </c>
      <c r="J581" s="207" t="str">
        <f t="shared" si="218"/>
        <v>项</v>
      </c>
      <c r="K581" s="207">
        <f t="shared" ref="K581:K644" si="222">D581-C581</f>
        <v>-5</v>
      </c>
      <c r="O581" s="207">
        <f t="shared" si="219"/>
        <v>7</v>
      </c>
      <c r="P581" s="284">
        <v>2080711</v>
      </c>
      <c r="Q581" s="284" t="s">
        <v>3557</v>
      </c>
      <c r="R581" s="287">
        <v>35</v>
      </c>
      <c r="S581" s="285">
        <f t="shared" si="220"/>
        <v>0</v>
      </c>
      <c r="T581" s="285">
        <f t="shared" si="221"/>
        <v>0</v>
      </c>
    </row>
    <row r="582" ht="36" customHeight="1" spans="1:20">
      <c r="A582" s="275" t="s">
        <v>3558</v>
      </c>
      <c r="B582" s="276" t="s">
        <v>924</v>
      </c>
      <c r="C582" s="185">
        <v>10</v>
      </c>
      <c r="D582" s="185">
        <f t="shared" si="215"/>
        <v>20</v>
      </c>
      <c r="E582" s="186">
        <v>0</v>
      </c>
      <c r="F582" s="277">
        <v>0</v>
      </c>
      <c r="G582" s="186">
        <v>20</v>
      </c>
      <c r="H582" s="278">
        <f t="shared" si="216"/>
        <v>1</v>
      </c>
      <c r="I582" s="283" t="str">
        <f t="shared" si="217"/>
        <v>是</v>
      </c>
      <c r="J582" s="207" t="str">
        <f t="shared" si="218"/>
        <v>项</v>
      </c>
      <c r="K582" s="207">
        <f t="shared" si="222"/>
        <v>10</v>
      </c>
      <c r="O582" s="207">
        <f t="shared" si="219"/>
        <v>7</v>
      </c>
      <c r="P582" s="284">
        <v>2080712</v>
      </c>
      <c r="Q582" s="284" t="s">
        <v>3559</v>
      </c>
      <c r="R582" s="287">
        <v>10</v>
      </c>
      <c r="S582" s="285">
        <f t="shared" si="220"/>
        <v>0</v>
      </c>
      <c r="T582" s="285">
        <f t="shared" si="221"/>
        <v>0</v>
      </c>
    </row>
    <row r="583" ht="36" customHeight="1" spans="1:20">
      <c r="A583" s="275" t="s">
        <v>3560</v>
      </c>
      <c r="B583" s="276" t="s">
        <v>3561</v>
      </c>
      <c r="C583" s="185">
        <v>0</v>
      </c>
      <c r="D583" s="185">
        <f t="shared" si="215"/>
        <v>0</v>
      </c>
      <c r="E583" s="186">
        <v>0</v>
      </c>
      <c r="F583" s="277">
        <v>0</v>
      </c>
      <c r="G583" s="186">
        <v>0</v>
      </c>
      <c r="H583" s="278" t="str">
        <f t="shared" si="216"/>
        <v/>
      </c>
      <c r="I583" s="283" t="str">
        <f t="shared" si="217"/>
        <v>否</v>
      </c>
      <c r="J583" s="207" t="str">
        <f t="shared" si="218"/>
        <v>项</v>
      </c>
      <c r="K583" s="207">
        <f t="shared" si="222"/>
        <v>0</v>
      </c>
      <c r="O583" s="207">
        <f t="shared" si="219"/>
        <v>7</v>
      </c>
      <c r="P583" s="284">
        <v>2080713</v>
      </c>
      <c r="Q583" s="284" t="s">
        <v>3562</v>
      </c>
      <c r="R583" s="287"/>
      <c r="S583" s="285">
        <f t="shared" si="220"/>
        <v>0</v>
      </c>
      <c r="T583" s="285">
        <f t="shared" si="221"/>
        <v>0</v>
      </c>
    </row>
    <row r="584" ht="36" customHeight="1" spans="1:20">
      <c r="A584" s="275" t="s">
        <v>3563</v>
      </c>
      <c r="B584" s="276" t="s">
        <v>928</v>
      </c>
      <c r="C584" s="185">
        <v>3210</v>
      </c>
      <c r="D584" s="185">
        <f t="shared" si="215"/>
        <v>2200</v>
      </c>
      <c r="E584" s="186">
        <v>0</v>
      </c>
      <c r="F584" s="277">
        <v>0</v>
      </c>
      <c r="G584" s="186">
        <v>2200</v>
      </c>
      <c r="H584" s="278">
        <f t="shared" si="216"/>
        <v>-0.314641744548287</v>
      </c>
      <c r="I584" s="283" t="str">
        <f t="shared" si="217"/>
        <v>是</v>
      </c>
      <c r="J584" s="207" t="str">
        <f t="shared" si="218"/>
        <v>项</v>
      </c>
      <c r="K584" s="207">
        <f t="shared" si="222"/>
        <v>-1010</v>
      </c>
      <c r="O584" s="207">
        <f t="shared" si="219"/>
        <v>7</v>
      </c>
      <c r="P584" s="284">
        <v>2080799</v>
      </c>
      <c r="Q584" s="284" t="s">
        <v>3564</v>
      </c>
      <c r="R584" s="287">
        <v>3210</v>
      </c>
      <c r="S584" s="285">
        <f t="shared" si="220"/>
        <v>0</v>
      </c>
      <c r="T584" s="285">
        <f t="shared" si="221"/>
        <v>0</v>
      </c>
    </row>
    <row r="585" ht="36" customHeight="1" spans="1:20">
      <c r="A585" s="275" t="s">
        <v>3565</v>
      </c>
      <c r="B585" s="276" t="s">
        <v>930</v>
      </c>
      <c r="C585" s="185">
        <f t="shared" ref="C585:G585" si="223">SUM(C586:C592)</f>
        <v>1195</v>
      </c>
      <c r="D585" s="185">
        <f t="shared" si="223"/>
        <v>1186</v>
      </c>
      <c r="E585" s="186">
        <f t="shared" si="223"/>
        <v>125</v>
      </c>
      <c r="F585" s="277">
        <f t="shared" si="223"/>
        <v>0</v>
      </c>
      <c r="G585" s="186">
        <f t="shared" si="223"/>
        <v>1061</v>
      </c>
      <c r="H585" s="278">
        <f t="shared" si="216"/>
        <v>-0.00753138075313808</v>
      </c>
      <c r="I585" s="283" t="str">
        <f t="shared" si="217"/>
        <v>是</v>
      </c>
      <c r="J585" s="207" t="str">
        <f t="shared" si="218"/>
        <v>款</v>
      </c>
      <c r="K585" s="207">
        <f t="shared" si="222"/>
        <v>-9</v>
      </c>
      <c r="O585" s="207">
        <f t="shared" si="219"/>
        <v>5</v>
      </c>
      <c r="P585" s="284">
        <v>20808</v>
      </c>
      <c r="Q585" s="286" t="s">
        <v>3566</v>
      </c>
      <c r="R585" s="287">
        <f>SUM(R586:R592)</f>
        <v>1195</v>
      </c>
      <c r="S585" s="285">
        <f t="shared" si="220"/>
        <v>0</v>
      </c>
      <c r="T585" s="285">
        <f t="shared" si="221"/>
        <v>0</v>
      </c>
    </row>
    <row r="586" ht="36" customHeight="1" spans="1:20">
      <c r="A586" s="275" t="s">
        <v>3567</v>
      </c>
      <c r="B586" s="276" t="s">
        <v>932</v>
      </c>
      <c r="C586" s="185">
        <v>26</v>
      </c>
      <c r="D586" s="185">
        <f t="shared" ref="D586:D592" si="224">SUM(E586:G586)</f>
        <v>200</v>
      </c>
      <c r="E586" s="186">
        <v>0</v>
      </c>
      <c r="F586" s="277">
        <v>0</v>
      </c>
      <c r="G586" s="186">
        <v>200</v>
      </c>
      <c r="H586" s="278">
        <f t="shared" si="216"/>
        <v>6.69230769230769</v>
      </c>
      <c r="I586" s="283" t="str">
        <f t="shared" si="217"/>
        <v>是</v>
      </c>
      <c r="J586" s="207" t="str">
        <f t="shared" si="218"/>
        <v>项</v>
      </c>
      <c r="K586" s="207">
        <f t="shared" si="222"/>
        <v>174</v>
      </c>
      <c r="O586" s="207">
        <f t="shared" si="219"/>
        <v>7</v>
      </c>
      <c r="P586" s="284">
        <v>2080801</v>
      </c>
      <c r="Q586" s="284" t="s">
        <v>3568</v>
      </c>
      <c r="R586" s="287">
        <v>26</v>
      </c>
      <c r="S586" s="285">
        <f t="shared" si="220"/>
        <v>0</v>
      </c>
      <c r="T586" s="285">
        <f t="shared" si="221"/>
        <v>0</v>
      </c>
    </row>
    <row r="587" ht="36" customHeight="1" spans="1:20">
      <c r="A587" s="275" t="s">
        <v>3569</v>
      </c>
      <c r="B587" s="276" t="s">
        <v>934</v>
      </c>
      <c r="C587" s="185">
        <v>84</v>
      </c>
      <c r="D587" s="185">
        <f t="shared" si="224"/>
        <v>200</v>
      </c>
      <c r="E587" s="186">
        <v>0</v>
      </c>
      <c r="F587" s="277">
        <v>0</v>
      </c>
      <c r="G587" s="186">
        <v>200</v>
      </c>
      <c r="H587" s="278">
        <f t="shared" si="216"/>
        <v>1.38095238095238</v>
      </c>
      <c r="I587" s="283" t="str">
        <f t="shared" si="217"/>
        <v>是</v>
      </c>
      <c r="J587" s="207" t="str">
        <f t="shared" si="218"/>
        <v>项</v>
      </c>
      <c r="K587" s="207">
        <f t="shared" si="222"/>
        <v>116</v>
      </c>
      <c r="O587" s="207">
        <f t="shared" si="219"/>
        <v>7</v>
      </c>
      <c r="P587" s="284">
        <v>2080802</v>
      </c>
      <c r="Q587" s="284" t="s">
        <v>3570</v>
      </c>
      <c r="R587" s="287">
        <v>84</v>
      </c>
      <c r="S587" s="285">
        <f t="shared" si="220"/>
        <v>0</v>
      </c>
      <c r="T587" s="285">
        <f t="shared" si="221"/>
        <v>0</v>
      </c>
    </row>
    <row r="588" ht="36" customHeight="1" spans="1:20">
      <c r="A588" s="275" t="s">
        <v>3571</v>
      </c>
      <c r="B588" s="276" t="s">
        <v>936</v>
      </c>
      <c r="C588" s="185">
        <v>14</v>
      </c>
      <c r="D588" s="185">
        <f t="shared" si="224"/>
        <v>101</v>
      </c>
      <c r="E588" s="186">
        <v>0</v>
      </c>
      <c r="F588" s="277">
        <v>0</v>
      </c>
      <c r="G588" s="186">
        <v>101</v>
      </c>
      <c r="H588" s="278">
        <f t="shared" si="216"/>
        <v>6.21428571428571</v>
      </c>
      <c r="I588" s="283" t="str">
        <f t="shared" si="217"/>
        <v>是</v>
      </c>
      <c r="J588" s="207" t="str">
        <f t="shared" si="218"/>
        <v>项</v>
      </c>
      <c r="K588" s="207">
        <f t="shared" si="222"/>
        <v>87</v>
      </c>
      <c r="O588" s="207">
        <f t="shared" si="219"/>
        <v>7</v>
      </c>
      <c r="P588" s="284">
        <v>2080803</v>
      </c>
      <c r="Q588" s="284" t="s">
        <v>3572</v>
      </c>
      <c r="R588" s="287">
        <v>14</v>
      </c>
      <c r="S588" s="285">
        <f t="shared" si="220"/>
        <v>0</v>
      </c>
      <c r="T588" s="285">
        <f t="shared" si="221"/>
        <v>0</v>
      </c>
    </row>
    <row r="589" ht="36" customHeight="1" spans="1:20">
      <c r="A589" s="275" t="s">
        <v>3573</v>
      </c>
      <c r="B589" s="276" t="s">
        <v>938</v>
      </c>
      <c r="C589" s="185">
        <v>0</v>
      </c>
      <c r="D589" s="185">
        <f t="shared" si="224"/>
        <v>0</v>
      </c>
      <c r="E589" s="186">
        <v>0</v>
      </c>
      <c r="F589" s="277">
        <v>0</v>
      </c>
      <c r="G589" s="186">
        <v>0</v>
      </c>
      <c r="H589" s="278" t="str">
        <f t="shared" si="216"/>
        <v/>
      </c>
      <c r="I589" s="283" t="str">
        <f t="shared" si="217"/>
        <v>否</v>
      </c>
      <c r="J589" s="207" t="str">
        <f t="shared" si="218"/>
        <v>项</v>
      </c>
      <c r="K589" s="207">
        <f t="shared" si="222"/>
        <v>0</v>
      </c>
      <c r="O589" s="207">
        <f t="shared" si="219"/>
        <v>7</v>
      </c>
      <c r="P589" s="284">
        <v>2080804</v>
      </c>
      <c r="Q589" s="284" t="s">
        <v>3574</v>
      </c>
      <c r="R589" s="287"/>
      <c r="S589" s="285">
        <f t="shared" si="220"/>
        <v>0</v>
      </c>
      <c r="T589" s="285">
        <f t="shared" si="221"/>
        <v>0</v>
      </c>
    </row>
    <row r="590" ht="36" customHeight="1" spans="1:20">
      <c r="A590" s="275" t="s">
        <v>3575</v>
      </c>
      <c r="B590" s="276" t="s">
        <v>940</v>
      </c>
      <c r="C590" s="185">
        <v>91</v>
      </c>
      <c r="D590" s="185">
        <f t="shared" si="224"/>
        <v>98</v>
      </c>
      <c r="E590" s="279">
        <v>98</v>
      </c>
      <c r="F590" s="277">
        <v>0</v>
      </c>
      <c r="G590" s="186">
        <v>0</v>
      </c>
      <c r="H590" s="278">
        <f t="shared" si="216"/>
        <v>0.0769230769230769</v>
      </c>
      <c r="I590" s="283" t="str">
        <f t="shared" si="217"/>
        <v>是</v>
      </c>
      <c r="J590" s="207" t="str">
        <f t="shared" si="218"/>
        <v>项</v>
      </c>
      <c r="K590" s="207">
        <f t="shared" si="222"/>
        <v>7</v>
      </c>
      <c r="O590" s="207">
        <f t="shared" si="219"/>
        <v>7</v>
      </c>
      <c r="P590" s="284">
        <v>2080805</v>
      </c>
      <c r="Q590" s="284" t="s">
        <v>3576</v>
      </c>
      <c r="R590" s="287">
        <v>91</v>
      </c>
      <c r="S590" s="285">
        <f t="shared" si="220"/>
        <v>0</v>
      </c>
      <c r="T590" s="285">
        <f t="shared" si="221"/>
        <v>0</v>
      </c>
    </row>
    <row r="591" ht="36" customHeight="1" spans="1:20">
      <c r="A591" s="275" t="s">
        <v>3577</v>
      </c>
      <c r="B591" s="276" t="s">
        <v>942</v>
      </c>
      <c r="C591" s="185">
        <v>138</v>
      </c>
      <c r="D591" s="185">
        <f t="shared" si="224"/>
        <v>0</v>
      </c>
      <c r="E591" s="186">
        <v>0</v>
      </c>
      <c r="F591" s="277">
        <v>0</v>
      </c>
      <c r="G591" s="186">
        <v>0</v>
      </c>
      <c r="H591" s="278">
        <f t="shared" si="216"/>
        <v>-1</v>
      </c>
      <c r="I591" s="283" t="str">
        <f t="shared" si="217"/>
        <v>是</v>
      </c>
      <c r="J591" s="207" t="str">
        <f t="shared" si="218"/>
        <v>项</v>
      </c>
      <c r="K591" s="207">
        <f t="shared" si="222"/>
        <v>-138</v>
      </c>
      <c r="O591" s="207">
        <f t="shared" si="219"/>
        <v>7</v>
      </c>
      <c r="P591" s="284">
        <v>2080806</v>
      </c>
      <c r="Q591" s="284" t="s">
        <v>3578</v>
      </c>
      <c r="R591" s="287">
        <v>138</v>
      </c>
      <c r="S591" s="285">
        <f t="shared" si="220"/>
        <v>0</v>
      </c>
      <c r="T591" s="285">
        <f t="shared" si="221"/>
        <v>0</v>
      </c>
    </row>
    <row r="592" ht="36" customHeight="1" spans="1:20">
      <c r="A592" s="275" t="s">
        <v>3579</v>
      </c>
      <c r="B592" s="276" t="s">
        <v>944</v>
      </c>
      <c r="C592" s="185">
        <v>842</v>
      </c>
      <c r="D592" s="185">
        <f t="shared" si="224"/>
        <v>587</v>
      </c>
      <c r="E592" s="279">
        <v>27</v>
      </c>
      <c r="F592" s="277">
        <v>0</v>
      </c>
      <c r="G592" s="186">
        <v>560</v>
      </c>
      <c r="H592" s="278">
        <f t="shared" si="216"/>
        <v>-0.302850356294537</v>
      </c>
      <c r="I592" s="283" t="str">
        <f t="shared" si="217"/>
        <v>是</v>
      </c>
      <c r="J592" s="207" t="str">
        <f t="shared" si="218"/>
        <v>项</v>
      </c>
      <c r="K592" s="207">
        <f t="shared" si="222"/>
        <v>-255</v>
      </c>
      <c r="O592" s="207">
        <f t="shared" si="219"/>
        <v>7</v>
      </c>
      <c r="P592" s="284">
        <v>2080899</v>
      </c>
      <c r="Q592" s="284" t="s">
        <v>3580</v>
      </c>
      <c r="R592" s="287">
        <v>842</v>
      </c>
      <c r="S592" s="285">
        <f t="shared" si="220"/>
        <v>0</v>
      </c>
      <c r="T592" s="285">
        <f t="shared" si="221"/>
        <v>0</v>
      </c>
    </row>
    <row r="593" ht="36" customHeight="1" spans="1:20">
      <c r="A593" s="275" t="s">
        <v>3581</v>
      </c>
      <c r="B593" s="276" t="s">
        <v>946</v>
      </c>
      <c r="C593" s="185">
        <f t="shared" ref="C593:G593" si="225">SUM(C594:C599)</f>
        <v>316</v>
      </c>
      <c r="D593" s="185">
        <f t="shared" si="225"/>
        <v>352</v>
      </c>
      <c r="E593" s="186">
        <f t="shared" si="225"/>
        <v>197</v>
      </c>
      <c r="F593" s="277">
        <f t="shared" si="225"/>
        <v>0</v>
      </c>
      <c r="G593" s="186">
        <f t="shared" si="225"/>
        <v>155</v>
      </c>
      <c r="H593" s="278">
        <f t="shared" si="216"/>
        <v>0.113924050632911</v>
      </c>
      <c r="I593" s="283" t="str">
        <f t="shared" si="217"/>
        <v>是</v>
      </c>
      <c r="J593" s="207" t="str">
        <f t="shared" si="218"/>
        <v>款</v>
      </c>
      <c r="K593" s="207">
        <f t="shared" si="222"/>
        <v>36</v>
      </c>
      <c r="O593" s="207">
        <f t="shared" si="219"/>
        <v>5</v>
      </c>
      <c r="P593" s="284">
        <v>20809</v>
      </c>
      <c r="Q593" s="286" t="s">
        <v>3582</v>
      </c>
      <c r="R593" s="287">
        <f>SUM(R594:R599)</f>
        <v>316</v>
      </c>
      <c r="S593" s="285">
        <f t="shared" si="220"/>
        <v>0</v>
      </c>
      <c r="T593" s="285">
        <f t="shared" si="221"/>
        <v>0</v>
      </c>
    </row>
    <row r="594" ht="36" customHeight="1" spans="1:20">
      <c r="A594" s="275" t="s">
        <v>3583</v>
      </c>
      <c r="B594" s="276" t="s">
        <v>948</v>
      </c>
      <c r="C594" s="185">
        <v>94</v>
      </c>
      <c r="D594" s="185">
        <f t="shared" ref="D594:D599" si="226">SUM(E594:G594)</f>
        <v>180</v>
      </c>
      <c r="E594" s="279">
        <v>180</v>
      </c>
      <c r="F594" s="277">
        <v>0</v>
      </c>
      <c r="G594" s="186">
        <v>0</v>
      </c>
      <c r="H594" s="278">
        <f t="shared" si="216"/>
        <v>0.914893617021277</v>
      </c>
      <c r="I594" s="283" t="str">
        <f t="shared" si="217"/>
        <v>是</v>
      </c>
      <c r="J594" s="207" t="str">
        <f t="shared" si="218"/>
        <v>项</v>
      </c>
      <c r="K594" s="207">
        <f t="shared" si="222"/>
        <v>86</v>
      </c>
      <c r="O594" s="207">
        <f t="shared" si="219"/>
        <v>7</v>
      </c>
      <c r="P594" s="284">
        <v>2080901</v>
      </c>
      <c r="Q594" s="284" t="s">
        <v>3584</v>
      </c>
      <c r="R594" s="287">
        <v>94</v>
      </c>
      <c r="S594" s="285">
        <f t="shared" si="220"/>
        <v>0</v>
      </c>
      <c r="T594" s="285">
        <f t="shared" si="221"/>
        <v>0</v>
      </c>
    </row>
    <row r="595" ht="36" customHeight="1" spans="1:20">
      <c r="A595" s="275" t="s">
        <v>3585</v>
      </c>
      <c r="B595" s="276" t="s">
        <v>950</v>
      </c>
      <c r="C595" s="185">
        <v>36</v>
      </c>
      <c r="D595" s="185">
        <f t="shared" si="226"/>
        <v>150</v>
      </c>
      <c r="E595" s="186">
        <v>0</v>
      </c>
      <c r="F595" s="277">
        <v>0</v>
      </c>
      <c r="G595" s="186">
        <v>150</v>
      </c>
      <c r="H595" s="278">
        <f t="shared" si="216"/>
        <v>3.16666666666667</v>
      </c>
      <c r="I595" s="283" t="str">
        <f t="shared" si="217"/>
        <v>是</v>
      </c>
      <c r="J595" s="207" t="str">
        <f t="shared" si="218"/>
        <v>项</v>
      </c>
      <c r="K595" s="207">
        <f t="shared" si="222"/>
        <v>114</v>
      </c>
      <c r="O595" s="207">
        <f t="shared" si="219"/>
        <v>7</v>
      </c>
      <c r="P595" s="284">
        <v>2080902</v>
      </c>
      <c r="Q595" s="284" t="s">
        <v>3586</v>
      </c>
      <c r="R595" s="287">
        <v>36</v>
      </c>
      <c r="S595" s="285">
        <f t="shared" si="220"/>
        <v>0</v>
      </c>
      <c r="T595" s="285">
        <f t="shared" si="221"/>
        <v>0</v>
      </c>
    </row>
    <row r="596" ht="36" customHeight="1" spans="1:20">
      <c r="A596" s="275" t="s">
        <v>3587</v>
      </c>
      <c r="B596" s="276" t="s">
        <v>952</v>
      </c>
      <c r="C596" s="185">
        <v>9</v>
      </c>
      <c r="D596" s="185">
        <f t="shared" si="226"/>
        <v>0</v>
      </c>
      <c r="E596" s="186">
        <v>0</v>
      </c>
      <c r="F596" s="277">
        <v>0</v>
      </c>
      <c r="G596" s="186">
        <v>0</v>
      </c>
      <c r="H596" s="278">
        <f t="shared" si="216"/>
        <v>-1</v>
      </c>
      <c r="I596" s="283" t="str">
        <f t="shared" si="217"/>
        <v>是</v>
      </c>
      <c r="J596" s="207" t="str">
        <f t="shared" si="218"/>
        <v>项</v>
      </c>
      <c r="K596" s="207">
        <f t="shared" si="222"/>
        <v>-9</v>
      </c>
      <c r="O596" s="207">
        <f t="shared" si="219"/>
        <v>7</v>
      </c>
      <c r="P596" s="284">
        <v>2080903</v>
      </c>
      <c r="Q596" s="284" t="s">
        <v>3588</v>
      </c>
      <c r="R596" s="287">
        <v>9</v>
      </c>
      <c r="S596" s="285">
        <f t="shared" si="220"/>
        <v>0</v>
      </c>
      <c r="T596" s="285">
        <f t="shared" si="221"/>
        <v>0</v>
      </c>
    </row>
    <row r="597" ht="36" customHeight="1" spans="1:20">
      <c r="A597" s="275" t="s">
        <v>3589</v>
      </c>
      <c r="B597" s="276" t="s">
        <v>954</v>
      </c>
      <c r="C597" s="185">
        <v>3</v>
      </c>
      <c r="D597" s="185">
        <f t="shared" si="226"/>
        <v>16</v>
      </c>
      <c r="E597" s="279">
        <v>11</v>
      </c>
      <c r="F597" s="277">
        <v>0</v>
      </c>
      <c r="G597" s="186">
        <v>5</v>
      </c>
      <c r="H597" s="278">
        <f t="shared" si="216"/>
        <v>4.33333333333333</v>
      </c>
      <c r="I597" s="283" t="str">
        <f t="shared" si="217"/>
        <v>是</v>
      </c>
      <c r="J597" s="207" t="str">
        <f t="shared" si="218"/>
        <v>项</v>
      </c>
      <c r="K597" s="207">
        <f t="shared" si="222"/>
        <v>13</v>
      </c>
      <c r="O597" s="207">
        <f t="shared" si="219"/>
        <v>7</v>
      </c>
      <c r="P597" s="284">
        <v>2080904</v>
      </c>
      <c r="Q597" s="284" t="s">
        <v>3590</v>
      </c>
      <c r="R597" s="287">
        <v>3</v>
      </c>
      <c r="S597" s="285">
        <f t="shared" si="220"/>
        <v>0</v>
      </c>
      <c r="T597" s="285">
        <f t="shared" si="221"/>
        <v>0</v>
      </c>
    </row>
    <row r="598" ht="36" customHeight="1" spans="1:20">
      <c r="A598" s="275" t="s">
        <v>3591</v>
      </c>
      <c r="B598" s="276" t="s">
        <v>956</v>
      </c>
      <c r="C598" s="185">
        <v>7</v>
      </c>
      <c r="D598" s="185">
        <f t="shared" si="226"/>
        <v>6</v>
      </c>
      <c r="E598" s="279">
        <v>6</v>
      </c>
      <c r="F598" s="277">
        <v>0</v>
      </c>
      <c r="G598" s="186">
        <v>0</v>
      </c>
      <c r="H598" s="278">
        <f t="shared" si="216"/>
        <v>-0.142857142857143</v>
      </c>
      <c r="I598" s="283" t="str">
        <f t="shared" si="217"/>
        <v>是</v>
      </c>
      <c r="J598" s="207" t="str">
        <f t="shared" si="218"/>
        <v>项</v>
      </c>
      <c r="K598" s="207">
        <f t="shared" si="222"/>
        <v>-1</v>
      </c>
      <c r="O598" s="207">
        <f t="shared" si="219"/>
        <v>7</v>
      </c>
      <c r="P598" s="284">
        <v>2080905</v>
      </c>
      <c r="Q598" s="284" t="s">
        <v>3592</v>
      </c>
      <c r="R598" s="287">
        <v>7</v>
      </c>
      <c r="S598" s="285">
        <f t="shared" si="220"/>
        <v>0</v>
      </c>
      <c r="T598" s="285">
        <f t="shared" si="221"/>
        <v>0</v>
      </c>
    </row>
    <row r="599" ht="36" customHeight="1" spans="1:20">
      <c r="A599" s="275" t="s">
        <v>3593</v>
      </c>
      <c r="B599" s="276" t="s">
        <v>958</v>
      </c>
      <c r="C599" s="185">
        <v>167</v>
      </c>
      <c r="D599" s="185">
        <f t="shared" si="226"/>
        <v>0</v>
      </c>
      <c r="E599" s="186">
        <v>0</v>
      </c>
      <c r="F599" s="277">
        <v>0</v>
      </c>
      <c r="G599" s="186">
        <v>0</v>
      </c>
      <c r="H599" s="278">
        <f t="shared" si="216"/>
        <v>-1</v>
      </c>
      <c r="I599" s="283" t="str">
        <f t="shared" si="217"/>
        <v>是</v>
      </c>
      <c r="J599" s="207" t="str">
        <f t="shared" si="218"/>
        <v>项</v>
      </c>
      <c r="K599" s="207">
        <f t="shared" si="222"/>
        <v>-167</v>
      </c>
      <c r="O599" s="207">
        <f t="shared" si="219"/>
        <v>7</v>
      </c>
      <c r="P599" s="284">
        <v>2080999</v>
      </c>
      <c r="Q599" s="284" t="s">
        <v>3594</v>
      </c>
      <c r="R599" s="287">
        <v>167</v>
      </c>
      <c r="S599" s="285">
        <f t="shared" si="220"/>
        <v>0</v>
      </c>
      <c r="T599" s="285">
        <f t="shared" si="221"/>
        <v>0</v>
      </c>
    </row>
    <row r="600" ht="36" customHeight="1" spans="1:20">
      <c r="A600" s="275" t="s">
        <v>3595</v>
      </c>
      <c r="B600" s="276" t="s">
        <v>960</v>
      </c>
      <c r="C600" s="185">
        <f t="shared" ref="C600:G600" si="227">SUM(C601:C607)</f>
        <v>1137</v>
      </c>
      <c r="D600" s="185">
        <f t="shared" si="227"/>
        <v>776</v>
      </c>
      <c r="E600" s="186">
        <f t="shared" si="227"/>
        <v>521</v>
      </c>
      <c r="F600" s="277">
        <f t="shared" si="227"/>
        <v>10</v>
      </c>
      <c r="G600" s="186">
        <f t="shared" si="227"/>
        <v>245</v>
      </c>
      <c r="H600" s="278">
        <f t="shared" si="216"/>
        <v>-0.31750219876869</v>
      </c>
      <c r="I600" s="283" t="str">
        <f t="shared" si="217"/>
        <v>是</v>
      </c>
      <c r="J600" s="207" t="str">
        <f t="shared" si="218"/>
        <v>款</v>
      </c>
      <c r="K600" s="207">
        <f t="shared" si="222"/>
        <v>-361</v>
      </c>
      <c r="O600" s="207">
        <f t="shared" si="219"/>
        <v>5</v>
      </c>
      <c r="P600" s="284">
        <v>20810</v>
      </c>
      <c r="Q600" s="286" t="s">
        <v>3596</v>
      </c>
      <c r="R600" s="287">
        <f>SUM(R601:R607)</f>
        <v>1137</v>
      </c>
      <c r="S600" s="285">
        <f t="shared" si="220"/>
        <v>0</v>
      </c>
      <c r="T600" s="285">
        <f t="shared" si="221"/>
        <v>0</v>
      </c>
    </row>
    <row r="601" ht="36" customHeight="1" spans="1:20">
      <c r="A601" s="275" t="s">
        <v>3597</v>
      </c>
      <c r="B601" s="276" t="s">
        <v>962</v>
      </c>
      <c r="C601" s="185">
        <v>55</v>
      </c>
      <c r="D601" s="185">
        <f t="shared" ref="D601:D607" si="228">SUM(E601:G601)</f>
        <v>14</v>
      </c>
      <c r="E601" s="279">
        <v>4</v>
      </c>
      <c r="F601" s="277">
        <v>0</v>
      </c>
      <c r="G601" s="186">
        <v>10</v>
      </c>
      <c r="H601" s="278">
        <f t="shared" si="216"/>
        <v>-0.745454545454545</v>
      </c>
      <c r="I601" s="283" t="str">
        <f t="shared" si="217"/>
        <v>是</v>
      </c>
      <c r="J601" s="207" t="str">
        <f t="shared" si="218"/>
        <v>项</v>
      </c>
      <c r="K601" s="207">
        <f t="shared" si="222"/>
        <v>-41</v>
      </c>
      <c r="O601" s="207">
        <f t="shared" si="219"/>
        <v>7</v>
      </c>
      <c r="P601" s="284">
        <v>2081001</v>
      </c>
      <c r="Q601" s="284" t="s">
        <v>3598</v>
      </c>
      <c r="R601" s="287">
        <v>55</v>
      </c>
      <c r="S601" s="285">
        <f t="shared" si="220"/>
        <v>0</v>
      </c>
      <c r="T601" s="285">
        <f t="shared" si="221"/>
        <v>0</v>
      </c>
    </row>
    <row r="602" ht="36" customHeight="1" spans="1:20">
      <c r="A602" s="275" t="s">
        <v>3599</v>
      </c>
      <c r="B602" s="276" t="s">
        <v>964</v>
      </c>
      <c r="C602" s="185">
        <v>292</v>
      </c>
      <c r="D602" s="185">
        <f t="shared" si="228"/>
        <v>384</v>
      </c>
      <c r="E602" s="279">
        <v>289</v>
      </c>
      <c r="F602" s="277">
        <v>10</v>
      </c>
      <c r="G602" s="186">
        <v>85</v>
      </c>
      <c r="H602" s="278">
        <f t="shared" si="216"/>
        <v>0.315068493150685</v>
      </c>
      <c r="I602" s="283" t="str">
        <f t="shared" si="217"/>
        <v>是</v>
      </c>
      <c r="J602" s="207" t="str">
        <f t="shared" si="218"/>
        <v>项</v>
      </c>
      <c r="K602" s="207">
        <f t="shared" si="222"/>
        <v>92</v>
      </c>
      <c r="O602" s="207">
        <f t="shared" si="219"/>
        <v>7</v>
      </c>
      <c r="P602" s="284">
        <v>2081002</v>
      </c>
      <c r="Q602" s="284" t="s">
        <v>3600</v>
      </c>
      <c r="R602" s="287">
        <v>292</v>
      </c>
      <c r="S602" s="285">
        <f t="shared" si="220"/>
        <v>0</v>
      </c>
      <c r="T602" s="285">
        <f t="shared" si="221"/>
        <v>0</v>
      </c>
    </row>
    <row r="603" ht="36" customHeight="1" spans="1:20">
      <c r="A603" s="275" t="s">
        <v>3601</v>
      </c>
      <c r="B603" s="276" t="s">
        <v>966</v>
      </c>
      <c r="C603" s="185">
        <v>0</v>
      </c>
      <c r="D603" s="185">
        <f t="shared" si="228"/>
        <v>0</v>
      </c>
      <c r="E603" s="186">
        <v>0</v>
      </c>
      <c r="F603" s="277">
        <v>0</v>
      </c>
      <c r="G603" s="186">
        <v>0</v>
      </c>
      <c r="H603" s="278" t="str">
        <f t="shared" si="216"/>
        <v/>
      </c>
      <c r="I603" s="283" t="str">
        <f t="shared" si="217"/>
        <v>否</v>
      </c>
      <c r="J603" s="207" t="str">
        <f t="shared" si="218"/>
        <v>项</v>
      </c>
      <c r="K603" s="207">
        <f t="shared" si="222"/>
        <v>0</v>
      </c>
      <c r="O603" s="207">
        <f t="shared" si="219"/>
        <v>7</v>
      </c>
      <c r="P603" s="284">
        <v>2081003</v>
      </c>
      <c r="Q603" s="284" t="s">
        <v>3602</v>
      </c>
      <c r="R603" s="287"/>
      <c r="S603" s="285">
        <f t="shared" si="220"/>
        <v>0</v>
      </c>
      <c r="T603" s="285">
        <f t="shared" si="221"/>
        <v>0</v>
      </c>
    </row>
    <row r="604" ht="36" customHeight="1" spans="1:20">
      <c r="A604" s="275" t="s">
        <v>3603</v>
      </c>
      <c r="B604" s="276" t="s">
        <v>968</v>
      </c>
      <c r="C604" s="185">
        <v>573</v>
      </c>
      <c r="D604" s="185">
        <f t="shared" si="228"/>
        <v>150</v>
      </c>
      <c r="E604" s="186">
        <v>0</v>
      </c>
      <c r="F604" s="277">
        <v>0</v>
      </c>
      <c r="G604" s="186">
        <v>150</v>
      </c>
      <c r="H604" s="278">
        <f t="shared" si="216"/>
        <v>-0.738219895287958</v>
      </c>
      <c r="I604" s="283" t="str">
        <f t="shared" si="217"/>
        <v>是</v>
      </c>
      <c r="J604" s="207" t="str">
        <f t="shared" si="218"/>
        <v>项</v>
      </c>
      <c r="K604" s="207">
        <f t="shared" si="222"/>
        <v>-423</v>
      </c>
      <c r="O604" s="207">
        <f t="shared" si="219"/>
        <v>7</v>
      </c>
      <c r="P604" s="284">
        <v>2081004</v>
      </c>
      <c r="Q604" s="284" t="s">
        <v>3604</v>
      </c>
      <c r="R604" s="287">
        <v>573</v>
      </c>
      <c r="S604" s="285">
        <f t="shared" si="220"/>
        <v>0</v>
      </c>
      <c r="T604" s="285">
        <f t="shared" si="221"/>
        <v>0</v>
      </c>
    </row>
    <row r="605" ht="36" customHeight="1" spans="1:20">
      <c r="A605" s="275" t="s">
        <v>3605</v>
      </c>
      <c r="B605" s="276" t="s">
        <v>970</v>
      </c>
      <c r="C605" s="185">
        <v>209</v>
      </c>
      <c r="D605" s="185">
        <f t="shared" si="228"/>
        <v>228</v>
      </c>
      <c r="E605" s="279">
        <v>228</v>
      </c>
      <c r="F605" s="277">
        <v>0</v>
      </c>
      <c r="G605" s="186">
        <v>0</v>
      </c>
      <c r="H605" s="278">
        <f t="shared" si="216"/>
        <v>0.0909090909090908</v>
      </c>
      <c r="I605" s="283" t="str">
        <f t="shared" si="217"/>
        <v>是</v>
      </c>
      <c r="J605" s="207" t="str">
        <f t="shared" si="218"/>
        <v>项</v>
      </c>
      <c r="K605" s="207">
        <f t="shared" si="222"/>
        <v>19</v>
      </c>
      <c r="O605" s="207">
        <f t="shared" si="219"/>
        <v>7</v>
      </c>
      <c r="P605" s="284">
        <v>2081005</v>
      </c>
      <c r="Q605" s="284" t="s">
        <v>3606</v>
      </c>
      <c r="R605" s="287">
        <v>209</v>
      </c>
      <c r="S605" s="285">
        <f t="shared" si="220"/>
        <v>0</v>
      </c>
      <c r="T605" s="285">
        <f t="shared" si="221"/>
        <v>0</v>
      </c>
    </row>
    <row r="606" ht="36" customHeight="1" spans="1:20">
      <c r="A606" s="275" t="s">
        <v>3607</v>
      </c>
      <c r="B606" s="276" t="s">
        <v>972</v>
      </c>
      <c r="C606" s="185">
        <v>0</v>
      </c>
      <c r="D606" s="185">
        <f t="shared" si="228"/>
        <v>0</v>
      </c>
      <c r="E606" s="186">
        <v>0</v>
      </c>
      <c r="F606" s="277">
        <v>0</v>
      </c>
      <c r="G606" s="186">
        <v>0</v>
      </c>
      <c r="H606" s="278" t="str">
        <f t="shared" si="216"/>
        <v/>
      </c>
      <c r="I606" s="283" t="str">
        <f t="shared" si="217"/>
        <v>否</v>
      </c>
      <c r="J606" s="207" t="str">
        <f t="shared" si="218"/>
        <v>项</v>
      </c>
      <c r="K606" s="207">
        <f t="shared" si="222"/>
        <v>0</v>
      </c>
      <c r="O606" s="207">
        <f t="shared" si="219"/>
        <v>7</v>
      </c>
      <c r="P606" s="284">
        <v>2081006</v>
      </c>
      <c r="Q606" s="284" t="s">
        <v>3608</v>
      </c>
      <c r="R606" s="287"/>
      <c r="S606" s="285">
        <f t="shared" si="220"/>
        <v>0</v>
      </c>
      <c r="T606" s="285">
        <f t="shared" si="221"/>
        <v>0</v>
      </c>
    </row>
    <row r="607" ht="36" customHeight="1" spans="1:20">
      <c r="A607" s="275" t="s">
        <v>3609</v>
      </c>
      <c r="B607" s="276" t="s">
        <v>974</v>
      </c>
      <c r="C607" s="185">
        <v>8</v>
      </c>
      <c r="D607" s="185">
        <f t="shared" si="228"/>
        <v>0</v>
      </c>
      <c r="E607" s="186">
        <v>0</v>
      </c>
      <c r="F607" s="277"/>
      <c r="G607" s="186">
        <v>0</v>
      </c>
      <c r="H607" s="278">
        <f t="shared" si="216"/>
        <v>-1</v>
      </c>
      <c r="I607" s="283" t="str">
        <f t="shared" si="217"/>
        <v>是</v>
      </c>
      <c r="J607" s="207" t="str">
        <f t="shared" si="218"/>
        <v>项</v>
      </c>
      <c r="K607" s="207">
        <f t="shared" si="222"/>
        <v>-8</v>
      </c>
      <c r="O607" s="207">
        <f t="shared" si="219"/>
        <v>7</v>
      </c>
      <c r="P607" s="284">
        <v>2081099</v>
      </c>
      <c r="Q607" s="284" t="s">
        <v>3610</v>
      </c>
      <c r="R607" s="287">
        <v>8</v>
      </c>
      <c r="S607" s="285">
        <f t="shared" si="220"/>
        <v>0</v>
      </c>
      <c r="T607" s="285">
        <f t="shared" si="221"/>
        <v>0</v>
      </c>
    </row>
    <row r="608" ht="36" customHeight="1" spans="1:20">
      <c r="A608" s="275" t="s">
        <v>3611</v>
      </c>
      <c r="B608" s="276" t="s">
        <v>976</v>
      </c>
      <c r="C608" s="185">
        <f t="shared" ref="C608:G608" si="229">SUM(C609:C616)</f>
        <v>574</v>
      </c>
      <c r="D608" s="185">
        <f t="shared" si="229"/>
        <v>589</v>
      </c>
      <c r="E608" s="186">
        <f t="shared" si="229"/>
        <v>533</v>
      </c>
      <c r="F608" s="277">
        <f t="shared" si="229"/>
        <v>15</v>
      </c>
      <c r="G608" s="186">
        <f t="shared" si="229"/>
        <v>41</v>
      </c>
      <c r="H608" s="278">
        <f t="shared" si="216"/>
        <v>0.0261324041811846</v>
      </c>
      <c r="I608" s="283" t="str">
        <f t="shared" si="217"/>
        <v>是</v>
      </c>
      <c r="J608" s="207" t="str">
        <f t="shared" si="218"/>
        <v>款</v>
      </c>
      <c r="K608" s="207">
        <f t="shared" si="222"/>
        <v>15</v>
      </c>
      <c r="O608" s="207">
        <f t="shared" si="219"/>
        <v>5</v>
      </c>
      <c r="P608" s="284">
        <v>20811</v>
      </c>
      <c r="Q608" s="286" t="s">
        <v>3612</v>
      </c>
      <c r="R608" s="287">
        <f>SUM(R609:R616)</f>
        <v>574</v>
      </c>
      <c r="S608" s="285">
        <f t="shared" si="220"/>
        <v>0</v>
      </c>
      <c r="T608" s="285">
        <f t="shared" si="221"/>
        <v>0</v>
      </c>
    </row>
    <row r="609" ht="36" customHeight="1" spans="1:20">
      <c r="A609" s="275" t="s">
        <v>3613</v>
      </c>
      <c r="B609" s="276" t="s">
        <v>145</v>
      </c>
      <c r="C609" s="185">
        <v>97</v>
      </c>
      <c r="D609" s="185">
        <f t="shared" ref="D609:D616" si="230">SUM(E609:G609)</f>
        <v>88</v>
      </c>
      <c r="E609" s="279">
        <v>88</v>
      </c>
      <c r="F609" s="277">
        <v>0</v>
      </c>
      <c r="G609" s="186">
        <v>0</v>
      </c>
      <c r="H609" s="278">
        <f t="shared" si="216"/>
        <v>-0.0927835051546392</v>
      </c>
      <c r="I609" s="283" t="str">
        <f t="shared" si="217"/>
        <v>是</v>
      </c>
      <c r="J609" s="207" t="str">
        <f t="shared" si="218"/>
        <v>项</v>
      </c>
      <c r="K609" s="207">
        <f t="shared" si="222"/>
        <v>-9</v>
      </c>
      <c r="O609" s="207">
        <f t="shared" si="219"/>
        <v>7</v>
      </c>
      <c r="P609" s="284">
        <v>2081101</v>
      </c>
      <c r="Q609" s="284" t="s">
        <v>2608</v>
      </c>
      <c r="R609" s="287">
        <v>97</v>
      </c>
      <c r="S609" s="285">
        <f t="shared" si="220"/>
        <v>0</v>
      </c>
      <c r="T609" s="285">
        <f t="shared" si="221"/>
        <v>0</v>
      </c>
    </row>
    <row r="610" ht="36" customHeight="1" spans="1:20">
      <c r="A610" s="275" t="s">
        <v>3614</v>
      </c>
      <c r="B610" s="276" t="s">
        <v>147</v>
      </c>
      <c r="C610" s="185">
        <v>0</v>
      </c>
      <c r="D610" s="185">
        <f t="shared" si="230"/>
        <v>0</v>
      </c>
      <c r="E610" s="186">
        <v>0</v>
      </c>
      <c r="F610" s="277">
        <v>0</v>
      </c>
      <c r="G610" s="186">
        <v>0</v>
      </c>
      <c r="H610" s="278" t="str">
        <f t="shared" si="216"/>
        <v/>
      </c>
      <c r="I610" s="283" t="str">
        <f t="shared" si="217"/>
        <v>否</v>
      </c>
      <c r="J610" s="207" t="str">
        <f t="shared" si="218"/>
        <v>项</v>
      </c>
      <c r="K610" s="207">
        <f t="shared" si="222"/>
        <v>0</v>
      </c>
      <c r="O610" s="207">
        <f t="shared" si="219"/>
        <v>7</v>
      </c>
      <c r="P610" s="284">
        <v>2081102</v>
      </c>
      <c r="Q610" s="284" t="s">
        <v>2610</v>
      </c>
      <c r="R610" s="287"/>
      <c r="S610" s="285">
        <f t="shared" si="220"/>
        <v>0</v>
      </c>
      <c r="T610" s="285">
        <f t="shared" si="221"/>
        <v>0</v>
      </c>
    </row>
    <row r="611" ht="36" customHeight="1" spans="1:20">
      <c r="A611" s="275" t="s">
        <v>3615</v>
      </c>
      <c r="B611" s="276" t="s">
        <v>149</v>
      </c>
      <c r="C611" s="185">
        <v>0</v>
      </c>
      <c r="D611" s="185">
        <f t="shared" si="230"/>
        <v>0</v>
      </c>
      <c r="E611" s="186">
        <v>0</v>
      </c>
      <c r="F611" s="277">
        <v>0</v>
      </c>
      <c r="G611" s="186">
        <v>0</v>
      </c>
      <c r="H611" s="278" t="str">
        <f t="shared" si="216"/>
        <v/>
      </c>
      <c r="I611" s="283" t="str">
        <f t="shared" si="217"/>
        <v>否</v>
      </c>
      <c r="J611" s="207" t="str">
        <f t="shared" si="218"/>
        <v>项</v>
      </c>
      <c r="K611" s="207">
        <f t="shared" si="222"/>
        <v>0</v>
      </c>
      <c r="O611" s="207">
        <f t="shared" si="219"/>
        <v>7</v>
      </c>
      <c r="P611" s="284">
        <v>2081103</v>
      </c>
      <c r="Q611" s="284" t="s">
        <v>2612</v>
      </c>
      <c r="R611" s="287"/>
      <c r="S611" s="285">
        <f t="shared" si="220"/>
        <v>0</v>
      </c>
      <c r="T611" s="285">
        <f t="shared" si="221"/>
        <v>0</v>
      </c>
    </row>
    <row r="612" ht="36" customHeight="1" spans="1:20">
      <c r="A612" s="275" t="s">
        <v>3616</v>
      </c>
      <c r="B612" s="276" t="s">
        <v>978</v>
      </c>
      <c r="C612" s="185">
        <v>63</v>
      </c>
      <c r="D612" s="185">
        <f t="shared" si="230"/>
        <v>0</v>
      </c>
      <c r="E612" s="186">
        <v>0</v>
      </c>
      <c r="F612" s="277">
        <v>0</v>
      </c>
      <c r="G612" s="186">
        <v>0</v>
      </c>
      <c r="H612" s="278">
        <f t="shared" si="216"/>
        <v>-1</v>
      </c>
      <c r="I612" s="283" t="str">
        <f t="shared" si="217"/>
        <v>是</v>
      </c>
      <c r="J612" s="207" t="str">
        <f t="shared" si="218"/>
        <v>项</v>
      </c>
      <c r="K612" s="207">
        <f t="shared" si="222"/>
        <v>-63</v>
      </c>
      <c r="O612" s="207">
        <f t="shared" si="219"/>
        <v>7</v>
      </c>
      <c r="P612" s="284">
        <v>2081104</v>
      </c>
      <c r="Q612" s="284" t="s">
        <v>3617</v>
      </c>
      <c r="R612" s="287">
        <v>63</v>
      </c>
      <c r="S612" s="285">
        <f t="shared" si="220"/>
        <v>0</v>
      </c>
      <c r="T612" s="285">
        <f t="shared" si="221"/>
        <v>0</v>
      </c>
    </row>
    <row r="613" ht="36" customHeight="1" spans="1:20">
      <c r="A613" s="275" t="s">
        <v>3618</v>
      </c>
      <c r="B613" s="276" t="s">
        <v>980</v>
      </c>
      <c r="C613" s="185">
        <v>9</v>
      </c>
      <c r="D613" s="185">
        <f t="shared" si="230"/>
        <v>40</v>
      </c>
      <c r="E613" s="186">
        <v>0</v>
      </c>
      <c r="F613" s="277">
        <v>0</v>
      </c>
      <c r="G613" s="186">
        <v>40</v>
      </c>
      <c r="H613" s="278">
        <f t="shared" si="216"/>
        <v>3.44444444444444</v>
      </c>
      <c r="I613" s="283" t="str">
        <f t="shared" si="217"/>
        <v>是</v>
      </c>
      <c r="J613" s="207" t="str">
        <f t="shared" si="218"/>
        <v>项</v>
      </c>
      <c r="K613" s="207">
        <f t="shared" si="222"/>
        <v>31</v>
      </c>
      <c r="O613" s="207">
        <f t="shared" si="219"/>
        <v>7</v>
      </c>
      <c r="P613" s="284">
        <v>2081105</v>
      </c>
      <c r="Q613" s="284" t="s">
        <v>3619</v>
      </c>
      <c r="R613" s="287">
        <v>9</v>
      </c>
      <c r="S613" s="285">
        <f t="shared" si="220"/>
        <v>0</v>
      </c>
      <c r="T613" s="285">
        <f t="shared" si="221"/>
        <v>0</v>
      </c>
    </row>
    <row r="614" ht="36" customHeight="1" spans="1:20">
      <c r="A614" s="275" t="s">
        <v>3620</v>
      </c>
      <c r="B614" s="276" t="s">
        <v>982</v>
      </c>
      <c r="C614" s="185">
        <v>0</v>
      </c>
      <c r="D614" s="185">
        <f t="shared" si="230"/>
        <v>0</v>
      </c>
      <c r="E614" s="186">
        <v>0</v>
      </c>
      <c r="F614" s="277">
        <v>0</v>
      </c>
      <c r="G614" s="186">
        <v>0</v>
      </c>
      <c r="H614" s="278" t="str">
        <f t="shared" si="216"/>
        <v/>
      </c>
      <c r="I614" s="283" t="str">
        <f t="shared" si="217"/>
        <v>否</v>
      </c>
      <c r="J614" s="207" t="str">
        <f t="shared" si="218"/>
        <v>项</v>
      </c>
      <c r="K614" s="207">
        <f t="shared" si="222"/>
        <v>0</v>
      </c>
      <c r="O614" s="207">
        <f t="shared" si="219"/>
        <v>7</v>
      </c>
      <c r="P614" s="284">
        <v>2081106</v>
      </c>
      <c r="Q614" s="284" t="s">
        <v>3621</v>
      </c>
      <c r="R614" s="287"/>
      <c r="S614" s="285">
        <f t="shared" si="220"/>
        <v>0</v>
      </c>
      <c r="T614" s="285">
        <f t="shared" si="221"/>
        <v>0</v>
      </c>
    </row>
    <row r="615" ht="36" customHeight="1" spans="1:20">
      <c r="A615" s="275" t="s">
        <v>3622</v>
      </c>
      <c r="B615" s="276" t="s">
        <v>984</v>
      </c>
      <c r="C615" s="185">
        <v>332</v>
      </c>
      <c r="D615" s="185">
        <f t="shared" si="230"/>
        <v>419</v>
      </c>
      <c r="E615" s="279">
        <v>419</v>
      </c>
      <c r="F615" s="277">
        <v>0</v>
      </c>
      <c r="G615" s="186">
        <v>0</v>
      </c>
      <c r="H615" s="278">
        <f t="shared" si="216"/>
        <v>0.262048192771084</v>
      </c>
      <c r="I615" s="283" t="str">
        <f t="shared" si="217"/>
        <v>是</v>
      </c>
      <c r="J615" s="207" t="str">
        <f t="shared" si="218"/>
        <v>项</v>
      </c>
      <c r="K615" s="207">
        <f t="shared" si="222"/>
        <v>87</v>
      </c>
      <c r="O615" s="207">
        <f t="shared" si="219"/>
        <v>7</v>
      </c>
      <c r="P615" s="284">
        <v>2081107</v>
      </c>
      <c r="Q615" s="284" t="s">
        <v>3623</v>
      </c>
      <c r="R615" s="287">
        <v>332</v>
      </c>
      <c r="S615" s="285">
        <f t="shared" si="220"/>
        <v>0</v>
      </c>
      <c r="T615" s="285">
        <f t="shared" si="221"/>
        <v>0</v>
      </c>
    </row>
    <row r="616" ht="36" customHeight="1" spans="1:20">
      <c r="A616" s="275" t="s">
        <v>3624</v>
      </c>
      <c r="B616" s="276" t="s">
        <v>986</v>
      </c>
      <c r="C616" s="185">
        <v>73</v>
      </c>
      <c r="D616" s="185">
        <f t="shared" si="230"/>
        <v>42</v>
      </c>
      <c r="E616" s="279">
        <v>26</v>
      </c>
      <c r="F616" s="277">
        <v>15</v>
      </c>
      <c r="G616" s="186">
        <v>1</v>
      </c>
      <c r="H616" s="278">
        <f t="shared" si="216"/>
        <v>-0.424657534246575</v>
      </c>
      <c r="I616" s="283" t="str">
        <f t="shared" si="217"/>
        <v>是</v>
      </c>
      <c r="J616" s="207" t="str">
        <f t="shared" si="218"/>
        <v>项</v>
      </c>
      <c r="K616" s="207">
        <f t="shared" si="222"/>
        <v>-31</v>
      </c>
      <c r="O616" s="207">
        <f t="shared" si="219"/>
        <v>7</v>
      </c>
      <c r="P616" s="284">
        <v>2081199</v>
      </c>
      <c r="Q616" s="284" t="s">
        <v>3625</v>
      </c>
      <c r="R616" s="287">
        <v>73</v>
      </c>
      <c r="S616" s="285">
        <f t="shared" si="220"/>
        <v>0</v>
      </c>
      <c r="T616" s="285">
        <f t="shared" si="221"/>
        <v>0</v>
      </c>
    </row>
    <row r="617" ht="36" customHeight="1" spans="1:20">
      <c r="A617" s="275" t="s">
        <v>3626</v>
      </c>
      <c r="B617" s="276" t="s">
        <v>988</v>
      </c>
      <c r="C617" s="185">
        <f t="shared" ref="C617:G617" si="231">SUM(C618:C621)</f>
        <v>0</v>
      </c>
      <c r="D617" s="185">
        <f t="shared" si="231"/>
        <v>52</v>
      </c>
      <c r="E617" s="186">
        <f t="shared" si="231"/>
        <v>52</v>
      </c>
      <c r="F617" s="277">
        <f t="shared" si="231"/>
        <v>0</v>
      </c>
      <c r="G617" s="186">
        <f t="shared" si="231"/>
        <v>0</v>
      </c>
      <c r="H617" s="278" t="str">
        <f t="shared" si="216"/>
        <v/>
      </c>
      <c r="I617" s="283" t="str">
        <f t="shared" si="217"/>
        <v>是</v>
      </c>
      <c r="J617" s="207" t="str">
        <f t="shared" si="218"/>
        <v>款</v>
      </c>
      <c r="K617" s="207">
        <f t="shared" si="222"/>
        <v>52</v>
      </c>
      <c r="O617" s="207">
        <f t="shared" si="219"/>
        <v>5</v>
      </c>
      <c r="P617" s="284">
        <v>20816</v>
      </c>
      <c r="Q617" s="286" t="s">
        <v>3627</v>
      </c>
      <c r="R617" s="287"/>
      <c r="S617" s="285">
        <f t="shared" si="220"/>
        <v>0</v>
      </c>
      <c r="T617" s="285">
        <f t="shared" si="221"/>
        <v>0</v>
      </c>
    </row>
    <row r="618" ht="36" customHeight="1" spans="1:20">
      <c r="A618" s="275" t="s">
        <v>3628</v>
      </c>
      <c r="B618" s="276" t="s">
        <v>145</v>
      </c>
      <c r="C618" s="185">
        <v>0</v>
      </c>
      <c r="D618" s="185">
        <f t="shared" ref="D618:D621" si="232">SUM(E618:G618)</f>
        <v>52</v>
      </c>
      <c r="E618" s="279">
        <v>52</v>
      </c>
      <c r="F618" s="277">
        <v>0</v>
      </c>
      <c r="G618" s="186">
        <v>0</v>
      </c>
      <c r="H618" s="278" t="str">
        <f t="shared" si="216"/>
        <v/>
      </c>
      <c r="I618" s="283" t="str">
        <f t="shared" si="217"/>
        <v>是</v>
      </c>
      <c r="J618" s="207" t="str">
        <f t="shared" si="218"/>
        <v>项</v>
      </c>
      <c r="K618" s="207">
        <f t="shared" si="222"/>
        <v>52</v>
      </c>
      <c r="O618" s="207">
        <f t="shared" si="219"/>
        <v>7</v>
      </c>
      <c r="P618" s="284">
        <v>2081601</v>
      </c>
      <c r="Q618" s="284" t="s">
        <v>2608</v>
      </c>
      <c r="R618" s="287"/>
      <c r="S618" s="285">
        <f t="shared" si="220"/>
        <v>0</v>
      </c>
      <c r="T618" s="285">
        <f t="shared" si="221"/>
        <v>0</v>
      </c>
    </row>
    <row r="619" ht="36" customHeight="1" spans="1:20">
      <c r="A619" s="275" t="s">
        <v>3629</v>
      </c>
      <c r="B619" s="276" t="s">
        <v>147</v>
      </c>
      <c r="C619" s="185">
        <v>0</v>
      </c>
      <c r="D619" s="185">
        <f t="shared" si="232"/>
        <v>0</v>
      </c>
      <c r="E619" s="186">
        <v>0</v>
      </c>
      <c r="F619" s="277">
        <v>0</v>
      </c>
      <c r="G619" s="186">
        <v>0</v>
      </c>
      <c r="H619" s="278" t="str">
        <f t="shared" si="216"/>
        <v/>
      </c>
      <c r="I619" s="283" t="str">
        <f t="shared" si="217"/>
        <v>否</v>
      </c>
      <c r="J619" s="207" t="str">
        <f t="shared" si="218"/>
        <v>项</v>
      </c>
      <c r="K619" s="207">
        <f t="shared" si="222"/>
        <v>0</v>
      </c>
      <c r="O619" s="207">
        <f t="shared" si="219"/>
        <v>7</v>
      </c>
      <c r="P619" s="284">
        <v>2081602</v>
      </c>
      <c r="Q619" s="284" t="s">
        <v>2610</v>
      </c>
      <c r="R619" s="287"/>
      <c r="S619" s="285">
        <f t="shared" si="220"/>
        <v>0</v>
      </c>
      <c r="T619" s="285">
        <f t="shared" si="221"/>
        <v>0</v>
      </c>
    </row>
    <row r="620" ht="36" customHeight="1" spans="1:20">
      <c r="A620" s="275" t="s">
        <v>3630</v>
      </c>
      <c r="B620" s="276" t="s">
        <v>149</v>
      </c>
      <c r="C620" s="185">
        <v>0</v>
      </c>
      <c r="D620" s="185">
        <f t="shared" si="232"/>
        <v>0</v>
      </c>
      <c r="E620" s="186">
        <v>0</v>
      </c>
      <c r="F620" s="277">
        <v>0</v>
      </c>
      <c r="G620" s="186">
        <v>0</v>
      </c>
      <c r="H620" s="278" t="str">
        <f t="shared" si="216"/>
        <v/>
      </c>
      <c r="I620" s="283" t="str">
        <f t="shared" si="217"/>
        <v>否</v>
      </c>
      <c r="J620" s="207" t="str">
        <f t="shared" si="218"/>
        <v>项</v>
      </c>
      <c r="K620" s="207">
        <f t="shared" si="222"/>
        <v>0</v>
      </c>
      <c r="O620" s="207">
        <f t="shared" si="219"/>
        <v>7</v>
      </c>
      <c r="P620" s="284">
        <v>2081603</v>
      </c>
      <c r="Q620" s="284" t="s">
        <v>2612</v>
      </c>
      <c r="R620" s="287"/>
      <c r="S620" s="285">
        <f t="shared" si="220"/>
        <v>0</v>
      </c>
      <c r="T620" s="285">
        <f t="shared" si="221"/>
        <v>0</v>
      </c>
    </row>
    <row r="621" ht="36" customHeight="1" spans="1:20">
      <c r="A621" s="275" t="s">
        <v>3631</v>
      </c>
      <c r="B621" s="276" t="s">
        <v>990</v>
      </c>
      <c r="C621" s="185">
        <v>0</v>
      </c>
      <c r="D621" s="185">
        <f t="shared" si="232"/>
        <v>0</v>
      </c>
      <c r="E621" s="186">
        <v>0</v>
      </c>
      <c r="F621" s="277">
        <v>0</v>
      </c>
      <c r="G621" s="186">
        <v>0</v>
      </c>
      <c r="H621" s="278" t="str">
        <f t="shared" si="216"/>
        <v/>
      </c>
      <c r="I621" s="283" t="str">
        <f t="shared" si="217"/>
        <v>否</v>
      </c>
      <c r="J621" s="207" t="str">
        <f t="shared" si="218"/>
        <v>项</v>
      </c>
      <c r="K621" s="207">
        <f t="shared" si="222"/>
        <v>0</v>
      </c>
      <c r="O621" s="207">
        <f t="shared" si="219"/>
        <v>7</v>
      </c>
      <c r="P621" s="284">
        <v>2081699</v>
      </c>
      <c r="Q621" s="284" t="s">
        <v>3632</v>
      </c>
      <c r="R621" s="287"/>
      <c r="S621" s="285">
        <f t="shared" si="220"/>
        <v>0</v>
      </c>
      <c r="T621" s="285">
        <f t="shared" si="221"/>
        <v>0</v>
      </c>
    </row>
    <row r="622" ht="36" customHeight="1" spans="1:20">
      <c r="A622" s="275" t="s">
        <v>3633</v>
      </c>
      <c r="B622" s="276" t="s">
        <v>992</v>
      </c>
      <c r="C622" s="185">
        <f t="shared" ref="C622:G622" si="233">SUM(C623:C624)</f>
        <v>2708</v>
      </c>
      <c r="D622" s="185">
        <f t="shared" si="233"/>
        <v>2110</v>
      </c>
      <c r="E622" s="186">
        <f t="shared" si="233"/>
        <v>334</v>
      </c>
      <c r="F622" s="277">
        <f t="shared" si="233"/>
        <v>0</v>
      </c>
      <c r="G622" s="186">
        <f t="shared" si="233"/>
        <v>1776</v>
      </c>
      <c r="H622" s="278">
        <f t="shared" si="216"/>
        <v>-0.22082717872969</v>
      </c>
      <c r="I622" s="283" t="str">
        <f t="shared" si="217"/>
        <v>是</v>
      </c>
      <c r="J622" s="207" t="str">
        <f t="shared" si="218"/>
        <v>款</v>
      </c>
      <c r="K622" s="207">
        <f t="shared" si="222"/>
        <v>-598</v>
      </c>
      <c r="O622" s="207">
        <f t="shared" si="219"/>
        <v>5</v>
      </c>
      <c r="P622" s="284">
        <v>20819</v>
      </c>
      <c r="Q622" s="286" t="s">
        <v>3634</v>
      </c>
      <c r="R622" s="287">
        <f>SUM(R623:R624)</f>
        <v>2708</v>
      </c>
      <c r="S622" s="285">
        <f t="shared" si="220"/>
        <v>0</v>
      </c>
      <c r="T622" s="285">
        <f t="shared" si="221"/>
        <v>0</v>
      </c>
    </row>
    <row r="623" ht="36" customHeight="1" spans="1:20">
      <c r="A623" s="275" t="s">
        <v>3635</v>
      </c>
      <c r="B623" s="276" t="s">
        <v>994</v>
      </c>
      <c r="C623" s="185">
        <v>484</v>
      </c>
      <c r="D623" s="185">
        <f t="shared" ref="D623:D627" si="234">SUM(E623:G623)</f>
        <v>258</v>
      </c>
      <c r="E623" s="279">
        <v>48</v>
      </c>
      <c r="F623" s="277">
        <v>0</v>
      </c>
      <c r="G623" s="186">
        <v>210</v>
      </c>
      <c r="H623" s="278">
        <f t="shared" si="216"/>
        <v>-0.466942148760331</v>
      </c>
      <c r="I623" s="283" t="str">
        <f t="shared" si="217"/>
        <v>是</v>
      </c>
      <c r="J623" s="207" t="str">
        <f t="shared" si="218"/>
        <v>项</v>
      </c>
      <c r="K623" s="207">
        <f t="shared" si="222"/>
        <v>-226</v>
      </c>
      <c r="O623" s="207">
        <f t="shared" si="219"/>
        <v>7</v>
      </c>
      <c r="P623" s="284">
        <v>2081901</v>
      </c>
      <c r="Q623" s="284" t="s">
        <v>3636</v>
      </c>
      <c r="R623" s="287">
        <v>484</v>
      </c>
      <c r="S623" s="285">
        <f t="shared" si="220"/>
        <v>0</v>
      </c>
      <c r="T623" s="285">
        <f t="shared" si="221"/>
        <v>0</v>
      </c>
    </row>
    <row r="624" ht="36" customHeight="1" spans="1:20">
      <c r="A624" s="275" t="s">
        <v>3637</v>
      </c>
      <c r="B624" s="276" t="s">
        <v>996</v>
      </c>
      <c r="C624" s="185">
        <v>2224</v>
      </c>
      <c r="D624" s="185">
        <f t="shared" si="234"/>
        <v>1852</v>
      </c>
      <c r="E624" s="279">
        <v>286</v>
      </c>
      <c r="F624" s="277">
        <v>0</v>
      </c>
      <c r="G624" s="186">
        <v>1566</v>
      </c>
      <c r="H624" s="278">
        <f t="shared" si="216"/>
        <v>-0.16726618705036</v>
      </c>
      <c r="I624" s="283" t="str">
        <f t="shared" si="217"/>
        <v>是</v>
      </c>
      <c r="J624" s="207" t="str">
        <f t="shared" si="218"/>
        <v>项</v>
      </c>
      <c r="K624" s="207">
        <f t="shared" si="222"/>
        <v>-372</v>
      </c>
      <c r="O624" s="207">
        <f t="shared" si="219"/>
        <v>7</v>
      </c>
      <c r="P624" s="284">
        <v>2081902</v>
      </c>
      <c r="Q624" s="284" t="s">
        <v>3638</v>
      </c>
      <c r="R624" s="287">
        <v>2224</v>
      </c>
      <c r="S624" s="285">
        <f t="shared" si="220"/>
        <v>0</v>
      </c>
      <c r="T624" s="285">
        <f t="shared" si="221"/>
        <v>0</v>
      </c>
    </row>
    <row r="625" ht="36" customHeight="1" spans="1:20">
      <c r="A625" s="275" t="s">
        <v>3639</v>
      </c>
      <c r="B625" s="276" t="s">
        <v>998</v>
      </c>
      <c r="C625" s="185">
        <f t="shared" ref="C625:G625" si="235">SUM(C626:C627)</f>
        <v>720</v>
      </c>
      <c r="D625" s="185">
        <f t="shared" si="235"/>
        <v>599</v>
      </c>
      <c r="E625" s="186">
        <f t="shared" si="235"/>
        <v>149</v>
      </c>
      <c r="F625" s="277">
        <f t="shared" si="235"/>
        <v>50</v>
      </c>
      <c r="G625" s="186">
        <f t="shared" si="235"/>
        <v>400</v>
      </c>
      <c r="H625" s="278">
        <f t="shared" si="216"/>
        <v>-0.168055555555556</v>
      </c>
      <c r="I625" s="283" t="str">
        <f t="shared" si="217"/>
        <v>是</v>
      </c>
      <c r="J625" s="207" t="str">
        <f t="shared" si="218"/>
        <v>款</v>
      </c>
      <c r="K625" s="207">
        <f t="shared" si="222"/>
        <v>-121</v>
      </c>
      <c r="O625" s="207">
        <f t="shared" si="219"/>
        <v>5</v>
      </c>
      <c r="P625" s="284">
        <v>20820</v>
      </c>
      <c r="Q625" s="286" t="s">
        <v>3640</v>
      </c>
      <c r="R625" s="287">
        <f>SUM(R626:R627)</f>
        <v>720</v>
      </c>
      <c r="S625" s="285">
        <f t="shared" si="220"/>
        <v>0</v>
      </c>
      <c r="T625" s="285">
        <f t="shared" si="221"/>
        <v>0</v>
      </c>
    </row>
    <row r="626" ht="36" customHeight="1" spans="1:20">
      <c r="A626" s="275" t="s">
        <v>3641</v>
      </c>
      <c r="B626" s="276" t="s">
        <v>1000</v>
      </c>
      <c r="C626" s="185">
        <v>430</v>
      </c>
      <c r="D626" s="185">
        <f t="shared" si="234"/>
        <v>589</v>
      </c>
      <c r="E626" s="279">
        <v>149</v>
      </c>
      <c r="F626" s="277">
        <v>40</v>
      </c>
      <c r="G626" s="186">
        <v>400</v>
      </c>
      <c r="H626" s="278">
        <f t="shared" si="216"/>
        <v>0.369767441860465</v>
      </c>
      <c r="I626" s="283" t="str">
        <f t="shared" si="217"/>
        <v>是</v>
      </c>
      <c r="J626" s="207" t="str">
        <f t="shared" si="218"/>
        <v>项</v>
      </c>
      <c r="K626" s="207">
        <f t="shared" si="222"/>
        <v>159</v>
      </c>
      <c r="O626" s="207">
        <f t="shared" si="219"/>
        <v>7</v>
      </c>
      <c r="P626" s="284">
        <v>2082001</v>
      </c>
      <c r="Q626" s="284" t="s">
        <v>3642</v>
      </c>
      <c r="R626" s="287">
        <v>430</v>
      </c>
      <c r="S626" s="285">
        <f t="shared" si="220"/>
        <v>0</v>
      </c>
      <c r="T626" s="285">
        <f t="shared" si="221"/>
        <v>0</v>
      </c>
    </row>
    <row r="627" ht="36" customHeight="1" spans="1:20">
      <c r="A627" s="275" t="s">
        <v>3643</v>
      </c>
      <c r="B627" s="276" t="s">
        <v>1002</v>
      </c>
      <c r="C627" s="185">
        <v>290</v>
      </c>
      <c r="D627" s="185">
        <f t="shared" si="234"/>
        <v>10</v>
      </c>
      <c r="E627" s="186">
        <v>0</v>
      </c>
      <c r="F627" s="277">
        <v>10</v>
      </c>
      <c r="G627" s="186">
        <v>0</v>
      </c>
      <c r="H627" s="278">
        <f t="shared" si="216"/>
        <v>-0.96551724137931</v>
      </c>
      <c r="I627" s="283" t="str">
        <f t="shared" si="217"/>
        <v>是</v>
      </c>
      <c r="J627" s="207" t="str">
        <f t="shared" si="218"/>
        <v>项</v>
      </c>
      <c r="K627" s="207">
        <f t="shared" si="222"/>
        <v>-280</v>
      </c>
      <c r="O627" s="207">
        <f t="shared" si="219"/>
        <v>7</v>
      </c>
      <c r="P627" s="284">
        <v>2082002</v>
      </c>
      <c r="Q627" s="284" t="s">
        <v>3644</v>
      </c>
      <c r="R627" s="287">
        <v>290</v>
      </c>
      <c r="S627" s="285">
        <f t="shared" si="220"/>
        <v>0</v>
      </c>
      <c r="T627" s="285">
        <f t="shared" si="221"/>
        <v>0</v>
      </c>
    </row>
    <row r="628" ht="36" customHeight="1" spans="1:20">
      <c r="A628" s="275" t="s">
        <v>3645</v>
      </c>
      <c r="B628" s="276" t="s">
        <v>1004</v>
      </c>
      <c r="C628" s="185">
        <f t="shared" ref="C628:G628" si="236">SUM(C629:C630)</f>
        <v>398</v>
      </c>
      <c r="D628" s="185">
        <f t="shared" si="236"/>
        <v>403</v>
      </c>
      <c r="E628" s="186">
        <f t="shared" si="236"/>
        <v>143</v>
      </c>
      <c r="F628" s="277">
        <f t="shared" si="236"/>
        <v>0</v>
      </c>
      <c r="G628" s="186">
        <f t="shared" si="236"/>
        <v>260</v>
      </c>
      <c r="H628" s="278">
        <f t="shared" si="216"/>
        <v>0.0125628140703518</v>
      </c>
      <c r="I628" s="283" t="str">
        <f t="shared" si="217"/>
        <v>是</v>
      </c>
      <c r="J628" s="207" t="str">
        <f t="shared" si="218"/>
        <v>款</v>
      </c>
      <c r="K628" s="207">
        <f t="shared" si="222"/>
        <v>5</v>
      </c>
      <c r="O628" s="207">
        <f t="shared" si="219"/>
        <v>5</v>
      </c>
      <c r="P628" s="284">
        <v>20821</v>
      </c>
      <c r="Q628" s="286" t="s">
        <v>3646</v>
      </c>
      <c r="R628" s="287">
        <f>SUM(R629:R630)</f>
        <v>398</v>
      </c>
      <c r="S628" s="285">
        <f t="shared" si="220"/>
        <v>0</v>
      </c>
      <c r="T628" s="285">
        <f t="shared" si="221"/>
        <v>0</v>
      </c>
    </row>
    <row r="629" ht="36" customHeight="1" spans="1:20">
      <c r="A629" s="275" t="s">
        <v>3647</v>
      </c>
      <c r="B629" s="276" t="s">
        <v>1006</v>
      </c>
      <c r="C629" s="185">
        <v>39</v>
      </c>
      <c r="D629" s="185">
        <f t="shared" ref="D629:D633" si="237">SUM(E629:G629)</f>
        <v>116</v>
      </c>
      <c r="E629" s="279">
        <v>16</v>
      </c>
      <c r="F629" s="277">
        <v>0</v>
      </c>
      <c r="G629" s="186">
        <v>100</v>
      </c>
      <c r="H629" s="278">
        <f t="shared" si="216"/>
        <v>1.97435897435897</v>
      </c>
      <c r="I629" s="283" t="str">
        <f t="shared" si="217"/>
        <v>是</v>
      </c>
      <c r="J629" s="207" t="str">
        <f t="shared" si="218"/>
        <v>项</v>
      </c>
      <c r="K629" s="207">
        <f t="shared" si="222"/>
        <v>77</v>
      </c>
      <c r="O629" s="207">
        <f t="shared" si="219"/>
        <v>7</v>
      </c>
      <c r="P629" s="284">
        <v>2082101</v>
      </c>
      <c r="Q629" s="284" t="s">
        <v>3648</v>
      </c>
      <c r="R629" s="287">
        <v>39</v>
      </c>
      <c r="S629" s="285">
        <f t="shared" si="220"/>
        <v>0</v>
      </c>
      <c r="T629" s="285">
        <f t="shared" si="221"/>
        <v>0</v>
      </c>
    </row>
    <row r="630" ht="36" customHeight="1" spans="1:20">
      <c r="A630" s="275" t="s">
        <v>3649</v>
      </c>
      <c r="B630" s="276" t="s">
        <v>1008</v>
      </c>
      <c r="C630" s="185">
        <v>359</v>
      </c>
      <c r="D630" s="185">
        <f t="shared" si="237"/>
        <v>287</v>
      </c>
      <c r="E630" s="279">
        <v>127</v>
      </c>
      <c r="F630" s="277">
        <v>0</v>
      </c>
      <c r="G630" s="186">
        <v>160</v>
      </c>
      <c r="H630" s="278">
        <f t="shared" si="216"/>
        <v>-0.200557103064067</v>
      </c>
      <c r="I630" s="283" t="str">
        <f t="shared" si="217"/>
        <v>是</v>
      </c>
      <c r="J630" s="207" t="str">
        <f t="shared" si="218"/>
        <v>项</v>
      </c>
      <c r="K630" s="207">
        <f t="shared" si="222"/>
        <v>-72</v>
      </c>
      <c r="O630" s="207">
        <f t="shared" si="219"/>
        <v>7</v>
      </c>
      <c r="P630" s="284">
        <v>2082102</v>
      </c>
      <c r="Q630" s="284" t="s">
        <v>3650</v>
      </c>
      <c r="R630" s="287">
        <v>359</v>
      </c>
      <c r="S630" s="285">
        <f t="shared" si="220"/>
        <v>0</v>
      </c>
      <c r="T630" s="285">
        <f t="shared" si="221"/>
        <v>0</v>
      </c>
    </row>
    <row r="631" ht="36" customHeight="1" spans="1:20">
      <c r="A631" s="275" t="s">
        <v>3651</v>
      </c>
      <c r="B631" s="276" t="s">
        <v>1010</v>
      </c>
      <c r="C631" s="185">
        <f t="shared" ref="C631:G631" si="238">SUM(C632:C633)</f>
        <v>0</v>
      </c>
      <c r="D631" s="185">
        <f t="shared" si="238"/>
        <v>0</v>
      </c>
      <c r="E631" s="186">
        <f t="shared" si="238"/>
        <v>0</v>
      </c>
      <c r="F631" s="277">
        <f t="shared" si="238"/>
        <v>0</v>
      </c>
      <c r="G631" s="186">
        <f t="shared" si="238"/>
        <v>0</v>
      </c>
      <c r="H631" s="278" t="str">
        <f t="shared" si="216"/>
        <v/>
      </c>
      <c r="I631" s="283" t="str">
        <f t="shared" si="217"/>
        <v>否</v>
      </c>
      <c r="J631" s="207" t="str">
        <f t="shared" si="218"/>
        <v>款</v>
      </c>
      <c r="K631" s="207">
        <f t="shared" si="222"/>
        <v>0</v>
      </c>
      <c r="O631" s="207">
        <f t="shared" si="219"/>
        <v>5</v>
      </c>
      <c r="P631" s="284">
        <v>20824</v>
      </c>
      <c r="Q631" s="286" t="s">
        <v>3652</v>
      </c>
      <c r="R631" s="287"/>
      <c r="S631" s="285">
        <f t="shared" si="220"/>
        <v>0</v>
      </c>
      <c r="T631" s="285">
        <f t="shared" si="221"/>
        <v>0</v>
      </c>
    </row>
    <row r="632" ht="36" customHeight="1" spans="1:20">
      <c r="A632" s="275" t="s">
        <v>3653</v>
      </c>
      <c r="B632" s="276" t="s">
        <v>1012</v>
      </c>
      <c r="C632" s="185">
        <v>0</v>
      </c>
      <c r="D632" s="185">
        <f t="shared" si="237"/>
        <v>0</v>
      </c>
      <c r="E632" s="186">
        <v>0</v>
      </c>
      <c r="F632" s="277">
        <v>0</v>
      </c>
      <c r="G632" s="186">
        <v>0</v>
      </c>
      <c r="H632" s="278" t="str">
        <f t="shared" si="216"/>
        <v/>
      </c>
      <c r="I632" s="283" t="str">
        <f t="shared" si="217"/>
        <v>否</v>
      </c>
      <c r="J632" s="207" t="str">
        <f t="shared" si="218"/>
        <v>项</v>
      </c>
      <c r="K632" s="207">
        <f t="shared" si="222"/>
        <v>0</v>
      </c>
      <c r="O632" s="207">
        <f t="shared" si="219"/>
        <v>7</v>
      </c>
      <c r="P632" s="284">
        <v>2082401</v>
      </c>
      <c r="Q632" s="284" t="s">
        <v>3654</v>
      </c>
      <c r="R632" s="287"/>
      <c r="S632" s="285">
        <f t="shared" si="220"/>
        <v>0</v>
      </c>
      <c r="T632" s="285">
        <f t="shared" si="221"/>
        <v>0</v>
      </c>
    </row>
    <row r="633" ht="36" customHeight="1" spans="1:20">
      <c r="A633" s="275" t="s">
        <v>3655</v>
      </c>
      <c r="B633" s="276" t="s">
        <v>1014</v>
      </c>
      <c r="C633" s="185">
        <v>0</v>
      </c>
      <c r="D633" s="185">
        <f t="shared" si="237"/>
        <v>0</v>
      </c>
      <c r="E633" s="186">
        <v>0</v>
      </c>
      <c r="F633" s="277">
        <v>0</v>
      </c>
      <c r="G633" s="186">
        <v>0</v>
      </c>
      <c r="H633" s="278" t="str">
        <f t="shared" si="216"/>
        <v/>
      </c>
      <c r="I633" s="283" t="str">
        <f t="shared" si="217"/>
        <v>否</v>
      </c>
      <c r="J633" s="207" t="str">
        <f t="shared" si="218"/>
        <v>项</v>
      </c>
      <c r="K633" s="207">
        <f t="shared" si="222"/>
        <v>0</v>
      </c>
      <c r="O633" s="207">
        <f t="shared" si="219"/>
        <v>7</v>
      </c>
      <c r="P633" s="284">
        <v>2082402</v>
      </c>
      <c r="Q633" s="284" t="s">
        <v>3656</v>
      </c>
      <c r="R633" s="287"/>
      <c r="S633" s="285">
        <f t="shared" si="220"/>
        <v>0</v>
      </c>
      <c r="T633" s="285">
        <f t="shared" si="221"/>
        <v>0</v>
      </c>
    </row>
    <row r="634" ht="36" customHeight="1" spans="1:20">
      <c r="A634" s="275" t="s">
        <v>3657</v>
      </c>
      <c r="B634" s="276" t="s">
        <v>1016</v>
      </c>
      <c r="C634" s="185">
        <f t="shared" ref="C634:G634" si="239">SUM(C635:C636)</f>
        <v>20</v>
      </c>
      <c r="D634" s="185">
        <f t="shared" si="239"/>
        <v>20</v>
      </c>
      <c r="E634" s="186">
        <f t="shared" si="239"/>
        <v>20</v>
      </c>
      <c r="F634" s="277">
        <f t="shared" si="239"/>
        <v>0</v>
      </c>
      <c r="G634" s="186">
        <f t="shared" si="239"/>
        <v>0</v>
      </c>
      <c r="H634" s="278">
        <f t="shared" si="216"/>
        <v>0</v>
      </c>
      <c r="I634" s="283" t="str">
        <f t="shared" si="217"/>
        <v>是</v>
      </c>
      <c r="J634" s="207" t="str">
        <f t="shared" si="218"/>
        <v>款</v>
      </c>
      <c r="K634" s="207">
        <f t="shared" si="222"/>
        <v>0</v>
      </c>
      <c r="O634" s="207">
        <f t="shared" si="219"/>
        <v>5</v>
      </c>
      <c r="P634" s="284">
        <v>20825</v>
      </c>
      <c r="Q634" s="286" t="s">
        <v>3658</v>
      </c>
      <c r="R634" s="287">
        <f>SUM(R635:R636)</f>
        <v>20</v>
      </c>
      <c r="S634" s="285">
        <f t="shared" si="220"/>
        <v>0</v>
      </c>
      <c r="T634" s="285">
        <f t="shared" si="221"/>
        <v>0</v>
      </c>
    </row>
    <row r="635" ht="36" customHeight="1" spans="1:20">
      <c r="A635" s="275" t="s">
        <v>3659</v>
      </c>
      <c r="B635" s="276" t="s">
        <v>1018</v>
      </c>
      <c r="C635" s="185">
        <v>4</v>
      </c>
      <c r="D635" s="185">
        <f t="shared" ref="D635:D640" si="240">SUM(E635:G635)</f>
        <v>4</v>
      </c>
      <c r="E635" s="279">
        <v>4</v>
      </c>
      <c r="F635" s="277">
        <v>0</v>
      </c>
      <c r="G635" s="186">
        <v>0</v>
      </c>
      <c r="H635" s="278">
        <f t="shared" si="216"/>
        <v>0</v>
      </c>
      <c r="I635" s="283" t="str">
        <f t="shared" si="217"/>
        <v>是</v>
      </c>
      <c r="J635" s="207" t="str">
        <f t="shared" si="218"/>
        <v>项</v>
      </c>
      <c r="K635" s="207">
        <f t="shared" si="222"/>
        <v>0</v>
      </c>
      <c r="O635" s="207">
        <f t="shared" si="219"/>
        <v>7</v>
      </c>
      <c r="P635" s="284">
        <v>2082501</v>
      </c>
      <c r="Q635" s="284" t="s">
        <v>3660</v>
      </c>
      <c r="R635" s="287">
        <v>4</v>
      </c>
      <c r="S635" s="285">
        <f t="shared" si="220"/>
        <v>0</v>
      </c>
      <c r="T635" s="285">
        <f t="shared" si="221"/>
        <v>0</v>
      </c>
    </row>
    <row r="636" ht="36" customHeight="1" spans="1:20">
      <c r="A636" s="275" t="s">
        <v>3661</v>
      </c>
      <c r="B636" s="276" t="s">
        <v>1020</v>
      </c>
      <c r="C636" s="185">
        <v>16</v>
      </c>
      <c r="D636" s="185">
        <f t="shared" si="240"/>
        <v>16</v>
      </c>
      <c r="E636" s="279">
        <v>16</v>
      </c>
      <c r="F636" s="277">
        <v>0</v>
      </c>
      <c r="G636" s="186">
        <v>0</v>
      </c>
      <c r="H636" s="278">
        <f t="shared" si="216"/>
        <v>0</v>
      </c>
      <c r="I636" s="283" t="str">
        <f t="shared" si="217"/>
        <v>是</v>
      </c>
      <c r="J636" s="207" t="str">
        <f t="shared" si="218"/>
        <v>项</v>
      </c>
      <c r="K636" s="207">
        <f t="shared" si="222"/>
        <v>0</v>
      </c>
      <c r="O636" s="207">
        <f t="shared" si="219"/>
        <v>7</v>
      </c>
      <c r="P636" s="284">
        <v>2082502</v>
      </c>
      <c r="Q636" s="284" t="s">
        <v>3662</v>
      </c>
      <c r="R636" s="287">
        <v>16</v>
      </c>
      <c r="S636" s="285">
        <f t="shared" si="220"/>
        <v>0</v>
      </c>
      <c r="T636" s="285">
        <f t="shared" si="221"/>
        <v>0</v>
      </c>
    </row>
    <row r="637" ht="36" customHeight="1" spans="1:20">
      <c r="A637" s="275" t="s">
        <v>3663</v>
      </c>
      <c r="B637" s="276" t="s">
        <v>1022</v>
      </c>
      <c r="C637" s="185">
        <f t="shared" ref="C637:G637" si="241">SUM(C638:C640)</f>
        <v>5452</v>
      </c>
      <c r="D637" s="185">
        <f t="shared" si="241"/>
        <v>6580</v>
      </c>
      <c r="E637" s="186">
        <f t="shared" si="241"/>
        <v>0</v>
      </c>
      <c r="F637" s="277">
        <f t="shared" si="241"/>
        <v>0</v>
      </c>
      <c r="G637" s="186">
        <f t="shared" si="241"/>
        <v>6580</v>
      </c>
      <c r="H637" s="278">
        <f t="shared" si="216"/>
        <v>0.206896551724138</v>
      </c>
      <c r="I637" s="283" t="str">
        <f t="shared" si="217"/>
        <v>是</v>
      </c>
      <c r="J637" s="207" t="str">
        <f t="shared" si="218"/>
        <v>款</v>
      </c>
      <c r="K637" s="207">
        <f t="shared" si="222"/>
        <v>1128</v>
      </c>
      <c r="O637" s="207">
        <f t="shared" si="219"/>
        <v>5</v>
      </c>
      <c r="P637" s="284">
        <v>20826</v>
      </c>
      <c r="Q637" s="286" t="s">
        <v>3664</v>
      </c>
      <c r="R637" s="287">
        <f>SUM(R638:R640)</f>
        <v>5452</v>
      </c>
      <c r="S637" s="285">
        <f t="shared" si="220"/>
        <v>0</v>
      </c>
      <c r="T637" s="285">
        <f t="shared" si="221"/>
        <v>0</v>
      </c>
    </row>
    <row r="638" ht="36" customHeight="1" spans="1:20">
      <c r="A638" s="275" t="s">
        <v>3665</v>
      </c>
      <c r="B638" s="276" t="s">
        <v>1024</v>
      </c>
      <c r="C638" s="185">
        <v>422</v>
      </c>
      <c r="D638" s="185">
        <f t="shared" si="240"/>
        <v>1480</v>
      </c>
      <c r="E638" s="186">
        <v>0</v>
      </c>
      <c r="F638" s="277">
        <v>0</v>
      </c>
      <c r="G638" s="186">
        <v>1480</v>
      </c>
      <c r="H638" s="278">
        <f t="shared" si="216"/>
        <v>2.50710900473934</v>
      </c>
      <c r="I638" s="283" t="str">
        <f t="shared" si="217"/>
        <v>是</v>
      </c>
      <c r="J638" s="207" t="str">
        <f t="shared" si="218"/>
        <v>项</v>
      </c>
      <c r="K638" s="207">
        <f t="shared" si="222"/>
        <v>1058</v>
      </c>
      <c r="O638" s="207">
        <f t="shared" si="219"/>
        <v>7</v>
      </c>
      <c r="P638" s="284">
        <v>2082601</v>
      </c>
      <c r="Q638" s="284" t="s">
        <v>3666</v>
      </c>
      <c r="R638" s="287">
        <v>422</v>
      </c>
      <c r="S638" s="285">
        <f t="shared" si="220"/>
        <v>0</v>
      </c>
      <c r="T638" s="285">
        <f t="shared" si="221"/>
        <v>0</v>
      </c>
    </row>
    <row r="639" ht="36" customHeight="1" spans="1:20">
      <c r="A639" s="275" t="s">
        <v>3667</v>
      </c>
      <c r="B639" s="276" t="s">
        <v>1026</v>
      </c>
      <c r="C639" s="185">
        <v>5030</v>
      </c>
      <c r="D639" s="185">
        <f t="shared" si="240"/>
        <v>5100</v>
      </c>
      <c r="E639" s="186">
        <v>0</v>
      </c>
      <c r="F639" s="277">
        <v>0</v>
      </c>
      <c r="G639" s="186">
        <v>5100</v>
      </c>
      <c r="H639" s="278">
        <f t="shared" si="216"/>
        <v>0.0139165009940359</v>
      </c>
      <c r="I639" s="283" t="str">
        <f t="shared" si="217"/>
        <v>是</v>
      </c>
      <c r="J639" s="207" t="str">
        <f t="shared" si="218"/>
        <v>项</v>
      </c>
      <c r="K639" s="207">
        <f t="shared" si="222"/>
        <v>70</v>
      </c>
      <c r="O639" s="207">
        <f t="shared" si="219"/>
        <v>7</v>
      </c>
      <c r="P639" s="284">
        <v>2082602</v>
      </c>
      <c r="Q639" s="284" t="s">
        <v>3668</v>
      </c>
      <c r="R639" s="287">
        <v>5030</v>
      </c>
      <c r="S639" s="285">
        <f t="shared" si="220"/>
        <v>0</v>
      </c>
      <c r="T639" s="285">
        <f t="shared" si="221"/>
        <v>0</v>
      </c>
    </row>
    <row r="640" ht="36" customHeight="1" spans="1:20">
      <c r="A640" s="275" t="s">
        <v>3669</v>
      </c>
      <c r="B640" s="276" t="s">
        <v>1028</v>
      </c>
      <c r="C640" s="185">
        <v>0</v>
      </c>
      <c r="D640" s="185">
        <f t="shared" si="240"/>
        <v>0</v>
      </c>
      <c r="E640" s="186">
        <v>0</v>
      </c>
      <c r="F640" s="277">
        <v>0</v>
      </c>
      <c r="G640" s="186">
        <v>0</v>
      </c>
      <c r="H640" s="278" t="str">
        <f t="shared" si="216"/>
        <v/>
      </c>
      <c r="I640" s="283" t="str">
        <f t="shared" si="217"/>
        <v>否</v>
      </c>
      <c r="J640" s="207" t="str">
        <f t="shared" si="218"/>
        <v>项</v>
      </c>
      <c r="K640" s="207">
        <f t="shared" si="222"/>
        <v>0</v>
      </c>
      <c r="O640" s="207">
        <f t="shared" si="219"/>
        <v>7</v>
      </c>
      <c r="P640" s="284">
        <v>2082699</v>
      </c>
      <c r="Q640" s="284" t="s">
        <v>3670</v>
      </c>
      <c r="R640" s="287"/>
      <c r="S640" s="285">
        <f t="shared" si="220"/>
        <v>0</v>
      </c>
      <c r="T640" s="285">
        <f t="shared" si="221"/>
        <v>0</v>
      </c>
    </row>
    <row r="641" ht="36" customHeight="1" spans="1:20">
      <c r="A641" s="275" t="s">
        <v>3671</v>
      </c>
      <c r="B641" s="276" t="s">
        <v>1030</v>
      </c>
      <c r="C641" s="185">
        <f t="shared" ref="C641:G641" si="242">SUM(C642:C645)</f>
        <v>0</v>
      </c>
      <c r="D641" s="185">
        <f t="shared" si="242"/>
        <v>0</v>
      </c>
      <c r="E641" s="186">
        <f t="shared" si="242"/>
        <v>0</v>
      </c>
      <c r="F641" s="277">
        <f t="shared" si="242"/>
        <v>0</v>
      </c>
      <c r="G641" s="186">
        <f t="shared" si="242"/>
        <v>0</v>
      </c>
      <c r="H641" s="278" t="str">
        <f t="shared" si="216"/>
        <v/>
      </c>
      <c r="I641" s="283" t="str">
        <f t="shared" si="217"/>
        <v>否</v>
      </c>
      <c r="J641" s="207" t="str">
        <f t="shared" si="218"/>
        <v>款</v>
      </c>
      <c r="K641" s="207">
        <f t="shared" si="222"/>
        <v>0</v>
      </c>
      <c r="O641" s="207">
        <f t="shared" si="219"/>
        <v>5</v>
      </c>
      <c r="P641" s="284">
        <v>20827</v>
      </c>
      <c r="Q641" s="286" t="s">
        <v>3672</v>
      </c>
      <c r="R641" s="287"/>
      <c r="S641" s="285">
        <f t="shared" si="220"/>
        <v>0</v>
      </c>
      <c r="T641" s="285">
        <f t="shared" si="221"/>
        <v>0</v>
      </c>
    </row>
    <row r="642" ht="36" customHeight="1" spans="1:20">
      <c r="A642" s="275" t="s">
        <v>3673</v>
      </c>
      <c r="B642" s="276" t="s">
        <v>1032</v>
      </c>
      <c r="C642" s="185">
        <v>0</v>
      </c>
      <c r="D642" s="185">
        <f t="shared" ref="D642:D645" si="243">SUM(E642:G642)</f>
        <v>0</v>
      </c>
      <c r="E642" s="186">
        <v>0</v>
      </c>
      <c r="F642" s="277">
        <v>0</v>
      </c>
      <c r="G642" s="186">
        <v>0</v>
      </c>
      <c r="H642" s="278" t="str">
        <f t="shared" si="216"/>
        <v/>
      </c>
      <c r="I642" s="283" t="str">
        <f t="shared" si="217"/>
        <v>否</v>
      </c>
      <c r="J642" s="207" t="str">
        <f t="shared" si="218"/>
        <v>项</v>
      </c>
      <c r="K642" s="207">
        <f t="shared" si="222"/>
        <v>0</v>
      </c>
      <c r="O642" s="207">
        <f t="shared" si="219"/>
        <v>7</v>
      </c>
      <c r="P642" s="284">
        <v>2082701</v>
      </c>
      <c r="Q642" s="284" t="s">
        <v>3674</v>
      </c>
      <c r="R642" s="287"/>
      <c r="S642" s="285">
        <f t="shared" si="220"/>
        <v>0</v>
      </c>
      <c r="T642" s="285">
        <f t="shared" si="221"/>
        <v>0</v>
      </c>
    </row>
    <row r="643" ht="36" customHeight="1" spans="1:20">
      <c r="A643" s="275" t="s">
        <v>3675</v>
      </c>
      <c r="B643" s="276" t="s">
        <v>1034</v>
      </c>
      <c r="C643" s="185">
        <v>0</v>
      </c>
      <c r="D643" s="185">
        <f t="shared" si="243"/>
        <v>0</v>
      </c>
      <c r="E643" s="186">
        <v>0</v>
      </c>
      <c r="F643" s="277">
        <v>0</v>
      </c>
      <c r="G643" s="186">
        <v>0</v>
      </c>
      <c r="H643" s="278" t="str">
        <f t="shared" si="216"/>
        <v/>
      </c>
      <c r="I643" s="283" t="str">
        <f t="shared" si="217"/>
        <v>否</v>
      </c>
      <c r="J643" s="207" t="str">
        <f t="shared" si="218"/>
        <v>项</v>
      </c>
      <c r="K643" s="207">
        <f t="shared" si="222"/>
        <v>0</v>
      </c>
      <c r="O643" s="207">
        <f t="shared" si="219"/>
        <v>7</v>
      </c>
      <c r="P643" s="284">
        <v>2082702</v>
      </c>
      <c r="Q643" s="284" t="s">
        <v>3676</v>
      </c>
      <c r="R643" s="287"/>
      <c r="S643" s="285">
        <f t="shared" si="220"/>
        <v>0</v>
      </c>
      <c r="T643" s="285">
        <f t="shared" si="221"/>
        <v>0</v>
      </c>
    </row>
    <row r="644" ht="36" customHeight="1" spans="1:20">
      <c r="A644" s="275" t="s">
        <v>3677</v>
      </c>
      <c r="B644" s="276" t="s">
        <v>1036</v>
      </c>
      <c r="C644" s="185">
        <v>0</v>
      </c>
      <c r="D644" s="185">
        <f t="shared" si="243"/>
        <v>0</v>
      </c>
      <c r="E644" s="186">
        <v>0</v>
      </c>
      <c r="F644" s="277">
        <v>0</v>
      </c>
      <c r="G644" s="186">
        <v>0</v>
      </c>
      <c r="H644" s="278" t="str">
        <f t="shared" ref="H644:H707" si="244">IF(C644&lt;&gt;0,D644/C644-1,"")</f>
        <v/>
      </c>
      <c r="I644" s="283" t="str">
        <f t="shared" ref="I644:I707" si="245">IF(LEN(A644)=3,"是",IF(B644&lt;&gt;"",IF(SUM(C644:D644)&lt;&gt;0,"是","否"),"是"))</f>
        <v>否</v>
      </c>
      <c r="J644" s="207" t="str">
        <f t="shared" ref="J644:J707" si="246">IF(LEN(A644)=3,"类",IF(LEN(A644)=5,"款","项"))</f>
        <v>项</v>
      </c>
      <c r="K644" s="207">
        <f t="shared" si="222"/>
        <v>0</v>
      </c>
      <c r="O644" s="207">
        <f t="shared" ref="O644:O707" si="247">LEN(A644)</f>
        <v>7</v>
      </c>
      <c r="P644" s="284">
        <v>2082703</v>
      </c>
      <c r="Q644" s="284" t="s">
        <v>3678</v>
      </c>
      <c r="R644" s="287"/>
      <c r="S644" s="285">
        <f t="shared" ref="S644:S707" si="248">A644-P644</f>
        <v>0</v>
      </c>
      <c r="T644" s="285">
        <f t="shared" ref="T644:T707" si="249">C644-R644</f>
        <v>0</v>
      </c>
    </row>
    <row r="645" ht="36" customHeight="1" spans="1:20">
      <c r="A645" s="275" t="s">
        <v>3679</v>
      </c>
      <c r="B645" s="276" t="s">
        <v>1038</v>
      </c>
      <c r="C645" s="185">
        <v>0</v>
      </c>
      <c r="D645" s="185">
        <f t="shared" si="243"/>
        <v>0</v>
      </c>
      <c r="E645" s="186">
        <v>0</v>
      </c>
      <c r="F645" s="277">
        <v>0</v>
      </c>
      <c r="G645" s="186">
        <v>0</v>
      </c>
      <c r="H645" s="278" t="str">
        <f t="shared" si="244"/>
        <v/>
      </c>
      <c r="I645" s="283" t="str">
        <f t="shared" si="245"/>
        <v>否</v>
      </c>
      <c r="J645" s="207" t="str">
        <f t="shared" si="246"/>
        <v>项</v>
      </c>
      <c r="K645" s="207">
        <f t="shared" ref="K645:K708" si="250">D645-C645</f>
        <v>0</v>
      </c>
      <c r="O645" s="207">
        <f t="shared" si="247"/>
        <v>7</v>
      </c>
      <c r="P645" s="284">
        <v>2082799</v>
      </c>
      <c r="Q645" s="284" t="s">
        <v>3680</v>
      </c>
      <c r="R645" s="287"/>
      <c r="S645" s="285">
        <f t="shared" si="248"/>
        <v>0</v>
      </c>
      <c r="T645" s="285">
        <f t="shared" si="249"/>
        <v>0</v>
      </c>
    </row>
    <row r="646" ht="36" customHeight="1" spans="1:20">
      <c r="A646" s="275" t="s">
        <v>3681</v>
      </c>
      <c r="B646" s="276" t="s">
        <v>1040</v>
      </c>
      <c r="C646" s="185">
        <f t="shared" ref="C646:G646" si="251">SUM(C647:C653)</f>
        <v>280</v>
      </c>
      <c r="D646" s="185">
        <f t="shared" si="251"/>
        <v>247</v>
      </c>
      <c r="E646" s="186">
        <f t="shared" si="251"/>
        <v>147</v>
      </c>
      <c r="F646" s="277">
        <f t="shared" si="251"/>
        <v>0</v>
      </c>
      <c r="G646" s="186">
        <f t="shared" si="251"/>
        <v>100</v>
      </c>
      <c r="H646" s="278">
        <f t="shared" si="244"/>
        <v>-0.117857142857143</v>
      </c>
      <c r="I646" s="283" t="str">
        <f t="shared" si="245"/>
        <v>是</v>
      </c>
      <c r="J646" s="207" t="str">
        <f t="shared" si="246"/>
        <v>款</v>
      </c>
      <c r="K646" s="207">
        <f t="shared" si="250"/>
        <v>-33</v>
      </c>
      <c r="O646" s="207">
        <f t="shared" si="247"/>
        <v>5</v>
      </c>
      <c r="P646" s="284">
        <v>20828</v>
      </c>
      <c r="Q646" s="286" t="s">
        <v>3682</v>
      </c>
      <c r="R646" s="287">
        <f>SUM(R647:R653)</f>
        <v>280</v>
      </c>
      <c r="S646" s="285">
        <f t="shared" si="248"/>
        <v>0</v>
      </c>
      <c r="T646" s="285">
        <f t="shared" si="249"/>
        <v>0</v>
      </c>
    </row>
    <row r="647" ht="36" customHeight="1" spans="1:20">
      <c r="A647" s="275" t="s">
        <v>3683</v>
      </c>
      <c r="B647" s="276" t="s">
        <v>145</v>
      </c>
      <c r="C647" s="185">
        <v>114</v>
      </c>
      <c r="D647" s="185">
        <f t="shared" ref="D647:D656" si="252">SUM(E647:G647)</f>
        <v>90</v>
      </c>
      <c r="E647" s="279">
        <v>90</v>
      </c>
      <c r="F647" s="277">
        <v>0</v>
      </c>
      <c r="G647" s="186">
        <v>0</v>
      </c>
      <c r="H647" s="278">
        <f t="shared" si="244"/>
        <v>-0.210526315789474</v>
      </c>
      <c r="I647" s="283" t="str">
        <f t="shared" si="245"/>
        <v>是</v>
      </c>
      <c r="J647" s="207" t="str">
        <f t="shared" si="246"/>
        <v>项</v>
      </c>
      <c r="K647" s="207">
        <f t="shared" si="250"/>
        <v>-24</v>
      </c>
      <c r="O647" s="207">
        <f t="shared" si="247"/>
        <v>7</v>
      </c>
      <c r="P647" s="284">
        <v>2082801</v>
      </c>
      <c r="Q647" s="284" t="s">
        <v>2608</v>
      </c>
      <c r="R647" s="287">
        <v>114</v>
      </c>
      <c r="S647" s="285">
        <f t="shared" si="248"/>
        <v>0</v>
      </c>
      <c r="T647" s="285">
        <f t="shared" si="249"/>
        <v>0</v>
      </c>
    </row>
    <row r="648" ht="36" customHeight="1" spans="1:20">
      <c r="A648" s="275" t="s">
        <v>3684</v>
      </c>
      <c r="B648" s="276" t="s">
        <v>147</v>
      </c>
      <c r="C648" s="185"/>
      <c r="D648" s="185">
        <f t="shared" si="252"/>
        <v>0</v>
      </c>
      <c r="E648" s="186">
        <v>0</v>
      </c>
      <c r="F648" s="277">
        <v>0</v>
      </c>
      <c r="G648" s="186">
        <v>0</v>
      </c>
      <c r="H648" s="278" t="str">
        <f t="shared" si="244"/>
        <v/>
      </c>
      <c r="I648" s="283" t="str">
        <f t="shared" si="245"/>
        <v>否</v>
      </c>
      <c r="J648" s="207" t="str">
        <f t="shared" si="246"/>
        <v>项</v>
      </c>
      <c r="K648" s="207">
        <f t="shared" si="250"/>
        <v>0</v>
      </c>
      <c r="O648" s="207">
        <f t="shared" si="247"/>
        <v>7</v>
      </c>
      <c r="P648" s="284">
        <v>2082802</v>
      </c>
      <c r="Q648" s="284" t="s">
        <v>2610</v>
      </c>
      <c r="R648" s="287"/>
      <c r="S648" s="285">
        <f t="shared" si="248"/>
        <v>0</v>
      </c>
      <c r="T648" s="285">
        <f t="shared" si="249"/>
        <v>0</v>
      </c>
    </row>
    <row r="649" ht="36" customHeight="1" spans="1:20">
      <c r="A649" s="275" t="s">
        <v>3685</v>
      </c>
      <c r="B649" s="276" t="s">
        <v>149</v>
      </c>
      <c r="C649" s="185"/>
      <c r="D649" s="185">
        <f t="shared" si="252"/>
        <v>0</v>
      </c>
      <c r="E649" s="186">
        <v>0</v>
      </c>
      <c r="F649" s="277">
        <v>0</v>
      </c>
      <c r="G649" s="186">
        <v>0</v>
      </c>
      <c r="H649" s="278" t="str">
        <f t="shared" si="244"/>
        <v/>
      </c>
      <c r="I649" s="283" t="str">
        <f t="shared" si="245"/>
        <v>否</v>
      </c>
      <c r="J649" s="207" t="str">
        <f t="shared" si="246"/>
        <v>项</v>
      </c>
      <c r="K649" s="207">
        <f t="shared" si="250"/>
        <v>0</v>
      </c>
      <c r="O649" s="207">
        <f t="shared" si="247"/>
        <v>7</v>
      </c>
      <c r="P649" s="284">
        <v>2082803</v>
      </c>
      <c r="Q649" s="284" t="s">
        <v>2612</v>
      </c>
      <c r="R649" s="287"/>
      <c r="S649" s="285">
        <f t="shared" si="248"/>
        <v>0</v>
      </c>
      <c r="T649" s="285">
        <f t="shared" si="249"/>
        <v>0</v>
      </c>
    </row>
    <row r="650" ht="36" customHeight="1" spans="1:20">
      <c r="A650" s="275" t="s">
        <v>3686</v>
      </c>
      <c r="B650" s="276" t="s">
        <v>1042</v>
      </c>
      <c r="C650" s="185">
        <v>44</v>
      </c>
      <c r="D650" s="185">
        <f t="shared" si="252"/>
        <v>50</v>
      </c>
      <c r="E650" s="186">
        <v>0</v>
      </c>
      <c r="F650" s="277">
        <v>0</v>
      </c>
      <c r="G650" s="186">
        <v>50</v>
      </c>
      <c r="H650" s="278">
        <f t="shared" si="244"/>
        <v>0.136363636363636</v>
      </c>
      <c r="I650" s="283" t="str">
        <f t="shared" si="245"/>
        <v>是</v>
      </c>
      <c r="J650" s="207" t="str">
        <f t="shared" si="246"/>
        <v>项</v>
      </c>
      <c r="K650" s="207">
        <f t="shared" si="250"/>
        <v>6</v>
      </c>
      <c r="O650" s="207">
        <f t="shared" si="247"/>
        <v>7</v>
      </c>
      <c r="P650" s="284">
        <v>2082804</v>
      </c>
      <c r="Q650" s="284" t="s">
        <v>3687</v>
      </c>
      <c r="R650" s="287">
        <v>44</v>
      </c>
      <c r="S650" s="285">
        <f t="shared" si="248"/>
        <v>0</v>
      </c>
      <c r="T650" s="285">
        <f t="shared" si="249"/>
        <v>0</v>
      </c>
    </row>
    <row r="651" ht="36" customHeight="1" spans="1:20">
      <c r="A651" s="275" t="s">
        <v>3688</v>
      </c>
      <c r="B651" s="276" t="s">
        <v>1044</v>
      </c>
      <c r="C651" s="185">
        <v>0</v>
      </c>
      <c r="D651" s="185">
        <f t="shared" si="252"/>
        <v>0</v>
      </c>
      <c r="E651" s="186">
        <v>0</v>
      </c>
      <c r="F651" s="277">
        <v>0</v>
      </c>
      <c r="G651" s="186">
        <v>0</v>
      </c>
      <c r="H651" s="278" t="str">
        <f t="shared" si="244"/>
        <v/>
      </c>
      <c r="I651" s="283" t="str">
        <f t="shared" si="245"/>
        <v>否</v>
      </c>
      <c r="J651" s="207" t="str">
        <f t="shared" si="246"/>
        <v>项</v>
      </c>
      <c r="K651" s="207">
        <f t="shared" si="250"/>
        <v>0</v>
      </c>
      <c r="O651" s="207">
        <f t="shared" si="247"/>
        <v>7</v>
      </c>
      <c r="P651" s="284">
        <v>2082805</v>
      </c>
      <c r="Q651" s="284" t="s">
        <v>3689</v>
      </c>
      <c r="R651" s="287"/>
      <c r="S651" s="285">
        <f t="shared" si="248"/>
        <v>0</v>
      </c>
      <c r="T651" s="285">
        <f t="shared" si="249"/>
        <v>0</v>
      </c>
    </row>
    <row r="652" ht="36" customHeight="1" spans="1:20">
      <c r="A652" s="275" t="s">
        <v>3690</v>
      </c>
      <c r="B652" s="276" t="s">
        <v>163</v>
      </c>
      <c r="C652" s="185">
        <v>54</v>
      </c>
      <c r="D652" s="185">
        <f t="shared" si="252"/>
        <v>57</v>
      </c>
      <c r="E652" s="279">
        <v>57</v>
      </c>
      <c r="F652" s="277">
        <v>0</v>
      </c>
      <c r="G652" s="186">
        <v>0</v>
      </c>
      <c r="H652" s="278">
        <f t="shared" si="244"/>
        <v>0.0555555555555556</v>
      </c>
      <c r="I652" s="283" t="str">
        <f t="shared" si="245"/>
        <v>是</v>
      </c>
      <c r="J652" s="207" t="str">
        <f t="shared" si="246"/>
        <v>项</v>
      </c>
      <c r="K652" s="207">
        <f t="shared" si="250"/>
        <v>3</v>
      </c>
      <c r="O652" s="207">
        <f t="shared" si="247"/>
        <v>7</v>
      </c>
      <c r="P652" s="284">
        <v>2082850</v>
      </c>
      <c r="Q652" s="284" t="s">
        <v>2626</v>
      </c>
      <c r="R652" s="287">
        <v>54</v>
      </c>
      <c r="S652" s="285">
        <f t="shared" si="248"/>
        <v>0</v>
      </c>
      <c r="T652" s="285">
        <f t="shared" si="249"/>
        <v>0</v>
      </c>
    </row>
    <row r="653" ht="36" customHeight="1" spans="1:20">
      <c r="A653" s="275" t="s">
        <v>3691</v>
      </c>
      <c r="B653" s="276" t="s">
        <v>1046</v>
      </c>
      <c r="C653" s="185">
        <v>68</v>
      </c>
      <c r="D653" s="185">
        <f t="shared" si="252"/>
        <v>50</v>
      </c>
      <c r="E653" s="186">
        <v>0</v>
      </c>
      <c r="F653" s="277">
        <v>0</v>
      </c>
      <c r="G653" s="186">
        <v>50</v>
      </c>
      <c r="H653" s="278">
        <f t="shared" si="244"/>
        <v>-0.264705882352941</v>
      </c>
      <c r="I653" s="283" t="str">
        <f t="shared" si="245"/>
        <v>是</v>
      </c>
      <c r="J653" s="207" t="str">
        <f t="shared" si="246"/>
        <v>项</v>
      </c>
      <c r="K653" s="207">
        <f t="shared" si="250"/>
        <v>-18</v>
      </c>
      <c r="O653" s="207">
        <f t="shared" si="247"/>
        <v>7</v>
      </c>
      <c r="P653" s="284">
        <v>2082899</v>
      </c>
      <c r="Q653" s="284" t="s">
        <v>3692</v>
      </c>
      <c r="R653" s="287">
        <v>68</v>
      </c>
      <c r="S653" s="285">
        <f t="shared" si="248"/>
        <v>0</v>
      </c>
      <c r="T653" s="285">
        <f t="shared" si="249"/>
        <v>0</v>
      </c>
    </row>
    <row r="654" ht="36" customHeight="1" spans="1:20">
      <c r="A654" s="275" t="s">
        <v>3693</v>
      </c>
      <c r="B654" s="276" t="s">
        <v>3694</v>
      </c>
      <c r="C654" s="185">
        <f t="shared" ref="C654:G654" si="253">SUM(C655:C656)</f>
        <v>0</v>
      </c>
      <c r="D654" s="185">
        <f t="shared" si="252"/>
        <v>0</v>
      </c>
      <c r="E654" s="186">
        <f t="shared" si="253"/>
        <v>0</v>
      </c>
      <c r="F654" s="277">
        <f t="shared" si="253"/>
        <v>0</v>
      </c>
      <c r="G654" s="186">
        <f t="shared" si="253"/>
        <v>0</v>
      </c>
      <c r="H654" s="278" t="str">
        <f t="shared" si="244"/>
        <v/>
      </c>
      <c r="I654" s="283" t="str">
        <f t="shared" si="245"/>
        <v>否</v>
      </c>
      <c r="J654" s="207" t="str">
        <f t="shared" si="246"/>
        <v>款</v>
      </c>
      <c r="K654" s="207">
        <f t="shared" si="250"/>
        <v>0</v>
      </c>
      <c r="O654" s="207">
        <f t="shared" si="247"/>
        <v>5</v>
      </c>
      <c r="P654" s="284">
        <v>20830</v>
      </c>
      <c r="Q654" s="286" t="s">
        <v>3695</v>
      </c>
      <c r="R654" s="287"/>
      <c r="S654" s="285">
        <f t="shared" si="248"/>
        <v>0</v>
      </c>
      <c r="T654" s="285">
        <f t="shared" si="249"/>
        <v>0</v>
      </c>
    </row>
    <row r="655" ht="36" customHeight="1" spans="1:20">
      <c r="A655" s="275" t="s">
        <v>3696</v>
      </c>
      <c r="B655" s="276" t="s">
        <v>1050</v>
      </c>
      <c r="C655" s="185">
        <v>0</v>
      </c>
      <c r="D655" s="185">
        <f t="shared" si="252"/>
        <v>0</v>
      </c>
      <c r="E655" s="186">
        <v>0</v>
      </c>
      <c r="F655" s="277">
        <v>0</v>
      </c>
      <c r="G655" s="186">
        <v>0</v>
      </c>
      <c r="H655" s="278" t="str">
        <f t="shared" si="244"/>
        <v/>
      </c>
      <c r="I655" s="283" t="str">
        <f t="shared" si="245"/>
        <v>否</v>
      </c>
      <c r="J655" s="207" t="str">
        <f t="shared" si="246"/>
        <v>项</v>
      </c>
      <c r="K655" s="207">
        <f t="shared" si="250"/>
        <v>0</v>
      </c>
      <c r="O655" s="207">
        <f t="shared" si="247"/>
        <v>7</v>
      </c>
      <c r="P655" s="284">
        <v>2083001</v>
      </c>
      <c r="Q655" s="284" t="s">
        <v>3697</v>
      </c>
      <c r="R655" s="287"/>
      <c r="S655" s="285">
        <f t="shared" si="248"/>
        <v>0</v>
      </c>
      <c r="T655" s="285">
        <f t="shared" si="249"/>
        <v>0</v>
      </c>
    </row>
    <row r="656" ht="36" customHeight="1" spans="1:20">
      <c r="A656" s="275" t="s">
        <v>3698</v>
      </c>
      <c r="B656" s="276" t="s">
        <v>1052</v>
      </c>
      <c r="C656" s="185">
        <v>0</v>
      </c>
      <c r="D656" s="185">
        <f t="shared" si="252"/>
        <v>0</v>
      </c>
      <c r="E656" s="186">
        <v>0</v>
      </c>
      <c r="F656" s="277">
        <v>0</v>
      </c>
      <c r="G656" s="186">
        <v>0</v>
      </c>
      <c r="H656" s="278" t="str">
        <f t="shared" si="244"/>
        <v/>
      </c>
      <c r="I656" s="283" t="str">
        <f t="shared" si="245"/>
        <v>否</v>
      </c>
      <c r="J656" s="207" t="str">
        <f t="shared" si="246"/>
        <v>项</v>
      </c>
      <c r="K656" s="207">
        <f t="shared" si="250"/>
        <v>0</v>
      </c>
      <c r="O656" s="207">
        <f t="shared" si="247"/>
        <v>7</v>
      </c>
      <c r="P656" s="284">
        <v>2083099</v>
      </c>
      <c r="Q656" s="284" t="s">
        <v>3699</v>
      </c>
      <c r="R656" s="287"/>
      <c r="S656" s="285">
        <f t="shared" si="248"/>
        <v>0</v>
      </c>
      <c r="T656" s="285">
        <f t="shared" si="249"/>
        <v>0</v>
      </c>
    </row>
    <row r="657" ht="36" customHeight="1" spans="1:20">
      <c r="A657" s="275" t="s">
        <v>3700</v>
      </c>
      <c r="B657" s="276" t="s">
        <v>1054</v>
      </c>
      <c r="C657" s="185">
        <f t="shared" ref="C657:G657" si="254">C658</f>
        <v>5635</v>
      </c>
      <c r="D657" s="185">
        <f t="shared" si="254"/>
        <v>11310</v>
      </c>
      <c r="E657" s="186">
        <f t="shared" si="254"/>
        <v>1</v>
      </c>
      <c r="F657" s="277">
        <f t="shared" si="254"/>
        <v>3409</v>
      </c>
      <c r="G657" s="186">
        <f t="shared" si="254"/>
        <v>7900</v>
      </c>
      <c r="H657" s="278">
        <f t="shared" si="244"/>
        <v>1.00709849157054</v>
      </c>
      <c r="I657" s="283" t="str">
        <f t="shared" si="245"/>
        <v>是</v>
      </c>
      <c r="J657" s="207" t="str">
        <f t="shared" si="246"/>
        <v>款</v>
      </c>
      <c r="K657" s="207">
        <f t="shared" si="250"/>
        <v>5675</v>
      </c>
      <c r="O657" s="207">
        <f t="shared" si="247"/>
        <v>5</v>
      </c>
      <c r="P657" s="284">
        <v>20899</v>
      </c>
      <c r="Q657" s="286" t="s">
        <v>3701</v>
      </c>
      <c r="R657" s="287">
        <f>R658</f>
        <v>5635</v>
      </c>
      <c r="S657" s="285">
        <f t="shared" si="248"/>
        <v>0</v>
      </c>
      <c r="T657" s="285">
        <f t="shared" si="249"/>
        <v>0</v>
      </c>
    </row>
    <row r="658" ht="36" customHeight="1" spans="1:20">
      <c r="A658" s="290">
        <v>2089999</v>
      </c>
      <c r="B658" s="276" t="s">
        <v>1057</v>
      </c>
      <c r="C658" s="185">
        <v>5635</v>
      </c>
      <c r="D658" s="185">
        <f t="shared" ref="D658:D664" si="255">SUM(E658:G658)</f>
        <v>11310</v>
      </c>
      <c r="E658" s="279">
        <v>1</v>
      </c>
      <c r="F658" s="277">
        <v>3409</v>
      </c>
      <c r="G658" s="186">
        <v>7900</v>
      </c>
      <c r="H658" s="278">
        <f t="shared" si="244"/>
        <v>1.00709849157054</v>
      </c>
      <c r="I658" s="283" t="str">
        <f t="shared" si="245"/>
        <v>是</v>
      </c>
      <c r="J658" s="207" t="str">
        <f t="shared" si="246"/>
        <v>项</v>
      </c>
      <c r="K658" s="207">
        <f t="shared" si="250"/>
        <v>5675</v>
      </c>
      <c r="O658" s="207">
        <f t="shared" si="247"/>
        <v>7</v>
      </c>
      <c r="P658" s="284">
        <v>2089901</v>
      </c>
      <c r="Q658" s="284" t="s">
        <v>3702</v>
      </c>
      <c r="R658" s="287">
        <v>5635</v>
      </c>
      <c r="S658" s="285">
        <f t="shared" si="248"/>
        <v>98</v>
      </c>
      <c r="T658" s="285">
        <f t="shared" si="249"/>
        <v>0</v>
      </c>
    </row>
    <row r="659" ht="36" customHeight="1" spans="1:20">
      <c r="A659" s="271" t="s">
        <v>93</v>
      </c>
      <c r="B659" s="272" t="s">
        <v>94</v>
      </c>
      <c r="C659" s="179">
        <f>SUM(C660,C665,C679,C683,C695,C698,C702,C707,C711,C715,C718,C727,C729)</f>
        <v>49188</v>
      </c>
      <c r="D659" s="179">
        <f t="shared" ref="C659:G659" si="256">SUM(D660,D665,D679,D683,D695,D698,D702,D707,D711,D715,D718,D727,D729)</f>
        <v>49344</v>
      </c>
      <c r="E659" s="180">
        <f t="shared" si="256"/>
        <v>17471</v>
      </c>
      <c r="F659" s="273">
        <f t="shared" si="256"/>
        <v>1683</v>
      </c>
      <c r="G659" s="180">
        <f t="shared" si="256"/>
        <v>30190</v>
      </c>
      <c r="H659" s="274">
        <f t="shared" si="244"/>
        <v>0.00317150524518173</v>
      </c>
      <c r="I659" s="283" t="str">
        <f t="shared" si="245"/>
        <v>是</v>
      </c>
      <c r="J659" s="207" t="str">
        <f t="shared" si="246"/>
        <v>类</v>
      </c>
      <c r="K659" s="207">
        <f t="shared" si="250"/>
        <v>156</v>
      </c>
      <c r="O659" s="207">
        <f t="shared" si="247"/>
        <v>3</v>
      </c>
      <c r="P659" s="284">
        <v>210</v>
      </c>
      <c r="Q659" s="286" t="s">
        <v>2585</v>
      </c>
      <c r="R659" s="287">
        <f>SUM(R660,R665,R679,R683,R695,R698,R702,R707,R711,R715,R718,R727,R729)</f>
        <v>49188</v>
      </c>
      <c r="S659" s="285">
        <f t="shared" si="248"/>
        <v>0</v>
      </c>
      <c r="T659" s="285">
        <f t="shared" si="249"/>
        <v>0</v>
      </c>
    </row>
    <row r="660" ht="36" customHeight="1" spans="1:20">
      <c r="A660" s="275" t="s">
        <v>3703</v>
      </c>
      <c r="B660" s="276" t="s">
        <v>1059</v>
      </c>
      <c r="C660" s="185">
        <f t="shared" ref="C660:G660" si="257">SUM(C661:C664)</f>
        <v>389</v>
      </c>
      <c r="D660" s="185">
        <f t="shared" si="257"/>
        <v>285</v>
      </c>
      <c r="E660" s="186">
        <f t="shared" si="257"/>
        <v>285</v>
      </c>
      <c r="F660" s="277">
        <f t="shared" si="257"/>
        <v>0</v>
      </c>
      <c r="G660" s="186">
        <f t="shared" si="257"/>
        <v>0</v>
      </c>
      <c r="H660" s="278">
        <f t="shared" si="244"/>
        <v>-0.267352185089974</v>
      </c>
      <c r="I660" s="283" t="str">
        <f t="shared" si="245"/>
        <v>是</v>
      </c>
      <c r="J660" s="207" t="str">
        <f t="shared" si="246"/>
        <v>款</v>
      </c>
      <c r="K660" s="207">
        <f t="shared" si="250"/>
        <v>-104</v>
      </c>
      <c r="O660" s="207">
        <f t="shared" si="247"/>
        <v>5</v>
      </c>
      <c r="P660" s="284">
        <v>21001</v>
      </c>
      <c r="Q660" s="286" t="s">
        <v>3704</v>
      </c>
      <c r="R660" s="287">
        <f>SUM(R661:R664)</f>
        <v>389</v>
      </c>
      <c r="S660" s="285">
        <f t="shared" si="248"/>
        <v>0</v>
      </c>
      <c r="T660" s="285">
        <f t="shared" si="249"/>
        <v>0</v>
      </c>
    </row>
    <row r="661" ht="36" customHeight="1" spans="1:20">
      <c r="A661" s="275" t="s">
        <v>3705</v>
      </c>
      <c r="B661" s="276" t="s">
        <v>145</v>
      </c>
      <c r="C661" s="185">
        <v>388</v>
      </c>
      <c r="D661" s="185">
        <f t="shared" si="255"/>
        <v>285</v>
      </c>
      <c r="E661" s="279">
        <v>285</v>
      </c>
      <c r="F661" s="277">
        <v>0</v>
      </c>
      <c r="G661" s="186">
        <v>0</v>
      </c>
      <c r="H661" s="278">
        <f t="shared" si="244"/>
        <v>-0.265463917525773</v>
      </c>
      <c r="I661" s="283" t="str">
        <f t="shared" si="245"/>
        <v>是</v>
      </c>
      <c r="J661" s="207" t="str">
        <f t="shared" si="246"/>
        <v>项</v>
      </c>
      <c r="K661" s="207">
        <f t="shared" si="250"/>
        <v>-103</v>
      </c>
      <c r="O661" s="207">
        <f t="shared" si="247"/>
        <v>7</v>
      </c>
      <c r="P661" s="284">
        <v>2100101</v>
      </c>
      <c r="Q661" s="284" t="s">
        <v>2608</v>
      </c>
      <c r="R661" s="287">
        <v>388</v>
      </c>
      <c r="S661" s="285">
        <f t="shared" si="248"/>
        <v>0</v>
      </c>
      <c r="T661" s="285">
        <f t="shared" si="249"/>
        <v>0</v>
      </c>
    </row>
    <row r="662" ht="36" customHeight="1" spans="1:20">
      <c r="A662" s="275" t="s">
        <v>3706</v>
      </c>
      <c r="B662" s="276" t="s">
        <v>147</v>
      </c>
      <c r="C662" s="185"/>
      <c r="D662" s="185">
        <f t="shared" si="255"/>
        <v>0</v>
      </c>
      <c r="E662" s="186">
        <v>0</v>
      </c>
      <c r="F662" s="277">
        <v>0</v>
      </c>
      <c r="G662" s="186">
        <v>0</v>
      </c>
      <c r="H662" s="278" t="str">
        <f t="shared" si="244"/>
        <v/>
      </c>
      <c r="I662" s="283" t="str">
        <f t="shared" si="245"/>
        <v>否</v>
      </c>
      <c r="J662" s="207" t="str">
        <f t="shared" si="246"/>
        <v>项</v>
      </c>
      <c r="K662" s="207">
        <f t="shared" si="250"/>
        <v>0</v>
      </c>
      <c r="O662" s="207">
        <f t="shared" si="247"/>
        <v>7</v>
      </c>
      <c r="P662" s="284">
        <v>2100102</v>
      </c>
      <c r="Q662" s="284" t="s">
        <v>2610</v>
      </c>
      <c r="R662" s="287"/>
      <c r="S662" s="285">
        <f t="shared" si="248"/>
        <v>0</v>
      </c>
      <c r="T662" s="285">
        <f t="shared" si="249"/>
        <v>0</v>
      </c>
    </row>
    <row r="663" ht="36" customHeight="1" spans="1:20">
      <c r="A663" s="275" t="s">
        <v>3707</v>
      </c>
      <c r="B663" s="276" t="s">
        <v>149</v>
      </c>
      <c r="C663" s="185"/>
      <c r="D663" s="185">
        <f t="shared" si="255"/>
        <v>0</v>
      </c>
      <c r="E663" s="186">
        <v>0</v>
      </c>
      <c r="F663" s="277">
        <v>0</v>
      </c>
      <c r="G663" s="186">
        <v>0</v>
      </c>
      <c r="H663" s="278" t="str">
        <f t="shared" si="244"/>
        <v/>
      </c>
      <c r="I663" s="283" t="str">
        <f t="shared" si="245"/>
        <v>否</v>
      </c>
      <c r="J663" s="207" t="str">
        <f t="shared" si="246"/>
        <v>项</v>
      </c>
      <c r="K663" s="207">
        <f t="shared" si="250"/>
        <v>0</v>
      </c>
      <c r="O663" s="207">
        <f t="shared" si="247"/>
        <v>7</v>
      </c>
      <c r="P663" s="284">
        <v>2100103</v>
      </c>
      <c r="Q663" s="284" t="s">
        <v>2612</v>
      </c>
      <c r="R663" s="287"/>
      <c r="S663" s="285">
        <f t="shared" si="248"/>
        <v>0</v>
      </c>
      <c r="T663" s="285">
        <f t="shared" si="249"/>
        <v>0</v>
      </c>
    </row>
    <row r="664" ht="36" customHeight="1" spans="1:20">
      <c r="A664" s="275" t="s">
        <v>3708</v>
      </c>
      <c r="B664" s="276" t="s">
        <v>1061</v>
      </c>
      <c r="C664" s="185">
        <v>1</v>
      </c>
      <c r="D664" s="185">
        <f t="shared" si="255"/>
        <v>0</v>
      </c>
      <c r="E664" s="186">
        <v>0</v>
      </c>
      <c r="F664" s="277">
        <v>0</v>
      </c>
      <c r="G664" s="186"/>
      <c r="H664" s="278">
        <f t="shared" si="244"/>
        <v>-1</v>
      </c>
      <c r="I664" s="283" t="str">
        <f t="shared" si="245"/>
        <v>是</v>
      </c>
      <c r="J664" s="207" t="str">
        <f t="shared" si="246"/>
        <v>项</v>
      </c>
      <c r="K664" s="207">
        <f t="shared" si="250"/>
        <v>-1</v>
      </c>
      <c r="O664" s="207">
        <f t="shared" si="247"/>
        <v>7</v>
      </c>
      <c r="P664" s="284">
        <v>2100199</v>
      </c>
      <c r="Q664" s="284" t="s">
        <v>3709</v>
      </c>
      <c r="R664" s="287">
        <v>1</v>
      </c>
      <c r="S664" s="285">
        <f t="shared" si="248"/>
        <v>0</v>
      </c>
      <c r="T664" s="285">
        <f t="shared" si="249"/>
        <v>0</v>
      </c>
    </row>
    <row r="665" ht="36" customHeight="1" spans="1:20">
      <c r="A665" s="275" t="s">
        <v>3710</v>
      </c>
      <c r="B665" s="276" t="s">
        <v>1063</v>
      </c>
      <c r="C665" s="185">
        <f t="shared" ref="C665:G665" si="258">SUM(C666:C678)</f>
        <v>4337</v>
      </c>
      <c r="D665" s="185">
        <f t="shared" si="258"/>
        <v>3310</v>
      </c>
      <c r="E665" s="186">
        <f t="shared" si="258"/>
        <v>1916</v>
      </c>
      <c r="F665" s="277">
        <f t="shared" si="258"/>
        <v>94</v>
      </c>
      <c r="G665" s="186">
        <f t="shared" si="258"/>
        <v>1300</v>
      </c>
      <c r="H665" s="278">
        <f t="shared" si="244"/>
        <v>-0.236799631081393</v>
      </c>
      <c r="I665" s="283" t="str">
        <f t="shared" si="245"/>
        <v>是</v>
      </c>
      <c r="J665" s="207" t="str">
        <f t="shared" si="246"/>
        <v>款</v>
      </c>
      <c r="K665" s="207">
        <f t="shared" si="250"/>
        <v>-1027</v>
      </c>
      <c r="O665" s="207">
        <f t="shared" si="247"/>
        <v>5</v>
      </c>
      <c r="P665" s="284">
        <v>21002</v>
      </c>
      <c r="Q665" s="286" t="s">
        <v>3711</v>
      </c>
      <c r="R665" s="287">
        <f>SUM(R666:R678)</f>
        <v>4337</v>
      </c>
      <c r="S665" s="285">
        <f t="shared" si="248"/>
        <v>0</v>
      </c>
      <c r="T665" s="285">
        <f t="shared" si="249"/>
        <v>0</v>
      </c>
    </row>
    <row r="666" ht="36" customHeight="1" spans="1:20">
      <c r="A666" s="275" t="s">
        <v>3712</v>
      </c>
      <c r="B666" s="276" t="s">
        <v>1065</v>
      </c>
      <c r="C666" s="185">
        <v>1879</v>
      </c>
      <c r="D666" s="185">
        <f t="shared" ref="D666:D678" si="259">SUM(E666:G666)</f>
        <v>2570</v>
      </c>
      <c r="E666" s="279">
        <v>1437</v>
      </c>
      <c r="F666" s="277">
        <v>33</v>
      </c>
      <c r="G666" s="186">
        <v>1100</v>
      </c>
      <c r="H666" s="278">
        <f t="shared" si="244"/>
        <v>0.36774880255455</v>
      </c>
      <c r="I666" s="283" t="str">
        <f t="shared" si="245"/>
        <v>是</v>
      </c>
      <c r="J666" s="207" t="str">
        <f t="shared" si="246"/>
        <v>项</v>
      </c>
      <c r="K666" s="207">
        <f t="shared" si="250"/>
        <v>691</v>
      </c>
      <c r="O666" s="207">
        <f t="shared" si="247"/>
        <v>7</v>
      </c>
      <c r="P666" s="284">
        <v>2100201</v>
      </c>
      <c r="Q666" s="284" t="s">
        <v>3713</v>
      </c>
      <c r="R666" s="287">
        <v>1879</v>
      </c>
      <c r="S666" s="285">
        <f t="shared" si="248"/>
        <v>0</v>
      </c>
      <c r="T666" s="285">
        <f t="shared" si="249"/>
        <v>0</v>
      </c>
    </row>
    <row r="667" ht="36" customHeight="1" spans="1:20">
      <c r="A667" s="275" t="s">
        <v>3714</v>
      </c>
      <c r="B667" s="276" t="s">
        <v>1067</v>
      </c>
      <c r="C667" s="185">
        <v>2137</v>
      </c>
      <c r="D667" s="185">
        <f t="shared" si="259"/>
        <v>495</v>
      </c>
      <c r="E667" s="279">
        <v>479</v>
      </c>
      <c r="F667" s="277">
        <v>16</v>
      </c>
      <c r="G667" s="186">
        <v>0</v>
      </c>
      <c r="H667" s="278">
        <f t="shared" si="244"/>
        <v>-0.768366869443145</v>
      </c>
      <c r="I667" s="283" t="str">
        <f t="shared" si="245"/>
        <v>是</v>
      </c>
      <c r="J667" s="207" t="str">
        <f t="shared" si="246"/>
        <v>项</v>
      </c>
      <c r="K667" s="207">
        <f t="shared" si="250"/>
        <v>-1642</v>
      </c>
      <c r="O667" s="207">
        <f t="shared" si="247"/>
        <v>7</v>
      </c>
      <c r="P667" s="284">
        <v>2100202</v>
      </c>
      <c r="Q667" s="284" t="s">
        <v>3715</v>
      </c>
      <c r="R667" s="287">
        <v>2137</v>
      </c>
      <c r="S667" s="285">
        <f t="shared" si="248"/>
        <v>0</v>
      </c>
      <c r="T667" s="285">
        <f t="shared" si="249"/>
        <v>0</v>
      </c>
    </row>
    <row r="668" ht="36" customHeight="1" spans="1:20">
      <c r="A668" s="275" t="s">
        <v>3716</v>
      </c>
      <c r="B668" s="276" t="s">
        <v>1069</v>
      </c>
      <c r="C668" s="185"/>
      <c r="D668" s="185">
        <f t="shared" si="259"/>
        <v>0</v>
      </c>
      <c r="E668" s="186">
        <v>0</v>
      </c>
      <c r="F668" s="277">
        <v>0</v>
      </c>
      <c r="G668" s="186">
        <v>0</v>
      </c>
      <c r="H668" s="278" t="str">
        <f t="shared" si="244"/>
        <v/>
      </c>
      <c r="I668" s="283" t="str">
        <f t="shared" si="245"/>
        <v>否</v>
      </c>
      <c r="J668" s="207" t="str">
        <f t="shared" si="246"/>
        <v>项</v>
      </c>
      <c r="K668" s="207">
        <f t="shared" si="250"/>
        <v>0</v>
      </c>
      <c r="O668" s="207">
        <f t="shared" si="247"/>
        <v>7</v>
      </c>
      <c r="P668" s="284">
        <v>2100203</v>
      </c>
      <c r="Q668" s="284" t="s">
        <v>3717</v>
      </c>
      <c r="R668" s="287"/>
      <c r="S668" s="285">
        <f t="shared" si="248"/>
        <v>0</v>
      </c>
      <c r="T668" s="285">
        <f t="shared" si="249"/>
        <v>0</v>
      </c>
    </row>
    <row r="669" ht="36" customHeight="1" spans="1:20">
      <c r="A669" s="275" t="s">
        <v>3718</v>
      </c>
      <c r="B669" s="276" t="s">
        <v>1071</v>
      </c>
      <c r="C669" s="185"/>
      <c r="D669" s="185">
        <f t="shared" si="259"/>
        <v>0</v>
      </c>
      <c r="E669" s="186">
        <v>0</v>
      </c>
      <c r="F669" s="277">
        <v>0</v>
      </c>
      <c r="G669" s="186">
        <v>0</v>
      </c>
      <c r="H669" s="278" t="str">
        <f t="shared" si="244"/>
        <v/>
      </c>
      <c r="I669" s="283" t="str">
        <f t="shared" si="245"/>
        <v>否</v>
      </c>
      <c r="J669" s="207" t="str">
        <f t="shared" si="246"/>
        <v>项</v>
      </c>
      <c r="K669" s="207">
        <f t="shared" si="250"/>
        <v>0</v>
      </c>
      <c r="O669" s="207">
        <f t="shared" si="247"/>
        <v>7</v>
      </c>
      <c r="P669" s="284">
        <v>2100204</v>
      </c>
      <c r="Q669" s="284" t="s">
        <v>3719</v>
      </c>
      <c r="R669" s="287"/>
      <c r="S669" s="285">
        <f t="shared" si="248"/>
        <v>0</v>
      </c>
      <c r="T669" s="285">
        <f t="shared" si="249"/>
        <v>0</v>
      </c>
    </row>
    <row r="670" ht="36" customHeight="1" spans="1:20">
      <c r="A670" s="275" t="s">
        <v>3720</v>
      </c>
      <c r="B670" s="276" t="s">
        <v>1073</v>
      </c>
      <c r="C670" s="185"/>
      <c r="D670" s="185">
        <f t="shared" si="259"/>
        <v>0</v>
      </c>
      <c r="E670" s="186">
        <v>0</v>
      </c>
      <c r="F670" s="277">
        <v>0</v>
      </c>
      <c r="G670" s="186">
        <v>0</v>
      </c>
      <c r="H670" s="278" t="str">
        <f t="shared" si="244"/>
        <v/>
      </c>
      <c r="I670" s="283" t="str">
        <f t="shared" si="245"/>
        <v>否</v>
      </c>
      <c r="J670" s="207" t="str">
        <f t="shared" si="246"/>
        <v>项</v>
      </c>
      <c r="K670" s="207">
        <f t="shared" si="250"/>
        <v>0</v>
      </c>
      <c r="O670" s="207">
        <f t="shared" si="247"/>
        <v>7</v>
      </c>
      <c r="P670" s="284">
        <v>2100205</v>
      </c>
      <c r="Q670" s="284" t="s">
        <v>3721</v>
      </c>
      <c r="R670" s="287"/>
      <c r="S670" s="285">
        <f t="shared" si="248"/>
        <v>0</v>
      </c>
      <c r="T670" s="285">
        <f t="shared" si="249"/>
        <v>0</v>
      </c>
    </row>
    <row r="671" ht="36" customHeight="1" spans="1:20">
      <c r="A671" s="275" t="s">
        <v>3722</v>
      </c>
      <c r="B671" s="276" t="s">
        <v>1075</v>
      </c>
      <c r="C671" s="185"/>
      <c r="D671" s="185">
        <f t="shared" si="259"/>
        <v>0</v>
      </c>
      <c r="E671" s="186">
        <v>0</v>
      </c>
      <c r="F671" s="277">
        <v>0</v>
      </c>
      <c r="G671" s="186">
        <v>0</v>
      </c>
      <c r="H671" s="278" t="str">
        <f t="shared" si="244"/>
        <v/>
      </c>
      <c r="I671" s="283" t="str">
        <f t="shared" si="245"/>
        <v>否</v>
      </c>
      <c r="J671" s="207" t="str">
        <f t="shared" si="246"/>
        <v>项</v>
      </c>
      <c r="K671" s="207">
        <f t="shared" si="250"/>
        <v>0</v>
      </c>
      <c r="O671" s="207">
        <f t="shared" si="247"/>
        <v>7</v>
      </c>
      <c r="P671" s="284">
        <v>2100206</v>
      </c>
      <c r="Q671" s="284" t="s">
        <v>3723</v>
      </c>
      <c r="R671" s="287"/>
      <c r="S671" s="285">
        <f t="shared" si="248"/>
        <v>0</v>
      </c>
      <c r="T671" s="285">
        <f t="shared" si="249"/>
        <v>0</v>
      </c>
    </row>
    <row r="672" ht="36" customHeight="1" spans="1:20">
      <c r="A672" s="275" t="s">
        <v>3724</v>
      </c>
      <c r="B672" s="276" t="s">
        <v>1077</v>
      </c>
      <c r="C672" s="185"/>
      <c r="D672" s="185">
        <f t="shared" si="259"/>
        <v>0</v>
      </c>
      <c r="E672" s="186">
        <v>0</v>
      </c>
      <c r="F672" s="277">
        <v>0</v>
      </c>
      <c r="G672" s="186">
        <v>0</v>
      </c>
      <c r="H672" s="278" t="str">
        <f t="shared" si="244"/>
        <v/>
      </c>
      <c r="I672" s="283" t="str">
        <f t="shared" si="245"/>
        <v>否</v>
      </c>
      <c r="J672" s="207" t="str">
        <f t="shared" si="246"/>
        <v>项</v>
      </c>
      <c r="K672" s="207">
        <f t="shared" si="250"/>
        <v>0</v>
      </c>
      <c r="O672" s="207">
        <f t="shared" si="247"/>
        <v>7</v>
      </c>
      <c r="P672" s="284">
        <v>2100207</v>
      </c>
      <c r="Q672" s="284" t="s">
        <v>3725</v>
      </c>
      <c r="R672" s="287"/>
      <c r="S672" s="285">
        <f t="shared" si="248"/>
        <v>0</v>
      </c>
      <c r="T672" s="285">
        <f t="shared" si="249"/>
        <v>0</v>
      </c>
    </row>
    <row r="673" ht="36" customHeight="1" spans="1:20">
      <c r="A673" s="275" t="s">
        <v>3726</v>
      </c>
      <c r="B673" s="276" t="s">
        <v>1079</v>
      </c>
      <c r="C673" s="185"/>
      <c r="D673" s="185">
        <f t="shared" si="259"/>
        <v>0</v>
      </c>
      <c r="E673" s="186">
        <v>0</v>
      </c>
      <c r="F673" s="277">
        <v>0</v>
      </c>
      <c r="G673" s="186">
        <v>0</v>
      </c>
      <c r="H673" s="278" t="str">
        <f t="shared" si="244"/>
        <v/>
      </c>
      <c r="I673" s="283" t="str">
        <f t="shared" si="245"/>
        <v>否</v>
      </c>
      <c r="J673" s="207" t="str">
        <f t="shared" si="246"/>
        <v>项</v>
      </c>
      <c r="K673" s="207">
        <f t="shared" si="250"/>
        <v>0</v>
      </c>
      <c r="O673" s="207">
        <f t="shared" si="247"/>
        <v>7</v>
      </c>
      <c r="P673" s="284">
        <v>2100208</v>
      </c>
      <c r="Q673" s="284" t="s">
        <v>3727</v>
      </c>
      <c r="R673" s="287"/>
      <c r="S673" s="285">
        <f t="shared" si="248"/>
        <v>0</v>
      </c>
      <c r="T673" s="285">
        <f t="shared" si="249"/>
        <v>0</v>
      </c>
    </row>
    <row r="674" ht="36" customHeight="1" spans="1:20">
      <c r="A674" s="275" t="s">
        <v>3728</v>
      </c>
      <c r="B674" s="276" t="s">
        <v>1081</v>
      </c>
      <c r="C674" s="185"/>
      <c r="D674" s="185">
        <f t="shared" si="259"/>
        <v>0</v>
      </c>
      <c r="E674" s="186">
        <v>0</v>
      </c>
      <c r="F674" s="277">
        <v>0</v>
      </c>
      <c r="G674" s="186">
        <v>0</v>
      </c>
      <c r="H674" s="278" t="str">
        <f t="shared" si="244"/>
        <v/>
      </c>
      <c r="I674" s="283" t="str">
        <f t="shared" si="245"/>
        <v>否</v>
      </c>
      <c r="J674" s="207" t="str">
        <f t="shared" si="246"/>
        <v>项</v>
      </c>
      <c r="K674" s="207">
        <f t="shared" si="250"/>
        <v>0</v>
      </c>
      <c r="O674" s="207">
        <f t="shared" si="247"/>
        <v>7</v>
      </c>
      <c r="P674" s="284">
        <v>2100209</v>
      </c>
      <c r="Q674" s="284" t="s">
        <v>3729</v>
      </c>
      <c r="R674" s="287"/>
      <c r="S674" s="285">
        <f t="shared" si="248"/>
        <v>0</v>
      </c>
      <c r="T674" s="285">
        <f t="shared" si="249"/>
        <v>0</v>
      </c>
    </row>
    <row r="675" ht="36" customHeight="1" spans="1:20">
      <c r="A675" s="275" t="s">
        <v>3730</v>
      </c>
      <c r="B675" s="276" t="s">
        <v>1083</v>
      </c>
      <c r="C675" s="185"/>
      <c r="D675" s="185">
        <f t="shared" si="259"/>
        <v>0</v>
      </c>
      <c r="E675" s="186">
        <v>0</v>
      </c>
      <c r="F675" s="277">
        <v>0</v>
      </c>
      <c r="G675" s="186">
        <v>0</v>
      </c>
      <c r="H675" s="278" t="str">
        <f t="shared" si="244"/>
        <v/>
      </c>
      <c r="I675" s="283" t="str">
        <f t="shared" si="245"/>
        <v>否</v>
      </c>
      <c r="J675" s="207" t="str">
        <f t="shared" si="246"/>
        <v>项</v>
      </c>
      <c r="K675" s="207">
        <f t="shared" si="250"/>
        <v>0</v>
      </c>
      <c r="O675" s="207">
        <f t="shared" si="247"/>
        <v>7</v>
      </c>
      <c r="P675" s="284">
        <v>2100210</v>
      </c>
      <c r="Q675" s="284" t="s">
        <v>3731</v>
      </c>
      <c r="R675" s="287"/>
      <c r="S675" s="285">
        <f t="shared" si="248"/>
        <v>0</v>
      </c>
      <c r="T675" s="285">
        <f t="shared" si="249"/>
        <v>0</v>
      </c>
    </row>
    <row r="676" ht="36" customHeight="1" spans="1:20">
      <c r="A676" s="275" t="s">
        <v>3732</v>
      </c>
      <c r="B676" s="276" t="s">
        <v>1085</v>
      </c>
      <c r="C676" s="185"/>
      <c r="D676" s="185">
        <f t="shared" si="259"/>
        <v>0</v>
      </c>
      <c r="E676" s="186">
        <v>0</v>
      </c>
      <c r="F676" s="277">
        <v>0</v>
      </c>
      <c r="G676" s="186">
        <v>0</v>
      </c>
      <c r="H676" s="278" t="str">
        <f t="shared" si="244"/>
        <v/>
      </c>
      <c r="I676" s="283" t="str">
        <f t="shared" si="245"/>
        <v>否</v>
      </c>
      <c r="J676" s="207" t="str">
        <f t="shared" si="246"/>
        <v>项</v>
      </c>
      <c r="K676" s="207">
        <f t="shared" si="250"/>
        <v>0</v>
      </c>
      <c r="O676" s="207">
        <f t="shared" si="247"/>
        <v>7</v>
      </c>
      <c r="P676" s="284">
        <v>2100211</v>
      </c>
      <c r="Q676" s="284" t="s">
        <v>3733</v>
      </c>
      <c r="R676" s="287"/>
      <c r="S676" s="285">
        <f t="shared" si="248"/>
        <v>0</v>
      </c>
      <c r="T676" s="285">
        <f t="shared" si="249"/>
        <v>0</v>
      </c>
    </row>
    <row r="677" ht="36" customHeight="1" spans="1:20">
      <c r="A677" s="275" t="s">
        <v>3734</v>
      </c>
      <c r="B677" s="276" t="s">
        <v>1087</v>
      </c>
      <c r="C677" s="185"/>
      <c r="D677" s="185">
        <f t="shared" si="259"/>
        <v>0</v>
      </c>
      <c r="E677" s="186">
        <v>0</v>
      </c>
      <c r="F677" s="277">
        <v>0</v>
      </c>
      <c r="G677" s="186">
        <v>0</v>
      </c>
      <c r="H677" s="278" t="str">
        <f t="shared" si="244"/>
        <v/>
      </c>
      <c r="I677" s="283" t="str">
        <f t="shared" si="245"/>
        <v>否</v>
      </c>
      <c r="J677" s="207" t="str">
        <f t="shared" si="246"/>
        <v>项</v>
      </c>
      <c r="K677" s="207">
        <f t="shared" si="250"/>
        <v>0</v>
      </c>
      <c r="O677" s="207">
        <f t="shared" si="247"/>
        <v>7</v>
      </c>
      <c r="P677" s="284">
        <v>2100212</v>
      </c>
      <c r="Q677" s="284" t="s">
        <v>3735</v>
      </c>
      <c r="R677" s="287"/>
      <c r="S677" s="285">
        <f t="shared" si="248"/>
        <v>0</v>
      </c>
      <c r="T677" s="285">
        <f t="shared" si="249"/>
        <v>0</v>
      </c>
    </row>
    <row r="678" ht="36" customHeight="1" spans="1:20">
      <c r="A678" s="275" t="s">
        <v>3736</v>
      </c>
      <c r="B678" s="276" t="s">
        <v>1089</v>
      </c>
      <c r="C678" s="185">
        <v>321</v>
      </c>
      <c r="D678" s="185">
        <f t="shared" si="259"/>
        <v>245</v>
      </c>
      <c r="E678" s="186">
        <v>0</v>
      </c>
      <c r="F678" s="277">
        <v>45</v>
      </c>
      <c r="G678" s="186">
        <v>200</v>
      </c>
      <c r="H678" s="278">
        <f t="shared" si="244"/>
        <v>-0.236760124610592</v>
      </c>
      <c r="I678" s="283" t="str">
        <f t="shared" si="245"/>
        <v>是</v>
      </c>
      <c r="J678" s="207" t="str">
        <f t="shared" si="246"/>
        <v>项</v>
      </c>
      <c r="K678" s="207">
        <f t="shared" si="250"/>
        <v>-76</v>
      </c>
      <c r="O678" s="207">
        <f t="shared" si="247"/>
        <v>7</v>
      </c>
      <c r="P678" s="284">
        <v>2100299</v>
      </c>
      <c r="Q678" s="284" t="s">
        <v>3737</v>
      </c>
      <c r="R678" s="287">
        <v>321</v>
      </c>
      <c r="S678" s="285">
        <f t="shared" si="248"/>
        <v>0</v>
      </c>
      <c r="T678" s="285">
        <f t="shared" si="249"/>
        <v>0</v>
      </c>
    </row>
    <row r="679" ht="36" customHeight="1" spans="1:20">
      <c r="A679" s="275" t="s">
        <v>3738</v>
      </c>
      <c r="B679" s="276" t="s">
        <v>1091</v>
      </c>
      <c r="C679" s="185">
        <f t="shared" ref="C679:G679" si="260">SUM(C680:C682)</f>
        <v>4791</v>
      </c>
      <c r="D679" s="185">
        <f t="shared" si="260"/>
        <v>4959</v>
      </c>
      <c r="E679" s="186">
        <f t="shared" si="260"/>
        <v>4253</v>
      </c>
      <c r="F679" s="277">
        <f t="shared" si="260"/>
        <v>156</v>
      </c>
      <c r="G679" s="186">
        <f t="shared" si="260"/>
        <v>550</v>
      </c>
      <c r="H679" s="278">
        <f t="shared" si="244"/>
        <v>0.0350657482780212</v>
      </c>
      <c r="I679" s="283" t="str">
        <f t="shared" si="245"/>
        <v>是</v>
      </c>
      <c r="J679" s="207" t="str">
        <f t="shared" si="246"/>
        <v>款</v>
      </c>
      <c r="K679" s="207">
        <f t="shared" si="250"/>
        <v>168</v>
      </c>
      <c r="O679" s="207">
        <f t="shared" si="247"/>
        <v>5</v>
      </c>
      <c r="P679" s="284">
        <v>21003</v>
      </c>
      <c r="Q679" s="286" t="s">
        <v>3739</v>
      </c>
      <c r="R679" s="287">
        <f>SUM(R680:R682)</f>
        <v>4791</v>
      </c>
      <c r="S679" s="285">
        <f t="shared" si="248"/>
        <v>0</v>
      </c>
      <c r="T679" s="285">
        <f t="shared" si="249"/>
        <v>0</v>
      </c>
    </row>
    <row r="680" ht="36" customHeight="1" spans="1:20">
      <c r="A680" s="275" t="s">
        <v>3740</v>
      </c>
      <c r="B680" s="276" t="s">
        <v>1093</v>
      </c>
      <c r="C680" s="185"/>
      <c r="D680" s="185">
        <f t="shared" ref="D680:D682" si="261">SUM(E680:G680)</f>
        <v>0</v>
      </c>
      <c r="E680" s="186">
        <v>0</v>
      </c>
      <c r="F680" s="277">
        <v>0</v>
      </c>
      <c r="G680" s="186">
        <v>0</v>
      </c>
      <c r="H680" s="278" t="str">
        <f t="shared" si="244"/>
        <v/>
      </c>
      <c r="I680" s="283" t="str">
        <f t="shared" si="245"/>
        <v>否</v>
      </c>
      <c r="J680" s="207" t="str">
        <f t="shared" si="246"/>
        <v>项</v>
      </c>
      <c r="K680" s="207">
        <f t="shared" si="250"/>
        <v>0</v>
      </c>
      <c r="O680" s="207">
        <f t="shared" si="247"/>
        <v>7</v>
      </c>
      <c r="P680" s="284">
        <v>2100301</v>
      </c>
      <c r="Q680" s="284" t="s">
        <v>3741</v>
      </c>
      <c r="R680" s="287"/>
      <c r="S680" s="285">
        <f t="shared" si="248"/>
        <v>0</v>
      </c>
      <c r="T680" s="285">
        <f t="shared" si="249"/>
        <v>0</v>
      </c>
    </row>
    <row r="681" ht="36" customHeight="1" spans="1:20">
      <c r="A681" s="275" t="s">
        <v>3742</v>
      </c>
      <c r="B681" s="276" t="s">
        <v>1095</v>
      </c>
      <c r="C681" s="185">
        <v>4047</v>
      </c>
      <c r="D681" s="185">
        <f t="shared" si="261"/>
        <v>4331</v>
      </c>
      <c r="E681" s="279">
        <v>4253</v>
      </c>
      <c r="F681" s="277">
        <v>58</v>
      </c>
      <c r="G681" s="186">
        <v>20</v>
      </c>
      <c r="H681" s="278">
        <f t="shared" si="244"/>
        <v>0.0701754385964912</v>
      </c>
      <c r="I681" s="283" t="str">
        <f t="shared" si="245"/>
        <v>是</v>
      </c>
      <c r="J681" s="207" t="str">
        <f t="shared" si="246"/>
        <v>项</v>
      </c>
      <c r="K681" s="207">
        <f t="shared" si="250"/>
        <v>284</v>
      </c>
      <c r="O681" s="207">
        <f t="shared" si="247"/>
        <v>7</v>
      </c>
      <c r="P681" s="284">
        <v>2100302</v>
      </c>
      <c r="Q681" s="284" t="s">
        <v>3743</v>
      </c>
      <c r="R681" s="287">
        <v>4047</v>
      </c>
      <c r="S681" s="285">
        <f t="shared" si="248"/>
        <v>0</v>
      </c>
      <c r="T681" s="285">
        <f t="shared" si="249"/>
        <v>0</v>
      </c>
    </row>
    <row r="682" ht="36" customHeight="1" spans="1:20">
      <c r="A682" s="275" t="s">
        <v>3744</v>
      </c>
      <c r="B682" s="276" t="s">
        <v>1097</v>
      </c>
      <c r="C682" s="185">
        <v>744</v>
      </c>
      <c r="D682" s="185">
        <f t="shared" si="261"/>
        <v>628</v>
      </c>
      <c r="E682" s="186">
        <v>0</v>
      </c>
      <c r="F682" s="277">
        <v>98</v>
      </c>
      <c r="G682" s="186">
        <v>530</v>
      </c>
      <c r="H682" s="278">
        <f t="shared" si="244"/>
        <v>-0.155913978494624</v>
      </c>
      <c r="I682" s="283" t="str">
        <f t="shared" si="245"/>
        <v>是</v>
      </c>
      <c r="J682" s="207" t="str">
        <f t="shared" si="246"/>
        <v>项</v>
      </c>
      <c r="K682" s="207">
        <f t="shared" si="250"/>
        <v>-116</v>
      </c>
      <c r="O682" s="207">
        <f t="shared" si="247"/>
        <v>7</v>
      </c>
      <c r="P682" s="284">
        <v>2100399</v>
      </c>
      <c r="Q682" s="284" t="s">
        <v>3745</v>
      </c>
      <c r="R682" s="287">
        <v>744</v>
      </c>
      <c r="S682" s="285">
        <f t="shared" si="248"/>
        <v>0</v>
      </c>
      <c r="T682" s="285">
        <f t="shared" si="249"/>
        <v>0</v>
      </c>
    </row>
    <row r="683" ht="36" customHeight="1" spans="1:20">
      <c r="A683" s="275" t="s">
        <v>3746</v>
      </c>
      <c r="B683" s="276" t="s">
        <v>1099</v>
      </c>
      <c r="C683" s="185">
        <f t="shared" ref="C683:G683" si="262">SUM(C684:C694)</f>
        <v>10770</v>
      </c>
      <c r="D683" s="185">
        <f t="shared" si="262"/>
        <v>10872</v>
      </c>
      <c r="E683" s="186">
        <f t="shared" si="262"/>
        <v>1485</v>
      </c>
      <c r="F683" s="277">
        <f t="shared" si="262"/>
        <v>167</v>
      </c>
      <c r="G683" s="186">
        <f t="shared" si="262"/>
        <v>9220</v>
      </c>
      <c r="H683" s="278">
        <f t="shared" si="244"/>
        <v>0.00947075208913639</v>
      </c>
      <c r="I683" s="283" t="str">
        <f t="shared" si="245"/>
        <v>是</v>
      </c>
      <c r="J683" s="207" t="str">
        <f t="shared" si="246"/>
        <v>款</v>
      </c>
      <c r="K683" s="207">
        <f t="shared" si="250"/>
        <v>102</v>
      </c>
      <c r="O683" s="207">
        <f t="shared" si="247"/>
        <v>5</v>
      </c>
      <c r="P683" s="284">
        <v>21004</v>
      </c>
      <c r="Q683" s="286" t="s">
        <v>3747</v>
      </c>
      <c r="R683" s="287">
        <f>SUM(R684:R694)</f>
        <v>10770</v>
      </c>
      <c r="S683" s="285">
        <f t="shared" si="248"/>
        <v>0</v>
      </c>
      <c r="T683" s="285">
        <f t="shared" si="249"/>
        <v>0</v>
      </c>
    </row>
    <row r="684" ht="36" customHeight="1" spans="1:20">
      <c r="A684" s="275" t="s">
        <v>3748</v>
      </c>
      <c r="B684" s="276" t="s">
        <v>1101</v>
      </c>
      <c r="C684" s="185">
        <v>1029</v>
      </c>
      <c r="D684" s="185">
        <f t="shared" ref="D684:D694" si="263">SUM(E684:G684)</f>
        <v>676</v>
      </c>
      <c r="E684" s="279">
        <v>676</v>
      </c>
      <c r="F684" s="277">
        <v>0</v>
      </c>
      <c r="G684" s="186">
        <v>0</v>
      </c>
      <c r="H684" s="278">
        <f t="shared" si="244"/>
        <v>-0.343051506316812</v>
      </c>
      <c r="I684" s="283" t="str">
        <f t="shared" si="245"/>
        <v>是</v>
      </c>
      <c r="J684" s="207" t="str">
        <f t="shared" si="246"/>
        <v>项</v>
      </c>
      <c r="K684" s="207">
        <f t="shared" si="250"/>
        <v>-353</v>
      </c>
      <c r="O684" s="207">
        <f t="shared" si="247"/>
        <v>7</v>
      </c>
      <c r="P684" s="284">
        <v>2100401</v>
      </c>
      <c r="Q684" s="284" t="s">
        <v>3749</v>
      </c>
      <c r="R684" s="287">
        <v>1029</v>
      </c>
      <c r="S684" s="285">
        <f t="shared" si="248"/>
        <v>0</v>
      </c>
      <c r="T684" s="285">
        <f t="shared" si="249"/>
        <v>0</v>
      </c>
    </row>
    <row r="685" ht="36" customHeight="1" spans="1:20">
      <c r="A685" s="275" t="s">
        <v>3750</v>
      </c>
      <c r="B685" s="276" t="s">
        <v>1103</v>
      </c>
      <c r="C685" s="185">
        <v>180</v>
      </c>
      <c r="D685" s="185">
        <f t="shared" si="263"/>
        <v>177</v>
      </c>
      <c r="E685" s="279">
        <v>177</v>
      </c>
      <c r="F685" s="277">
        <v>0</v>
      </c>
      <c r="G685" s="186">
        <v>0</v>
      </c>
      <c r="H685" s="278">
        <f t="shared" si="244"/>
        <v>-0.0166666666666667</v>
      </c>
      <c r="I685" s="283" t="str">
        <f t="shared" si="245"/>
        <v>是</v>
      </c>
      <c r="J685" s="207" t="str">
        <f t="shared" si="246"/>
        <v>项</v>
      </c>
      <c r="K685" s="207">
        <f t="shared" si="250"/>
        <v>-3</v>
      </c>
      <c r="O685" s="207">
        <f t="shared" si="247"/>
        <v>7</v>
      </c>
      <c r="P685" s="284">
        <v>2100402</v>
      </c>
      <c r="Q685" s="284" t="s">
        <v>3751</v>
      </c>
      <c r="R685" s="287">
        <v>180</v>
      </c>
      <c r="S685" s="285">
        <f t="shared" si="248"/>
        <v>0</v>
      </c>
      <c r="T685" s="285">
        <f t="shared" si="249"/>
        <v>0</v>
      </c>
    </row>
    <row r="686" ht="36" customHeight="1" spans="1:20">
      <c r="A686" s="275" t="s">
        <v>3752</v>
      </c>
      <c r="B686" s="276" t="s">
        <v>1105</v>
      </c>
      <c r="C686" s="185">
        <v>1637</v>
      </c>
      <c r="D686" s="185">
        <f t="shared" si="263"/>
        <v>632</v>
      </c>
      <c r="E686" s="279">
        <v>632</v>
      </c>
      <c r="F686" s="277">
        <v>0</v>
      </c>
      <c r="G686" s="186">
        <v>0</v>
      </c>
      <c r="H686" s="278">
        <f t="shared" si="244"/>
        <v>-0.613927916921197</v>
      </c>
      <c r="I686" s="283" t="str">
        <f t="shared" si="245"/>
        <v>是</v>
      </c>
      <c r="J686" s="207" t="str">
        <f t="shared" si="246"/>
        <v>项</v>
      </c>
      <c r="K686" s="207">
        <f t="shared" si="250"/>
        <v>-1005</v>
      </c>
      <c r="O686" s="207">
        <f t="shared" si="247"/>
        <v>7</v>
      </c>
      <c r="P686" s="284">
        <v>2100403</v>
      </c>
      <c r="Q686" s="284" t="s">
        <v>3753</v>
      </c>
      <c r="R686" s="287">
        <v>1637</v>
      </c>
      <c r="S686" s="285">
        <f t="shared" si="248"/>
        <v>0</v>
      </c>
      <c r="T686" s="285">
        <f t="shared" si="249"/>
        <v>0</v>
      </c>
    </row>
    <row r="687" ht="36" customHeight="1" spans="1:20">
      <c r="A687" s="275" t="s">
        <v>3754</v>
      </c>
      <c r="B687" s="276" t="s">
        <v>1107</v>
      </c>
      <c r="C687" s="185">
        <v>0</v>
      </c>
      <c r="D687" s="185">
        <f t="shared" si="263"/>
        <v>0</v>
      </c>
      <c r="E687" s="186">
        <v>0</v>
      </c>
      <c r="F687" s="277">
        <v>0</v>
      </c>
      <c r="G687" s="186">
        <v>0</v>
      </c>
      <c r="H687" s="278" t="str">
        <f t="shared" si="244"/>
        <v/>
      </c>
      <c r="I687" s="283" t="str">
        <f t="shared" si="245"/>
        <v>否</v>
      </c>
      <c r="J687" s="207" t="str">
        <f t="shared" si="246"/>
        <v>项</v>
      </c>
      <c r="K687" s="207">
        <f t="shared" si="250"/>
        <v>0</v>
      </c>
      <c r="O687" s="207">
        <f t="shared" si="247"/>
        <v>7</v>
      </c>
      <c r="P687" s="284">
        <v>2100404</v>
      </c>
      <c r="Q687" s="284" t="s">
        <v>3755</v>
      </c>
      <c r="R687" s="287"/>
      <c r="S687" s="285">
        <f t="shared" si="248"/>
        <v>0</v>
      </c>
      <c r="T687" s="285">
        <f t="shared" si="249"/>
        <v>0</v>
      </c>
    </row>
    <row r="688" ht="36" customHeight="1" spans="1:20">
      <c r="A688" s="275" t="s">
        <v>3756</v>
      </c>
      <c r="B688" s="276" t="s">
        <v>1109</v>
      </c>
      <c r="C688" s="185">
        <v>0</v>
      </c>
      <c r="D688" s="185">
        <f t="shared" si="263"/>
        <v>0</v>
      </c>
      <c r="E688" s="186">
        <v>0</v>
      </c>
      <c r="F688" s="277">
        <v>0</v>
      </c>
      <c r="G688" s="186">
        <v>0</v>
      </c>
      <c r="H688" s="278" t="str">
        <f t="shared" si="244"/>
        <v/>
      </c>
      <c r="I688" s="283" t="str">
        <f t="shared" si="245"/>
        <v>否</v>
      </c>
      <c r="J688" s="207" t="str">
        <f t="shared" si="246"/>
        <v>项</v>
      </c>
      <c r="K688" s="207">
        <f t="shared" si="250"/>
        <v>0</v>
      </c>
      <c r="O688" s="207">
        <f t="shared" si="247"/>
        <v>7</v>
      </c>
      <c r="P688" s="284">
        <v>2100405</v>
      </c>
      <c r="Q688" s="284" t="s">
        <v>3757</v>
      </c>
      <c r="R688" s="287"/>
      <c r="S688" s="285">
        <f t="shared" si="248"/>
        <v>0</v>
      </c>
      <c r="T688" s="285">
        <f t="shared" si="249"/>
        <v>0</v>
      </c>
    </row>
    <row r="689" ht="36" customHeight="1" spans="1:20">
      <c r="A689" s="275" t="s">
        <v>3758</v>
      </c>
      <c r="B689" s="276" t="s">
        <v>1111</v>
      </c>
      <c r="C689" s="185">
        <v>0</v>
      </c>
      <c r="D689" s="185">
        <f t="shared" si="263"/>
        <v>0</v>
      </c>
      <c r="E689" s="186">
        <v>0</v>
      </c>
      <c r="F689" s="277">
        <v>0</v>
      </c>
      <c r="G689" s="186">
        <v>0</v>
      </c>
      <c r="H689" s="278" t="str">
        <f t="shared" si="244"/>
        <v/>
      </c>
      <c r="I689" s="283" t="str">
        <f t="shared" si="245"/>
        <v>否</v>
      </c>
      <c r="J689" s="207" t="str">
        <f t="shared" si="246"/>
        <v>项</v>
      </c>
      <c r="K689" s="207">
        <f t="shared" si="250"/>
        <v>0</v>
      </c>
      <c r="O689" s="207">
        <f t="shared" si="247"/>
        <v>7</v>
      </c>
      <c r="P689" s="284">
        <v>2100406</v>
      </c>
      <c r="Q689" s="284" t="s">
        <v>3759</v>
      </c>
      <c r="R689" s="287"/>
      <c r="S689" s="285">
        <f t="shared" si="248"/>
        <v>0</v>
      </c>
      <c r="T689" s="285">
        <f t="shared" si="249"/>
        <v>0</v>
      </c>
    </row>
    <row r="690" ht="36" customHeight="1" spans="1:20">
      <c r="A690" s="275" t="s">
        <v>3760</v>
      </c>
      <c r="B690" s="276" t="s">
        <v>1113</v>
      </c>
      <c r="C690" s="185">
        <v>0</v>
      </c>
      <c r="D690" s="185">
        <f t="shared" si="263"/>
        <v>0</v>
      </c>
      <c r="E690" s="186">
        <v>0</v>
      </c>
      <c r="F690" s="277">
        <v>0</v>
      </c>
      <c r="G690" s="186">
        <v>0</v>
      </c>
      <c r="H690" s="278" t="str">
        <f t="shared" si="244"/>
        <v/>
      </c>
      <c r="I690" s="283" t="str">
        <f t="shared" si="245"/>
        <v>否</v>
      </c>
      <c r="J690" s="207" t="str">
        <f t="shared" si="246"/>
        <v>项</v>
      </c>
      <c r="K690" s="207">
        <f t="shared" si="250"/>
        <v>0</v>
      </c>
      <c r="O690" s="207">
        <f t="shared" si="247"/>
        <v>7</v>
      </c>
      <c r="P690" s="284">
        <v>2100407</v>
      </c>
      <c r="Q690" s="284" t="s">
        <v>3761</v>
      </c>
      <c r="R690" s="287"/>
      <c r="S690" s="285">
        <f t="shared" si="248"/>
        <v>0</v>
      </c>
      <c r="T690" s="285">
        <f t="shared" si="249"/>
        <v>0</v>
      </c>
    </row>
    <row r="691" ht="36" customHeight="1" spans="1:20">
      <c r="A691" s="275" t="s">
        <v>3762</v>
      </c>
      <c r="B691" s="276" t="s">
        <v>1115</v>
      </c>
      <c r="C691" s="185">
        <v>2666</v>
      </c>
      <c r="D691" s="185">
        <f t="shared" si="263"/>
        <v>2779</v>
      </c>
      <c r="E691" s="186">
        <v>0</v>
      </c>
      <c r="F691" s="277">
        <v>69</v>
      </c>
      <c r="G691" s="186">
        <v>2710</v>
      </c>
      <c r="H691" s="278">
        <f t="shared" si="244"/>
        <v>0.0423855963990998</v>
      </c>
      <c r="I691" s="283" t="str">
        <f t="shared" si="245"/>
        <v>是</v>
      </c>
      <c r="J691" s="207" t="str">
        <f t="shared" si="246"/>
        <v>项</v>
      </c>
      <c r="K691" s="207">
        <f t="shared" si="250"/>
        <v>113</v>
      </c>
      <c r="O691" s="207">
        <f t="shared" si="247"/>
        <v>7</v>
      </c>
      <c r="P691" s="284">
        <v>2100408</v>
      </c>
      <c r="Q691" s="284" t="s">
        <v>3763</v>
      </c>
      <c r="R691" s="287">
        <v>2666</v>
      </c>
      <c r="S691" s="285">
        <f t="shared" si="248"/>
        <v>0</v>
      </c>
      <c r="T691" s="285">
        <f t="shared" si="249"/>
        <v>0</v>
      </c>
    </row>
    <row r="692" ht="36" customHeight="1" spans="1:20">
      <c r="A692" s="275" t="s">
        <v>3764</v>
      </c>
      <c r="B692" s="276" t="s">
        <v>1117</v>
      </c>
      <c r="C692" s="185">
        <v>217</v>
      </c>
      <c r="D692" s="185">
        <f t="shared" si="263"/>
        <v>885</v>
      </c>
      <c r="E692" s="186">
        <v>0</v>
      </c>
      <c r="F692" s="277">
        <v>85</v>
      </c>
      <c r="G692" s="186">
        <v>800</v>
      </c>
      <c r="H692" s="278">
        <f t="shared" si="244"/>
        <v>3.07834101382489</v>
      </c>
      <c r="I692" s="283" t="str">
        <f t="shared" si="245"/>
        <v>是</v>
      </c>
      <c r="J692" s="207" t="str">
        <f t="shared" si="246"/>
        <v>项</v>
      </c>
      <c r="K692" s="207">
        <f t="shared" si="250"/>
        <v>668</v>
      </c>
      <c r="O692" s="207">
        <f t="shared" si="247"/>
        <v>7</v>
      </c>
      <c r="P692" s="284">
        <v>2100409</v>
      </c>
      <c r="Q692" s="284" t="s">
        <v>3765</v>
      </c>
      <c r="R692" s="287">
        <v>217</v>
      </c>
      <c r="S692" s="285">
        <f t="shared" si="248"/>
        <v>0</v>
      </c>
      <c r="T692" s="285">
        <f t="shared" si="249"/>
        <v>0</v>
      </c>
    </row>
    <row r="693" ht="36" customHeight="1" spans="1:20">
      <c r="A693" s="275" t="s">
        <v>3766</v>
      </c>
      <c r="B693" s="276" t="s">
        <v>1119</v>
      </c>
      <c r="C693" s="185">
        <v>5039</v>
      </c>
      <c r="D693" s="185">
        <f t="shared" si="263"/>
        <v>5718</v>
      </c>
      <c r="E693" s="186">
        <v>0</v>
      </c>
      <c r="F693" s="277">
        <v>8</v>
      </c>
      <c r="G693" s="186">
        <v>5710</v>
      </c>
      <c r="H693" s="278">
        <f t="shared" si="244"/>
        <v>0.134748958126612</v>
      </c>
      <c r="I693" s="283" t="str">
        <f t="shared" si="245"/>
        <v>是</v>
      </c>
      <c r="J693" s="207" t="str">
        <f t="shared" si="246"/>
        <v>项</v>
      </c>
      <c r="K693" s="207">
        <f t="shared" si="250"/>
        <v>679</v>
      </c>
      <c r="O693" s="207">
        <f t="shared" si="247"/>
        <v>7</v>
      </c>
      <c r="P693" s="284">
        <v>2100410</v>
      </c>
      <c r="Q693" s="284" t="s">
        <v>3767</v>
      </c>
      <c r="R693" s="287">
        <v>5039</v>
      </c>
      <c r="S693" s="285">
        <f t="shared" si="248"/>
        <v>0</v>
      </c>
      <c r="T693" s="285">
        <f t="shared" si="249"/>
        <v>0</v>
      </c>
    </row>
    <row r="694" ht="36" customHeight="1" spans="1:20">
      <c r="A694" s="275" t="s">
        <v>3768</v>
      </c>
      <c r="B694" s="276" t="s">
        <v>1121</v>
      </c>
      <c r="C694" s="185">
        <v>2</v>
      </c>
      <c r="D694" s="185">
        <f t="shared" si="263"/>
        <v>5</v>
      </c>
      <c r="E694" s="186">
        <v>0</v>
      </c>
      <c r="F694" s="277">
        <v>5</v>
      </c>
      <c r="G694" s="186">
        <v>0</v>
      </c>
      <c r="H694" s="278">
        <f t="shared" si="244"/>
        <v>1.5</v>
      </c>
      <c r="I694" s="283" t="str">
        <f t="shared" si="245"/>
        <v>是</v>
      </c>
      <c r="J694" s="207" t="str">
        <f t="shared" si="246"/>
        <v>项</v>
      </c>
      <c r="K694" s="207">
        <f t="shared" si="250"/>
        <v>3</v>
      </c>
      <c r="O694" s="207">
        <f t="shared" si="247"/>
        <v>7</v>
      </c>
      <c r="P694" s="284">
        <v>2100499</v>
      </c>
      <c r="Q694" s="284" t="s">
        <v>3769</v>
      </c>
      <c r="R694" s="287">
        <v>2</v>
      </c>
      <c r="S694" s="285">
        <f t="shared" si="248"/>
        <v>0</v>
      </c>
      <c r="T694" s="285">
        <f t="shared" si="249"/>
        <v>0</v>
      </c>
    </row>
    <row r="695" ht="36" customHeight="1" spans="1:20">
      <c r="A695" s="275" t="s">
        <v>3770</v>
      </c>
      <c r="B695" s="276" t="s">
        <v>1123</v>
      </c>
      <c r="C695" s="185">
        <f t="shared" ref="C695:G695" si="264">SUM(C696:C697)</f>
        <v>54</v>
      </c>
      <c r="D695" s="185">
        <f t="shared" si="264"/>
        <v>0</v>
      </c>
      <c r="E695" s="186">
        <f t="shared" si="264"/>
        <v>0</v>
      </c>
      <c r="F695" s="277">
        <f t="shared" si="264"/>
        <v>0</v>
      </c>
      <c r="G695" s="186">
        <f t="shared" si="264"/>
        <v>0</v>
      </c>
      <c r="H695" s="278">
        <f t="shared" si="244"/>
        <v>-1</v>
      </c>
      <c r="I695" s="283" t="str">
        <f t="shared" si="245"/>
        <v>是</v>
      </c>
      <c r="J695" s="207" t="str">
        <f t="shared" si="246"/>
        <v>款</v>
      </c>
      <c r="K695" s="207">
        <f t="shared" si="250"/>
        <v>-54</v>
      </c>
      <c r="O695" s="207">
        <f t="shared" si="247"/>
        <v>5</v>
      </c>
      <c r="P695" s="284">
        <v>21006</v>
      </c>
      <c r="Q695" s="286" t="s">
        <v>3771</v>
      </c>
      <c r="R695" s="287">
        <f>SUM(R696:R697)</f>
        <v>54</v>
      </c>
      <c r="S695" s="285">
        <f t="shared" si="248"/>
        <v>0</v>
      </c>
      <c r="T695" s="285">
        <f t="shared" si="249"/>
        <v>0</v>
      </c>
    </row>
    <row r="696" ht="36" customHeight="1" spans="1:20">
      <c r="A696" s="275" t="s">
        <v>3772</v>
      </c>
      <c r="B696" s="276" t="s">
        <v>1125</v>
      </c>
      <c r="C696" s="185">
        <v>54</v>
      </c>
      <c r="D696" s="185">
        <f t="shared" ref="D696:D701" si="265">SUM(E696:G696)</f>
        <v>0</v>
      </c>
      <c r="E696" s="186">
        <v>0</v>
      </c>
      <c r="F696" s="277">
        <v>0</v>
      </c>
      <c r="G696" s="186">
        <v>0</v>
      </c>
      <c r="H696" s="278">
        <f t="shared" si="244"/>
        <v>-1</v>
      </c>
      <c r="I696" s="283" t="str">
        <f t="shared" si="245"/>
        <v>是</v>
      </c>
      <c r="J696" s="207" t="str">
        <f t="shared" si="246"/>
        <v>项</v>
      </c>
      <c r="K696" s="207">
        <f t="shared" si="250"/>
        <v>-54</v>
      </c>
      <c r="O696" s="207">
        <f t="shared" si="247"/>
        <v>7</v>
      </c>
      <c r="P696" s="284">
        <v>2100601</v>
      </c>
      <c r="Q696" s="284" t="s">
        <v>3773</v>
      </c>
      <c r="R696" s="287">
        <v>54</v>
      </c>
      <c r="S696" s="285">
        <f t="shared" si="248"/>
        <v>0</v>
      </c>
      <c r="T696" s="285">
        <f t="shared" si="249"/>
        <v>0</v>
      </c>
    </row>
    <row r="697" ht="36" customHeight="1" spans="1:20">
      <c r="A697" s="275" t="s">
        <v>3774</v>
      </c>
      <c r="B697" s="276" t="s">
        <v>1127</v>
      </c>
      <c r="C697" s="185">
        <v>0</v>
      </c>
      <c r="D697" s="185">
        <f t="shared" si="265"/>
        <v>0</v>
      </c>
      <c r="E697" s="186">
        <v>0</v>
      </c>
      <c r="F697" s="277">
        <v>0</v>
      </c>
      <c r="G697" s="186">
        <v>0</v>
      </c>
      <c r="H697" s="278" t="str">
        <f t="shared" si="244"/>
        <v/>
      </c>
      <c r="I697" s="283" t="str">
        <f t="shared" si="245"/>
        <v>否</v>
      </c>
      <c r="J697" s="207" t="str">
        <f t="shared" si="246"/>
        <v>项</v>
      </c>
      <c r="K697" s="207">
        <f t="shared" si="250"/>
        <v>0</v>
      </c>
      <c r="O697" s="207">
        <f t="shared" si="247"/>
        <v>7</v>
      </c>
      <c r="P697" s="284">
        <v>2100699</v>
      </c>
      <c r="Q697" s="284" t="s">
        <v>3775</v>
      </c>
      <c r="R697" s="287"/>
      <c r="S697" s="285">
        <f t="shared" si="248"/>
        <v>0</v>
      </c>
      <c r="T697" s="285">
        <f t="shared" si="249"/>
        <v>0</v>
      </c>
    </row>
    <row r="698" ht="36" customHeight="1" spans="1:20">
      <c r="A698" s="275" t="s">
        <v>3776</v>
      </c>
      <c r="B698" s="276" t="s">
        <v>1129</v>
      </c>
      <c r="C698" s="185">
        <f t="shared" ref="C698:G698" si="266">SUM(C699:C701)</f>
        <v>772</v>
      </c>
      <c r="D698" s="185">
        <f t="shared" si="266"/>
        <v>1265</v>
      </c>
      <c r="E698" s="186">
        <f t="shared" si="266"/>
        <v>228</v>
      </c>
      <c r="F698" s="277">
        <f t="shared" si="266"/>
        <v>137</v>
      </c>
      <c r="G698" s="186">
        <f t="shared" si="266"/>
        <v>900</v>
      </c>
      <c r="H698" s="278">
        <f t="shared" si="244"/>
        <v>0.63860103626943</v>
      </c>
      <c r="I698" s="283" t="str">
        <f t="shared" si="245"/>
        <v>是</v>
      </c>
      <c r="J698" s="207" t="str">
        <f t="shared" si="246"/>
        <v>款</v>
      </c>
      <c r="K698" s="207">
        <f t="shared" si="250"/>
        <v>493</v>
      </c>
      <c r="O698" s="207">
        <f t="shared" si="247"/>
        <v>5</v>
      </c>
      <c r="P698" s="284">
        <v>21007</v>
      </c>
      <c r="Q698" s="286" t="s">
        <v>3777</v>
      </c>
      <c r="R698" s="287">
        <f>SUM(R699:R701)</f>
        <v>772</v>
      </c>
      <c r="S698" s="285">
        <f t="shared" si="248"/>
        <v>0</v>
      </c>
      <c r="T698" s="285">
        <f t="shared" si="249"/>
        <v>0</v>
      </c>
    </row>
    <row r="699" ht="36" customHeight="1" spans="1:20">
      <c r="A699" s="275" t="s">
        <v>3778</v>
      </c>
      <c r="B699" s="276" t="s">
        <v>1131</v>
      </c>
      <c r="C699" s="185">
        <v>0</v>
      </c>
      <c r="D699" s="185">
        <f t="shared" si="265"/>
        <v>17</v>
      </c>
      <c r="E699" s="186">
        <v>0</v>
      </c>
      <c r="F699" s="277">
        <v>17</v>
      </c>
      <c r="G699" s="186">
        <v>0</v>
      </c>
      <c r="H699" s="278" t="str">
        <f t="shared" si="244"/>
        <v/>
      </c>
      <c r="I699" s="283" t="str">
        <f t="shared" si="245"/>
        <v>是</v>
      </c>
      <c r="J699" s="207" t="str">
        <f t="shared" si="246"/>
        <v>项</v>
      </c>
      <c r="K699" s="207">
        <f t="shared" si="250"/>
        <v>17</v>
      </c>
      <c r="O699" s="207">
        <f t="shared" si="247"/>
        <v>7</v>
      </c>
      <c r="P699" s="284">
        <v>2100716</v>
      </c>
      <c r="Q699" s="284" t="s">
        <v>3779</v>
      </c>
      <c r="R699" s="287"/>
      <c r="S699" s="285">
        <f t="shared" si="248"/>
        <v>0</v>
      </c>
      <c r="T699" s="285">
        <f t="shared" si="249"/>
        <v>0</v>
      </c>
    </row>
    <row r="700" ht="36" customHeight="1" spans="1:20">
      <c r="A700" s="275" t="s">
        <v>3780</v>
      </c>
      <c r="B700" s="276" t="s">
        <v>1133</v>
      </c>
      <c r="C700" s="185">
        <v>0</v>
      </c>
      <c r="D700" s="185">
        <f t="shared" si="265"/>
        <v>26</v>
      </c>
      <c r="E700" s="186">
        <v>0</v>
      </c>
      <c r="F700" s="277">
        <v>26</v>
      </c>
      <c r="G700" s="186">
        <v>0</v>
      </c>
      <c r="H700" s="278" t="str">
        <f t="shared" si="244"/>
        <v/>
      </c>
      <c r="I700" s="283" t="str">
        <f t="shared" si="245"/>
        <v>是</v>
      </c>
      <c r="J700" s="207" t="str">
        <f t="shared" si="246"/>
        <v>项</v>
      </c>
      <c r="K700" s="207">
        <f t="shared" si="250"/>
        <v>26</v>
      </c>
      <c r="O700" s="207">
        <f t="shared" si="247"/>
        <v>7</v>
      </c>
      <c r="P700" s="284">
        <v>2100717</v>
      </c>
      <c r="Q700" s="284" t="s">
        <v>3781</v>
      </c>
      <c r="R700" s="287"/>
      <c r="S700" s="285">
        <f t="shared" si="248"/>
        <v>0</v>
      </c>
      <c r="T700" s="285">
        <f t="shared" si="249"/>
        <v>0</v>
      </c>
    </row>
    <row r="701" ht="36" customHeight="1" spans="1:20">
      <c r="A701" s="275" t="s">
        <v>3782</v>
      </c>
      <c r="B701" s="276" t="s">
        <v>1135</v>
      </c>
      <c r="C701" s="185">
        <v>772</v>
      </c>
      <c r="D701" s="185">
        <f t="shared" si="265"/>
        <v>1222</v>
      </c>
      <c r="E701" s="279">
        <v>228</v>
      </c>
      <c r="F701" s="277">
        <v>94</v>
      </c>
      <c r="G701" s="186">
        <v>900</v>
      </c>
      <c r="H701" s="278">
        <f t="shared" si="244"/>
        <v>0.582901554404145</v>
      </c>
      <c r="I701" s="283" t="str">
        <f t="shared" si="245"/>
        <v>是</v>
      </c>
      <c r="J701" s="207" t="str">
        <f t="shared" si="246"/>
        <v>项</v>
      </c>
      <c r="K701" s="207">
        <f t="shared" si="250"/>
        <v>450</v>
      </c>
      <c r="O701" s="207">
        <f t="shared" si="247"/>
        <v>7</v>
      </c>
      <c r="P701" s="284">
        <v>2100799</v>
      </c>
      <c r="Q701" s="284" t="s">
        <v>3783</v>
      </c>
      <c r="R701" s="287">
        <v>772</v>
      </c>
      <c r="S701" s="285">
        <f t="shared" si="248"/>
        <v>0</v>
      </c>
      <c r="T701" s="285">
        <f t="shared" si="249"/>
        <v>0</v>
      </c>
    </row>
    <row r="702" ht="36" customHeight="1" spans="1:20">
      <c r="A702" s="275" t="s">
        <v>3784</v>
      </c>
      <c r="B702" s="276" t="s">
        <v>1137</v>
      </c>
      <c r="C702" s="185">
        <f t="shared" ref="C702:G702" si="267">SUM(C703:C706)</f>
        <v>8827</v>
      </c>
      <c r="D702" s="185">
        <f t="shared" si="267"/>
        <v>9087</v>
      </c>
      <c r="E702" s="186">
        <f t="shared" si="267"/>
        <v>8915</v>
      </c>
      <c r="F702" s="277">
        <f t="shared" si="267"/>
        <v>172</v>
      </c>
      <c r="G702" s="186">
        <f t="shared" si="267"/>
        <v>0</v>
      </c>
      <c r="H702" s="278">
        <f t="shared" si="244"/>
        <v>0.0294550810014726</v>
      </c>
      <c r="I702" s="283" t="str">
        <f t="shared" si="245"/>
        <v>是</v>
      </c>
      <c r="J702" s="207" t="str">
        <f t="shared" si="246"/>
        <v>款</v>
      </c>
      <c r="K702" s="207">
        <f t="shared" si="250"/>
        <v>260</v>
      </c>
      <c r="O702" s="207">
        <f t="shared" si="247"/>
        <v>5</v>
      </c>
      <c r="P702" s="284">
        <v>21011</v>
      </c>
      <c r="Q702" s="286" t="s">
        <v>3785</v>
      </c>
      <c r="R702" s="287">
        <f>SUM(R703:R706)</f>
        <v>8827</v>
      </c>
      <c r="S702" s="285">
        <f t="shared" si="248"/>
        <v>0</v>
      </c>
      <c r="T702" s="285">
        <f t="shared" si="249"/>
        <v>0</v>
      </c>
    </row>
    <row r="703" ht="36" customHeight="1" spans="1:20">
      <c r="A703" s="275" t="s">
        <v>3786</v>
      </c>
      <c r="B703" s="276" t="s">
        <v>1139</v>
      </c>
      <c r="C703" s="185">
        <v>1488</v>
      </c>
      <c r="D703" s="185">
        <f t="shared" ref="D703:D706" si="268">SUM(E703:G703)</f>
        <v>1485</v>
      </c>
      <c r="E703" s="279">
        <v>1485</v>
      </c>
      <c r="F703" s="277">
        <v>0</v>
      </c>
      <c r="G703" s="186">
        <v>0</v>
      </c>
      <c r="H703" s="278">
        <f t="shared" si="244"/>
        <v>-0.00201612903225812</v>
      </c>
      <c r="I703" s="283" t="str">
        <f t="shared" si="245"/>
        <v>是</v>
      </c>
      <c r="J703" s="207" t="str">
        <f t="shared" si="246"/>
        <v>项</v>
      </c>
      <c r="K703" s="207">
        <f t="shared" si="250"/>
        <v>-3</v>
      </c>
      <c r="O703" s="207">
        <f t="shared" si="247"/>
        <v>7</v>
      </c>
      <c r="P703" s="284">
        <v>2101101</v>
      </c>
      <c r="Q703" s="284" t="s">
        <v>3787</v>
      </c>
      <c r="R703" s="287">
        <v>1488</v>
      </c>
      <c r="S703" s="285">
        <f t="shared" si="248"/>
        <v>0</v>
      </c>
      <c r="T703" s="285">
        <f t="shared" si="249"/>
        <v>0</v>
      </c>
    </row>
    <row r="704" ht="36" customHeight="1" spans="1:20">
      <c r="A704" s="275" t="s">
        <v>3788</v>
      </c>
      <c r="B704" s="276" t="s">
        <v>1141</v>
      </c>
      <c r="C704" s="185">
        <v>3778</v>
      </c>
      <c r="D704" s="185">
        <f t="shared" si="268"/>
        <v>3956</v>
      </c>
      <c r="E704" s="279">
        <v>3901</v>
      </c>
      <c r="F704" s="277">
        <v>55</v>
      </c>
      <c r="G704" s="186">
        <v>0</v>
      </c>
      <c r="H704" s="278">
        <f t="shared" si="244"/>
        <v>0.0471148755955533</v>
      </c>
      <c r="I704" s="283" t="str">
        <f t="shared" si="245"/>
        <v>是</v>
      </c>
      <c r="J704" s="207" t="str">
        <f t="shared" si="246"/>
        <v>项</v>
      </c>
      <c r="K704" s="207">
        <f t="shared" si="250"/>
        <v>178</v>
      </c>
      <c r="O704" s="207">
        <f t="shared" si="247"/>
        <v>7</v>
      </c>
      <c r="P704" s="284">
        <v>2101102</v>
      </c>
      <c r="Q704" s="284" t="s">
        <v>3789</v>
      </c>
      <c r="R704" s="287">
        <v>3778</v>
      </c>
      <c r="S704" s="285">
        <f t="shared" si="248"/>
        <v>0</v>
      </c>
      <c r="T704" s="285">
        <f t="shared" si="249"/>
        <v>0</v>
      </c>
    </row>
    <row r="705" ht="36" customHeight="1" spans="1:20">
      <c r="A705" s="275" t="s">
        <v>3790</v>
      </c>
      <c r="B705" s="276" t="s">
        <v>1143</v>
      </c>
      <c r="C705" s="185">
        <v>3417</v>
      </c>
      <c r="D705" s="185">
        <f t="shared" si="268"/>
        <v>3529</v>
      </c>
      <c r="E705" s="279">
        <v>3529</v>
      </c>
      <c r="F705" s="277">
        <v>0</v>
      </c>
      <c r="G705" s="186">
        <v>0</v>
      </c>
      <c r="H705" s="278">
        <f t="shared" si="244"/>
        <v>0.0327772900204859</v>
      </c>
      <c r="I705" s="283" t="str">
        <f t="shared" si="245"/>
        <v>是</v>
      </c>
      <c r="J705" s="207" t="str">
        <f t="shared" si="246"/>
        <v>项</v>
      </c>
      <c r="K705" s="207">
        <f t="shared" si="250"/>
        <v>112</v>
      </c>
      <c r="O705" s="207">
        <f t="shared" si="247"/>
        <v>7</v>
      </c>
      <c r="P705" s="284">
        <v>2101103</v>
      </c>
      <c r="Q705" s="284" t="s">
        <v>3791</v>
      </c>
      <c r="R705" s="287">
        <v>3417</v>
      </c>
      <c r="S705" s="285">
        <f t="shared" si="248"/>
        <v>0</v>
      </c>
      <c r="T705" s="285">
        <f t="shared" si="249"/>
        <v>0</v>
      </c>
    </row>
    <row r="706" ht="36" customHeight="1" spans="1:20">
      <c r="A706" s="275" t="s">
        <v>3792</v>
      </c>
      <c r="B706" s="276" t="s">
        <v>1145</v>
      </c>
      <c r="C706" s="185">
        <v>144</v>
      </c>
      <c r="D706" s="185">
        <f t="shared" si="268"/>
        <v>117</v>
      </c>
      <c r="E706" s="186">
        <v>0</v>
      </c>
      <c r="F706" s="277">
        <v>117</v>
      </c>
      <c r="G706" s="186">
        <v>0</v>
      </c>
      <c r="H706" s="278">
        <f t="shared" si="244"/>
        <v>-0.1875</v>
      </c>
      <c r="I706" s="283" t="str">
        <f t="shared" si="245"/>
        <v>是</v>
      </c>
      <c r="J706" s="207" t="str">
        <f t="shared" si="246"/>
        <v>项</v>
      </c>
      <c r="K706" s="207">
        <f t="shared" si="250"/>
        <v>-27</v>
      </c>
      <c r="O706" s="207">
        <f t="shared" si="247"/>
        <v>7</v>
      </c>
      <c r="P706" s="284">
        <v>2101199</v>
      </c>
      <c r="Q706" s="284" t="s">
        <v>3793</v>
      </c>
      <c r="R706" s="287">
        <v>144</v>
      </c>
      <c r="S706" s="285">
        <f t="shared" si="248"/>
        <v>0</v>
      </c>
      <c r="T706" s="285">
        <f t="shared" si="249"/>
        <v>0</v>
      </c>
    </row>
    <row r="707" ht="36" customHeight="1" spans="1:20">
      <c r="A707" s="275" t="s">
        <v>3794</v>
      </c>
      <c r="B707" s="276" t="s">
        <v>1147</v>
      </c>
      <c r="C707" s="185">
        <f t="shared" ref="C707:G707" si="269">SUM(C708:C710)</f>
        <v>16937</v>
      </c>
      <c r="D707" s="185">
        <f t="shared" si="269"/>
        <v>16952</v>
      </c>
      <c r="E707" s="186">
        <f t="shared" si="269"/>
        <v>0</v>
      </c>
      <c r="F707" s="277">
        <f t="shared" si="269"/>
        <v>732</v>
      </c>
      <c r="G707" s="186">
        <f t="shared" si="269"/>
        <v>16220</v>
      </c>
      <c r="H707" s="278">
        <f t="shared" si="244"/>
        <v>0.00088563500029526</v>
      </c>
      <c r="I707" s="283" t="str">
        <f t="shared" si="245"/>
        <v>是</v>
      </c>
      <c r="J707" s="207" t="str">
        <f t="shared" si="246"/>
        <v>款</v>
      </c>
      <c r="K707" s="207">
        <f t="shared" si="250"/>
        <v>15</v>
      </c>
      <c r="O707" s="207">
        <f t="shared" si="247"/>
        <v>5</v>
      </c>
      <c r="P707" s="284">
        <v>21012</v>
      </c>
      <c r="Q707" s="286" t="s">
        <v>3795</v>
      </c>
      <c r="R707" s="287">
        <f>SUM(R708:R710)</f>
        <v>16937</v>
      </c>
      <c r="S707" s="285">
        <f t="shared" si="248"/>
        <v>0</v>
      </c>
      <c r="T707" s="285">
        <f t="shared" si="249"/>
        <v>0</v>
      </c>
    </row>
    <row r="708" ht="36" customHeight="1" spans="1:20">
      <c r="A708" s="275" t="s">
        <v>3796</v>
      </c>
      <c r="B708" s="276" t="s">
        <v>1149</v>
      </c>
      <c r="C708" s="185">
        <v>0</v>
      </c>
      <c r="D708" s="185">
        <f t="shared" ref="D708:D710" si="270">SUM(E708:G708)</f>
        <v>0</v>
      </c>
      <c r="E708" s="186">
        <v>0</v>
      </c>
      <c r="F708" s="277">
        <v>0</v>
      </c>
      <c r="G708" s="186">
        <v>0</v>
      </c>
      <c r="H708" s="278" t="str">
        <f t="shared" ref="H708:H771" si="271">IF(C708&lt;&gt;0,D708/C708-1,"")</f>
        <v/>
      </c>
      <c r="I708" s="283" t="str">
        <f t="shared" ref="I708:I771" si="272">IF(LEN(A708)=3,"是",IF(B708&lt;&gt;"",IF(SUM(C708:D708)&lt;&gt;0,"是","否"),"是"))</f>
        <v>否</v>
      </c>
      <c r="J708" s="207" t="str">
        <f t="shared" ref="J708:J771" si="273">IF(LEN(A708)=3,"类",IF(LEN(A708)=5,"款","项"))</f>
        <v>项</v>
      </c>
      <c r="K708" s="207">
        <f t="shared" si="250"/>
        <v>0</v>
      </c>
      <c r="O708" s="207">
        <f t="shared" ref="O708:O771" si="274">LEN(A708)</f>
        <v>7</v>
      </c>
      <c r="P708" s="284">
        <v>2101201</v>
      </c>
      <c r="Q708" s="284" t="s">
        <v>3797</v>
      </c>
      <c r="R708" s="287"/>
      <c r="S708" s="285">
        <f t="shared" ref="S708:S771" si="275">A708-P708</f>
        <v>0</v>
      </c>
      <c r="T708" s="285">
        <f t="shared" ref="T708:T771" si="276">C708-R708</f>
        <v>0</v>
      </c>
    </row>
    <row r="709" ht="36" customHeight="1" spans="1:20">
      <c r="A709" s="275" t="s">
        <v>3798</v>
      </c>
      <c r="B709" s="276" t="s">
        <v>1151</v>
      </c>
      <c r="C709" s="185">
        <v>16937</v>
      </c>
      <c r="D709" s="185">
        <f t="shared" si="270"/>
        <v>16952</v>
      </c>
      <c r="E709" s="186">
        <v>0</v>
      </c>
      <c r="F709" s="277">
        <v>732</v>
      </c>
      <c r="G709" s="186">
        <v>16220</v>
      </c>
      <c r="H709" s="278">
        <f t="shared" si="271"/>
        <v>0.00088563500029526</v>
      </c>
      <c r="I709" s="283" t="str">
        <f t="shared" si="272"/>
        <v>是</v>
      </c>
      <c r="J709" s="207" t="str">
        <f t="shared" si="273"/>
        <v>项</v>
      </c>
      <c r="K709" s="207">
        <f t="shared" ref="K709:K772" si="277">D709-C709</f>
        <v>15</v>
      </c>
      <c r="O709" s="207">
        <f t="shared" si="274"/>
        <v>7</v>
      </c>
      <c r="P709" s="284">
        <v>2101202</v>
      </c>
      <c r="Q709" s="284" t="s">
        <v>3799</v>
      </c>
      <c r="R709" s="287">
        <v>16937</v>
      </c>
      <c r="S709" s="285">
        <f t="shared" si="275"/>
        <v>0</v>
      </c>
      <c r="T709" s="285">
        <f t="shared" si="276"/>
        <v>0</v>
      </c>
    </row>
    <row r="710" ht="36" customHeight="1" spans="1:20">
      <c r="A710" s="275" t="s">
        <v>3800</v>
      </c>
      <c r="B710" s="276" t="s">
        <v>1153</v>
      </c>
      <c r="C710" s="185">
        <v>0</v>
      </c>
      <c r="D710" s="185">
        <f t="shared" si="270"/>
        <v>0</v>
      </c>
      <c r="E710" s="186">
        <v>0</v>
      </c>
      <c r="F710" s="277">
        <v>0</v>
      </c>
      <c r="G710" s="186">
        <v>0</v>
      </c>
      <c r="H710" s="278" t="str">
        <f t="shared" si="271"/>
        <v/>
      </c>
      <c r="I710" s="283" t="str">
        <f t="shared" si="272"/>
        <v>否</v>
      </c>
      <c r="J710" s="207" t="str">
        <f t="shared" si="273"/>
        <v>项</v>
      </c>
      <c r="K710" s="207">
        <f t="shared" si="277"/>
        <v>0</v>
      </c>
      <c r="O710" s="207">
        <f t="shared" si="274"/>
        <v>7</v>
      </c>
      <c r="P710" s="284">
        <v>2101299</v>
      </c>
      <c r="Q710" s="284" t="s">
        <v>3801</v>
      </c>
      <c r="R710" s="287"/>
      <c r="S710" s="285">
        <f t="shared" si="275"/>
        <v>0</v>
      </c>
      <c r="T710" s="285">
        <f t="shared" si="276"/>
        <v>0</v>
      </c>
    </row>
    <row r="711" ht="36" customHeight="1" spans="1:20">
      <c r="A711" s="275" t="s">
        <v>3802</v>
      </c>
      <c r="B711" s="276" t="s">
        <v>1155</v>
      </c>
      <c r="C711" s="185">
        <f t="shared" ref="C711:G711" si="278">SUM(C712:C714)</f>
        <v>1746</v>
      </c>
      <c r="D711" s="185">
        <f t="shared" si="278"/>
        <v>1300</v>
      </c>
      <c r="E711" s="186">
        <f t="shared" si="278"/>
        <v>0</v>
      </c>
      <c r="F711" s="277">
        <f t="shared" si="278"/>
        <v>0</v>
      </c>
      <c r="G711" s="186">
        <f t="shared" si="278"/>
        <v>1300</v>
      </c>
      <c r="H711" s="278">
        <f t="shared" si="271"/>
        <v>-0.255441008018328</v>
      </c>
      <c r="I711" s="283" t="str">
        <f t="shared" si="272"/>
        <v>是</v>
      </c>
      <c r="J711" s="207" t="str">
        <f t="shared" si="273"/>
        <v>款</v>
      </c>
      <c r="K711" s="207">
        <f t="shared" si="277"/>
        <v>-446</v>
      </c>
      <c r="O711" s="207">
        <f t="shared" si="274"/>
        <v>5</v>
      </c>
      <c r="P711" s="284">
        <v>21013</v>
      </c>
      <c r="Q711" s="286" t="s">
        <v>3803</v>
      </c>
      <c r="R711" s="287">
        <f>SUM(R712:R714)</f>
        <v>1746</v>
      </c>
      <c r="S711" s="285">
        <f t="shared" si="275"/>
        <v>0</v>
      </c>
      <c r="T711" s="285">
        <f t="shared" si="276"/>
        <v>0</v>
      </c>
    </row>
    <row r="712" ht="36" customHeight="1" spans="1:20">
      <c r="A712" s="275" t="s">
        <v>3804</v>
      </c>
      <c r="B712" s="276" t="s">
        <v>1157</v>
      </c>
      <c r="C712" s="185">
        <v>1692</v>
      </c>
      <c r="D712" s="185">
        <f t="shared" ref="D712:D714" si="279">SUM(E712:G712)</f>
        <v>1300</v>
      </c>
      <c r="E712" s="186">
        <v>0</v>
      </c>
      <c r="F712" s="277">
        <v>0</v>
      </c>
      <c r="G712" s="186">
        <v>1300</v>
      </c>
      <c r="H712" s="278">
        <f t="shared" si="271"/>
        <v>-0.231678486997636</v>
      </c>
      <c r="I712" s="283" t="str">
        <f t="shared" si="272"/>
        <v>是</v>
      </c>
      <c r="J712" s="207" t="str">
        <f t="shared" si="273"/>
        <v>项</v>
      </c>
      <c r="K712" s="207">
        <f t="shared" si="277"/>
        <v>-392</v>
      </c>
      <c r="O712" s="207">
        <f t="shared" si="274"/>
        <v>7</v>
      </c>
      <c r="P712" s="284">
        <v>2101301</v>
      </c>
      <c r="Q712" s="284" t="s">
        <v>3805</v>
      </c>
      <c r="R712" s="287">
        <v>1692</v>
      </c>
      <c r="S712" s="285">
        <f t="shared" si="275"/>
        <v>0</v>
      </c>
      <c r="T712" s="285">
        <f t="shared" si="276"/>
        <v>0</v>
      </c>
    </row>
    <row r="713" ht="36" customHeight="1" spans="1:20">
      <c r="A713" s="275" t="s">
        <v>3806</v>
      </c>
      <c r="B713" s="276" t="s">
        <v>1159</v>
      </c>
      <c r="C713" s="185">
        <v>0</v>
      </c>
      <c r="D713" s="185">
        <f t="shared" si="279"/>
        <v>0</v>
      </c>
      <c r="E713" s="186">
        <v>0</v>
      </c>
      <c r="F713" s="277">
        <v>0</v>
      </c>
      <c r="G713" s="186">
        <v>0</v>
      </c>
      <c r="H713" s="278" t="str">
        <f t="shared" si="271"/>
        <v/>
      </c>
      <c r="I713" s="283" t="str">
        <f t="shared" si="272"/>
        <v>否</v>
      </c>
      <c r="J713" s="207" t="str">
        <f t="shared" si="273"/>
        <v>项</v>
      </c>
      <c r="K713" s="207">
        <f t="shared" si="277"/>
        <v>0</v>
      </c>
      <c r="O713" s="207">
        <f t="shared" si="274"/>
        <v>7</v>
      </c>
      <c r="P713" s="284">
        <v>2101302</v>
      </c>
      <c r="Q713" s="284" t="s">
        <v>3807</v>
      </c>
      <c r="R713" s="287"/>
      <c r="S713" s="285">
        <f t="shared" si="275"/>
        <v>0</v>
      </c>
      <c r="T713" s="285">
        <f t="shared" si="276"/>
        <v>0</v>
      </c>
    </row>
    <row r="714" ht="36" customHeight="1" spans="1:20">
      <c r="A714" s="275" t="s">
        <v>3808</v>
      </c>
      <c r="B714" s="276" t="s">
        <v>1161</v>
      </c>
      <c r="C714" s="185">
        <v>54</v>
      </c>
      <c r="D714" s="185">
        <f t="shared" si="279"/>
        <v>0</v>
      </c>
      <c r="E714" s="186">
        <v>0</v>
      </c>
      <c r="F714" s="277">
        <v>0</v>
      </c>
      <c r="G714" s="186">
        <v>0</v>
      </c>
      <c r="H714" s="278">
        <f t="shared" si="271"/>
        <v>-1</v>
      </c>
      <c r="I714" s="283" t="str">
        <f t="shared" si="272"/>
        <v>是</v>
      </c>
      <c r="J714" s="207" t="str">
        <f t="shared" si="273"/>
        <v>项</v>
      </c>
      <c r="K714" s="207">
        <f t="shared" si="277"/>
        <v>-54</v>
      </c>
      <c r="O714" s="207">
        <f t="shared" si="274"/>
        <v>7</v>
      </c>
      <c r="P714" s="284">
        <v>2101399</v>
      </c>
      <c r="Q714" s="284" t="s">
        <v>3809</v>
      </c>
      <c r="R714" s="287">
        <v>54</v>
      </c>
      <c r="S714" s="285">
        <f t="shared" si="275"/>
        <v>0</v>
      </c>
      <c r="T714" s="285">
        <f t="shared" si="276"/>
        <v>0</v>
      </c>
    </row>
    <row r="715" ht="36" customHeight="1" spans="1:20">
      <c r="A715" s="275" t="s">
        <v>3810</v>
      </c>
      <c r="B715" s="276" t="s">
        <v>1163</v>
      </c>
      <c r="C715" s="185">
        <f t="shared" ref="C715:G715" si="280">SUM(C716:C717)</f>
        <v>61</v>
      </c>
      <c r="D715" s="185">
        <f t="shared" si="280"/>
        <v>200</v>
      </c>
      <c r="E715" s="186">
        <f t="shared" si="280"/>
        <v>0</v>
      </c>
      <c r="F715" s="277">
        <f t="shared" si="280"/>
        <v>0</v>
      </c>
      <c r="G715" s="186">
        <f t="shared" si="280"/>
        <v>200</v>
      </c>
      <c r="H715" s="278">
        <f t="shared" si="271"/>
        <v>2.27868852459016</v>
      </c>
      <c r="I715" s="283" t="str">
        <f t="shared" si="272"/>
        <v>是</v>
      </c>
      <c r="J715" s="207" t="str">
        <f t="shared" si="273"/>
        <v>款</v>
      </c>
      <c r="K715" s="207">
        <f t="shared" si="277"/>
        <v>139</v>
      </c>
      <c r="O715" s="207">
        <f t="shared" si="274"/>
        <v>5</v>
      </c>
      <c r="P715" s="284">
        <v>21014</v>
      </c>
      <c r="Q715" s="286" t="s">
        <v>3811</v>
      </c>
      <c r="R715" s="287">
        <f>SUM(R716:R717)</f>
        <v>61</v>
      </c>
      <c r="S715" s="285">
        <f t="shared" si="275"/>
        <v>0</v>
      </c>
      <c r="T715" s="285">
        <f t="shared" si="276"/>
        <v>0</v>
      </c>
    </row>
    <row r="716" ht="36" customHeight="1" spans="1:20">
      <c r="A716" s="275" t="s">
        <v>3812</v>
      </c>
      <c r="B716" s="276" t="s">
        <v>1165</v>
      </c>
      <c r="C716" s="185">
        <v>61</v>
      </c>
      <c r="D716" s="185">
        <f t="shared" ref="D716:D726" si="281">SUM(E716:G716)</f>
        <v>200</v>
      </c>
      <c r="E716" s="186">
        <v>0</v>
      </c>
      <c r="F716" s="277">
        <v>0</v>
      </c>
      <c r="G716" s="186">
        <v>200</v>
      </c>
      <c r="H716" s="278">
        <f t="shared" si="271"/>
        <v>2.27868852459016</v>
      </c>
      <c r="I716" s="283" t="str">
        <f t="shared" si="272"/>
        <v>是</v>
      </c>
      <c r="J716" s="207" t="str">
        <f t="shared" si="273"/>
        <v>项</v>
      </c>
      <c r="K716" s="207">
        <f t="shared" si="277"/>
        <v>139</v>
      </c>
      <c r="O716" s="207">
        <f t="shared" si="274"/>
        <v>7</v>
      </c>
      <c r="P716" s="284">
        <v>2101401</v>
      </c>
      <c r="Q716" s="284" t="s">
        <v>3813</v>
      </c>
      <c r="R716" s="287">
        <v>61</v>
      </c>
      <c r="S716" s="285">
        <f t="shared" si="275"/>
        <v>0</v>
      </c>
      <c r="T716" s="285">
        <f t="shared" si="276"/>
        <v>0</v>
      </c>
    </row>
    <row r="717" ht="36" customHeight="1" spans="1:20">
      <c r="A717" s="275" t="s">
        <v>3814</v>
      </c>
      <c r="B717" s="276" t="s">
        <v>1167</v>
      </c>
      <c r="C717" s="185"/>
      <c r="D717" s="185">
        <f t="shared" si="281"/>
        <v>0</v>
      </c>
      <c r="E717" s="186">
        <v>0</v>
      </c>
      <c r="F717" s="277">
        <v>0</v>
      </c>
      <c r="G717" s="186">
        <v>0</v>
      </c>
      <c r="H717" s="278" t="str">
        <f t="shared" si="271"/>
        <v/>
      </c>
      <c r="I717" s="283" t="str">
        <f t="shared" si="272"/>
        <v>否</v>
      </c>
      <c r="J717" s="207" t="str">
        <f t="shared" si="273"/>
        <v>项</v>
      </c>
      <c r="K717" s="207">
        <f t="shared" si="277"/>
        <v>0</v>
      </c>
      <c r="O717" s="207">
        <f t="shared" si="274"/>
        <v>7</v>
      </c>
      <c r="P717" s="284">
        <v>2101499</v>
      </c>
      <c r="Q717" s="284" t="s">
        <v>3815</v>
      </c>
      <c r="R717" s="287"/>
      <c r="S717" s="285">
        <f t="shared" si="275"/>
        <v>0</v>
      </c>
      <c r="T717" s="285">
        <f t="shared" si="276"/>
        <v>0</v>
      </c>
    </row>
    <row r="718" ht="36" customHeight="1" spans="1:20">
      <c r="A718" s="275" t="s">
        <v>3816</v>
      </c>
      <c r="B718" s="276" t="s">
        <v>1169</v>
      </c>
      <c r="C718" s="185">
        <f t="shared" ref="C718:G718" si="282">SUM(C719:C726)</f>
        <v>399</v>
      </c>
      <c r="D718" s="185">
        <f t="shared" si="282"/>
        <v>389</v>
      </c>
      <c r="E718" s="186">
        <f t="shared" si="282"/>
        <v>389</v>
      </c>
      <c r="F718" s="277">
        <f t="shared" si="282"/>
        <v>0</v>
      </c>
      <c r="G718" s="186">
        <f t="shared" si="282"/>
        <v>0</v>
      </c>
      <c r="H718" s="278">
        <f t="shared" si="271"/>
        <v>-0.025062656641604</v>
      </c>
      <c r="I718" s="283" t="str">
        <f t="shared" si="272"/>
        <v>是</v>
      </c>
      <c r="J718" s="207" t="str">
        <f t="shared" si="273"/>
        <v>款</v>
      </c>
      <c r="K718" s="207">
        <f t="shared" si="277"/>
        <v>-10</v>
      </c>
      <c r="O718" s="207">
        <f t="shared" si="274"/>
        <v>5</v>
      </c>
      <c r="P718" s="284">
        <v>21015</v>
      </c>
      <c r="Q718" s="286" t="s">
        <v>3817</v>
      </c>
      <c r="R718" s="287">
        <f>SUM(R719:R726)</f>
        <v>399</v>
      </c>
      <c r="S718" s="285">
        <f t="shared" si="275"/>
        <v>0</v>
      </c>
      <c r="T718" s="285">
        <f t="shared" si="276"/>
        <v>0</v>
      </c>
    </row>
    <row r="719" ht="36" customHeight="1" spans="1:20">
      <c r="A719" s="275" t="s">
        <v>3818</v>
      </c>
      <c r="B719" s="276" t="s">
        <v>145</v>
      </c>
      <c r="C719" s="185">
        <v>399</v>
      </c>
      <c r="D719" s="185">
        <f t="shared" si="281"/>
        <v>389</v>
      </c>
      <c r="E719" s="279">
        <v>389</v>
      </c>
      <c r="F719" s="277">
        <v>0</v>
      </c>
      <c r="G719" s="186">
        <v>0</v>
      </c>
      <c r="H719" s="278">
        <f t="shared" si="271"/>
        <v>-0.025062656641604</v>
      </c>
      <c r="I719" s="283" t="str">
        <f t="shared" si="272"/>
        <v>是</v>
      </c>
      <c r="J719" s="207" t="str">
        <f t="shared" si="273"/>
        <v>项</v>
      </c>
      <c r="K719" s="207">
        <f t="shared" si="277"/>
        <v>-10</v>
      </c>
      <c r="O719" s="207">
        <f t="shared" si="274"/>
        <v>7</v>
      </c>
      <c r="P719" s="284">
        <v>2101501</v>
      </c>
      <c r="Q719" s="284" t="s">
        <v>2608</v>
      </c>
      <c r="R719" s="287">
        <v>399</v>
      </c>
      <c r="S719" s="285">
        <f t="shared" si="275"/>
        <v>0</v>
      </c>
      <c r="T719" s="285">
        <f t="shared" si="276"/>
        <v>0</v>
      </c>
    </row>
    <row r="720" ht="36" customHeight="1" spans="1:20">
      <c r="A720" s="275" t="s">
        <v>3819</v>
      </c>
      <c r="B720" s="276" t="s">
        <v>147</v>
      </c>
      <c r="C720" s="185">
        <v>0</v>
      </c>
      <c r="D720" s="185">
        <f t="shared" si="281"/>
        <v>0</v>
      </c>
      <c r="E720" s="186">
        <v>0</v>
      </c>
      <c r="F720" s="277">
        <v>0</v>
      </c>
      <c r="G720" s="186">
        <v>0</v>
      </c>
      <c r="H720" s="278" t="str">
        <f t="shared" si="271"/>
        <v/>
      </c>
      <c r="I720" s="283" t="str">
        <f t="shared" si="272"/>
        <v>否</v>
      </c>
      <c r="J720" s="207" t="str">
        <f t="shared" si="273"/>
        <v>项</v>
      </c>
      <c r="K720" s="207">
        <f t="shared" si="277"/>
        <v>0</v>
      </c>
      <c r="O720" s="207">
        <f t="shared" si="274"/>
        <v>7</v>
      </c>
      <c r="P720" s="284">
        <v>2101502</v>
      </c>
      <c r="Q720" s="284" t="s">
        <v>2610</v>
      </c>
      <c r="R720" s="287"/>
      <c r="S720" s="285">
        <f t="shared" si="275"/>
        <v>0</v>
      </c>
      <c r="T720" s="285">
        <f t="shared" si="276"/>
        <v>0</v>
      </c>
    </row>
    <row r="721" ht="36" customHeight="1" spans="1:20">
      <c r="A721" s="275" t="s">
        <v>3820</v>
      </c>
      <c r="B721" s="276" t="s">
        <v>149</v>
      </c>
      <c r="C721" s="185">
        <v>0</v>
      </c>
      <c r="D721" s="185">
        <f t="shared" si="281"/>
        <v>0</v>
      </c>
      <c r="E721" s="186">
        <v>0</v>
      </c>
      <c r="F721" s="277">
        <v>0</v>
      </c>
      <c r="G721" s="186">
        <v>0</v>
      </c>
      <c r="H721" s="278" t="str">
        <f t="shared" si="271"/>
        <v/>
      </c>
      <c r="I721" s="283" t="str">
        <f t="shared" si="272"/>
        <v>否</v>
      </c>
      <c r="J721" s="207" t="str">
        <f t="shared" si="273"/>
        <v>项</v>
      </c>
      <c r="K721" s="207">
        <f t="shared" si="277"/>
        <v>0</v>
      </c>
      <c r="O721" s="207">
        <f t="shared" si="274"/>
        <v>7</v>
      </c>
      <c r="P721" s="284">
        <v>2101503</v>
      </c>
      <c r="Q721" s="284" t="s">
        <v>2612</v>
      </c>
      <c r="R721" s="287"/>
      <c r="S721" s="285">
        <f t="shared" si="275"/>
        <v>0</v>
      </c>
      <c r="T721" s="285">
        <f t="shared" si="276"/>
        <v>0</v>
      </c>
    </row>
    <row r="722" ht="36" customHeight="1" spans="1:20">
      <c r="A722" s="275" t="s">
        <v>3821</v>
      </c>
      <c r="B722" s="276" t="s">
        <v>227</v>
      </c>
      <c r="C722" s="185">
        <v>0</v>
      </c>
      <c r="D722" s="185">
        <f t="shared" si="281"/>
        <v>0</v>
      </c>
      <c r="E722" s="186">
        <v>0</v>
      </c>
      <c r="F722" s="277">
        <v>0</v>
      </c>
      <c r="G722" s="186">
        <v>0</v>
      </c>
      <c r="H722" s="278" t="str">
        <f t="shared" si="271"/>
        <v/>
      </c>
      <c r="I722" s="283" t="str">
        <f t="shared" si="272"/>
        <v>否</v>
      </c>
      <c r="J722" s="207" t="str">
        <f t="shared" si="273"/>
        <v>项</v>
      </c>
      <c r="K722" s="207">
        <f t="shared" si="277"/>
        <v>0</v>
      </c>
      <c r="O722" s="207">
        <f t="shared" si="274"/>
        <v>7</v>
      </c>
      <c r="P722" s="284">
        <v>2101504</v>
      </c>
      <c r="Q722" s="284" t="s">
        <v>2711</v>
      </c>
      <c r="R722" s="287"/>
      <c r="S722" s="285">
        <f t="shared" si="275"/>
        <v>0</v>
      </c>
      <c r="T722" s="285">
        <f t="shared" si="276"/>
        <v>0</v>
      </c>
    </row>
    <row r="723" ht="36" customHeight="1" spans="1:20">
      <c r="A723" s="275" t="s">
        <v>3822</v>
      </c>
      <c r="B723" s="276" t="s">
        <v>1171</v>
      </c>
      <c r="C723" s="185">
        <v>0</v>
      </c>
      <c r="D723" s="185">
        <f t="shared" si="281"/>
        <v>0</v>
      </c>
      <c r="E723" s="186">
        <v>0</v>
      </c>
      <c r="F723" s="277">
        <v>0</v>
      </c>
      <c r="G723" s="186">
        <v>0</v>
      </c>
      <c r="H723" s="278" t="str">
        <f t="shared" si="271"/>
        <v/>
      </c>
      <c r="I723" s="283" t="str">
        <f t="shared" si="272"/>
        <v>否</v>
      </c>
      <c r="J723" s="207" t="str">
        <f t="shared" si="273"/>
        <v>项</v>
      </c>
      <c r="K723" s="207">
        <f t="shared" si="277"/>
        <v>0</v>
      </c>
      <c r="O723" s="207">
        <f t="shared" si="274"/>
        <v>7</v>
      </c>
      <c r="P723" s="284">
        <v>2101505</v>
      </c>
      <c r="Q723" s="284" t="s">
        <v>3823</v>
      </c>
      <c r="R723" s="287"/>
      <c r="S723" s="285">
        <f t="shared" si="275"/>
        <v>0</v>
      </c>
      <c r="T723" s="285">
        <f t="shared" si="276"/>
        <v>0</v>
      </c>
    </row>
    <row r="724" ht="36" customHeight="1" spans="1:20">
      <c r="A724" s="275" t="s">
        <v>3824</v>
      </c>
      <c r="B724" s="276" t="s">
        <v>1173</v>
      </c>
      <c r="C724" s="185">
        <v>0</v>
      </c>
      <c r="D724" s="185">
        <f t="shared" si="281"/>
        <v>0</v>
      </c>
      <c r="E724" s="186">
        <v>0</v>
      </c>
      <c r="F724" s="277">
        <v>0</v>
      </c>
      <c r="G724" s="186">
        <v>0</v>
      </c>
      <c r="H724" s="278" t="str">
        <f t="shared" si="271"/>
        <v/>
      </c>
      <c r="I724" s="283" t="str">
        <f t="shared" si="272"/>
        <v>否</v>
      </c>
      <c r="J724" s="207" t="str">
        <f t="shared" si="273"/>
        <v>项</v>
      </c>
      <c r="K724" s="207">
        <f t="shared" si="277"/>
        <v>0</v>
      </c>
      <c r="O724" s="207">
        <f t="shared" si="274"/>
        <v>7</v>
      </c>
      <c r="P724" s="284">
        <v>2101506</v>
      </c>
      <c r="Q724" s="284" t="s">
        <v>3825</v>
      </c>
      <c r="R724" s="287"/>
      <c r="S724" s="285">
        <f t="shared" si="275"/>
        <v>0</v>
      </c>
      <c r="T724" s="285">
        <f t="shared" si="276"/>
        <v>0</v>
      </c>
    </row>
    <row r="725" ht="36" customHeight="1" spans="1:20">
      <c r="A725" s="275" t="s">
        <v>3826</v>
      </c>
      <c r="B725" s="276" t="s">
        <v>163</v>
      </c>
      <c r="C725" s="185">
        <v>0</v>
      </c>
      <c r="D725" s="185">
        <f t="shared" si="281"/>
        <v>0</v>
      </c>
      <c r="E725" s="186">
        <v>0</v>
      </c>
      <c r="F725" s="277">
        <v>0</v>
      </c>
      <c r="G725" s="186">
        <v>0</v>
      </c>
      <c r="H725" s="278" t="str">
        <f t="shared" si="271"/>
        <v/>
      </c>
      <c r="I725" s="283" t="str">
        <f t="shared" si="272"/>
        <v>否</v>
      </c>
      <c r="J725" s="207" t="str">
        <f t="shared" si="273"/>
        <v>项</v>
      </c>
      <c r="K725" s="207">
        <f t="shared" si="277"/>
        <v>0</v>
      </c>
      <c r="O725" s="207">
        <f t="shared" si="274"/>
        <v>7</v>
      </c>
      <c r="P725" s="284">
        <v>2101550</v>
      </c>
      <c r="Q725" s="284" t="s">
        <v>2626</v>
      </c>
      <c r="R725" s="287"/>
      <c r="S725" s="285">
        <f t="shared" si="275"/>
        <v>0</v>
      </c>
      <c r="T725" s="285">
        <f t="shared" si="276"/>
        <v>0</v>
      </c>
    </row>
    <row r="726" ht="36" customHeight="1" spans="1:20">
      <c r="A726" s="275" t="s">
        <v>3827</v>
      </c>
      <c r="B726" s="276" t="s">
        <v>1175</v>
      </c>
      <c r="C726" s="185">
        <v>0</v>
      </c>
      <c r="D726" s="185">
        <f t="shared" si="281"/>
        <v>0</v>
      </c>
      <c r="E726" s="186">
        <v>0</v>
      </c>
      <c r="F726" s="277">
        <v>0</v>
      </c>
      <c r="G726" s="186">
        <v>0</v>
      </c>
      <c r="H726" s="278" t="str">
        <f t="shared" si="271"/>
        <v/>
      </c>
      <c r="I726" s="283" t="str">
        <f t="shared" si="272"/>
        <v>否</v>
      </c>
      <c r="J726" s="207" t="str">
        <f t="shared" si="273"/>
        <v>项</v>
      </c>
      <c r="K726" s="207">
        <f t="shared" si="277"/>
        <v>0</v>
      </c>
      <c r="O726" s="207">
        <f t="shared" si="274"/>
        <v>7</v>
      </c>
      <c r="P726" s="284">
        <v>2101599</v>
      </c>
      <c r="Q726" s="284" t="s">
        <v>3828</v>
      </c>
      <c r="R726" s="287"/>
      <c r="S726" s="285">
        <f t="shared" si="275"/>
        <v>0</v>
      </c>
      <c r="T726" s="285">
        <f t="shared" si="276"/>
        <v>0</v>
      </c>
    </row>
    <row r="727" ht="36" customHeight="1" spans="1:20">
      <c r="A727" s="275" t="s">
        <v>3829</v>
      </c>
      <c r="B727" s="276" t="s">
        <v>1177</v>
      </c>
      <c r="C727" s="185">
        <f t="shared" ref="C727:G727" si="283">SUM(C728)</f>
        <v>10</v>
      </c>
      <c r="D727" s="185">
        <f t="shared" si="283"/>
        <v>15</v>
      </c>
      <c r="E727" s="186">
        <f t="shared" si="283"/>
        <v>0</v>
      </c>
      <c r="F727" s="277">
        <f t="shared" si="283"/>
        <v>15</v>
      </c>
      <c r="G727" s="186">
        <f t="shared" si="283"/>
        <v>0</v>
      </c>
      <c r="H727" s="278">
        <f t="shared" si="271"/>
        <v>0.5</v>
      </c>
      <c r="I727" s="283" t="str">
        <f t="shared" si="272"/>
        <v>是</v>
      </c>
      <c r="J727" s="207" t="str">
        <f t="shared" si="273"/>
        <v>款</v>
      </c>
      <c r="K727" s="207">
        <f t="shared" si="277"/>
        <v>5</v>
      </c>
      <c r="O727" s="207">
        <f t="shared" si="274"/>
        <v>5</v>
      </c>
      <c r="P727" s="284">
        <v>21016</v>
      </c>
      <c r="Q727" s="286" t="s">
        <v>3830</v>
      </c>
      <c r="R727" s="287">
        <f>R728</f>
        <v>10</v>
      </c>
      <c r="S727" s="285">
        <f t="shared" si="275"/>
        <v>0</v>
      </c>
      <c r="T727" s="285">
        <f t="shared" si="276"/>
        <v>0</v>
      </c>
    </row>
    <row r="728" ht="36" customHeight="1" spans="1:20">
      <c r="A728" s="275" t="s">
        <v>3831</v>
      </c>
      <c r="B728" s="276" t="s">
        <v>1179</v>
      </c>
      <c r="C728" s="185">
        <v>10</v>
      </c>
      <c r="D728" s="185">
        <f t="shared" ref="D728:D741" si="284">SUM(E728:G728)</f>
        <v>15</v>
      </c>
      <c r="E728" s="186">
        <v>0</v>
      </c>
      <c r="F728" s="277">
        <v>15</v>
      </c>
      <c r="G728" s="186">
        <v>0</v>
      </c>
      <c r="H728" s="278">
        <f t="shared" si="271"/>
        <v>0.5</v>
      </c>
      <c r="I728" s="283" t="str">
        <f t="shared" si="272"/>
        <v>是</v>
      </c>
      <c r="J728" s="207" t="str">
        <f t="shared" si="273"/>
        <v>项</v>
      </c>
      <c r="K728" s="207">
        <f t="shared" si="277"/>
        <v>5</v>
      </c>
      <c r="O728" s="207">
        <f t="shared" si="274"/>
        <v>7</v>
      </c>
      <c r="P728" s="284">
        <v>2101601</v>
      </c>
      <c r="Q728" s="284" t="s">
        <v>3832</v>
      </c>
      <c r="R728" s="287">
        <v>10</v>
      </c>
      <c r="S728" s="285">
        <f t="shared" si="275"/>
        <v>0</v>
      </c>
      <c r="T728" s="285">
        <f t="shared" si="276"/>
        <v>0</v>
      </c>
    </row>
    <row r="729" ht="36" customHeight="1" spans="1:20">
      <c r="A729" s="275" t="s">
        <v>3833</v>
      </c>
      <c r="B729" s="276" t="s">
        <v>1181</v>
      </c>
      <c r="C729" s="185">
        <f t="shared" ref="C729:G729" si="285">SUM(C730)</f>
        <v>95</v>
      </c>
      <c r="D729" s="185">
        <f t="shared" si="285"/>
        <v>710</v>
      </c>
      <c r="E729" s="186">
        <f t="shared" si="285"/>
        <v>0</v>
      </c>
      <c r="F729" s="277">
        <f t="shared" si="285"/>
        <v>210</v>
      </c>
      <c r="G729" s="186">
        <f t="shared" si="285"/>
        <v>500</v>
      </c>
      <c r="H729" s="278">
        <f t="shared" si="271"/>
        <v>6.47368421052632</v>
      </c>
      <c r="I729" s="283" t="str">
        <f t="shared" si="272"/>
        <v>是</v>
      </c>
      <c r="J729" s="207" t="str">
        <f t="shared" si="273"/>
        <v>款</v>
      </c>
      <c r="K729" s="207">
        <f t="shared" si="277"/>
        <v>615</v>
      </c>
      <c r="O729" s="207">
        <f t="shared" si="274"/>
        <v>5</v>
      </c>
      <c r="P729" s="284">
        <v>21099</v>
      </c>
      <c r="Q729" s="286" t="s">
        <v>3834</v>
      </c>
      <c r="R729" s="287">
        <f>R730</f>
        <v>95</v>
      </c>
      <c r="S729" s="285">
        <f t="shared" si="275"/>
        <v>0</v>
      </c>
      <c r="T729" s="285">
        <f t="shared" si="276"/>
        <v>0</v>
      </c>
    </row>
    <row r="730" ht="36" customHeight="1" spans="1:20">
      <c r="A730" s="275">
        <v>2109999</v>
      </c>
      <c r="B730" s="276" t="s">
        <v>1184</v>
      </c>
      <c r="C730" s="185">
        <v>95</v>
      </c>
      <c r="D730" s="185">
        <f t="shared" si="284"/>
        <v>710</v>
      </c>
      <c r="E730" s="186">
        <v>0</v>
      </c>
      <c r="F730" s="298">
        <v>210</v>
      </c>
      <c r="G730" s="186">
        <v>500</v>
      </c>
      <c r="H730" s="278">
        <f t="shared" si="271"/>
        <v>6.47368421052632</v>
      </c>
      <c r="I730" s="283" t="str">
        <f t="shared" si="272"/>
        <v>是</v>
      </c>
      <c r="J730" s="207" t="str">
        <f t="shared" si="273"/>
        <v>项</v>
      </c>
      <c r="K730" s="207">
        <f t="shared" si="277"/>
        <v>615</v>
      </c>
      <c r="O730" s="207">
        <f t="shared" si="274"/>
        <v>7</v>
      </c>
      <c r="P730" s="284">
        <v>2109901</v>
      </c>
      <c r="Q730" s="284" t="s">
        <v>3835</v>
      </c>
      <c r="R730" s="287">
        <v>95</v>
      </c>
      <c r="S730" s="285">
        <f t="shared" si="275"/>
        <v>98</v>
      </c>
      <c r="T730" s="285">
        <f t="shared" si="276"/>
        <v>0</v>
      </c>
    </row>
    <row r="731" ht="36" customHeight="1" spans="1:20">
      <c r="A731" s="271" t="s">
        <v>95</v>
      </c>
      <c r="B731" s="272" t="s">
        <v>96</v>
      </c>
      <c r="C731" s="179">
        <f>SUM(C732,C742,C746,C755,C760,C767,C773,C776,C779,C781,C783,C789,C791,C793,C808)</f>
        <v>4544</v>
      </c>
      <c r="D731" s="179">
        <f t="shared" ref="C731:G731" si="286">SUM(D732,D742,D746,D755,D760,D767,D773,D776,D779,D781,D783,D789,D791,D793,D808)</f>
        <v>4960</v>
      </c>
      <c r="E731" s="180">
        <f t="shared" si="286"/>
        <v>0</v>
      </c>
      <c r="F731" s="273">
        <f t="shared" si="286"/>
        <v>970</v>
      </c>
      <c r="G731" s="180">
        <f t="shared" si="286"/>
        <v>3990</v>
      </c>
      <c r="H731" s="274">
        <f t="shared" si="271"/>
        <v>0.091549295774648</v>
      </c>
      <c r="I731" s="283" t="str">
        <f t="shared" si="272"/>
        <v>是</v>
      </c>
      <c r="J731" s="207" t="str">
        <f t="shared" si="273"/>
        <v>类</v>
      </c>
      <c r="K731" s="207">
        <f t="shared" si="277"/>
        <v>416</v>
      </c>
      <c r="O731" s="207">
        <f t="shared" si="274"/>
        <v>3</v>
      </c>
      <c r="P731" s="284">
        <v>211</v>
      </c>
      <c r="Q731" s="286" t="s">
        <v>2586</v>
      </c>
      <c r="R731" s="287">
        <f>SUM(R732,R742,R746,R755,R760,R767,R773,R776,R779,R781,R783,R789,R791,R793,R808)</f>
        <v>4544</v>
      </c>
      <c r="S731" s="285">
        <f t="shared" si="275"/>
        <v>0</v>
      </c>
      <c r="T731" s="285">
        <f t="shared" si="276"/>
        <v>0</v>
      </c>
    </row>
    <row r="732" ht="36" customHeight="1" spans="1:20">
      <c r="A732" s="275" t="s">
        <v>3836</v>
      </c>
      <c r="B732" s="276" t="s">
        <v>1187</v>
      </c>
      <c r="C732" s="185">
        <f t="shared" ref="C732:G732" si="287">SUM(C733:C741)</f>
        <v>0</v>
      </c>
      <c r="D732" s="185">
        <f t="shared" si="287"/>
        <v>0</v>
      </c>
      <c r="E732" s="186">
        <f t="shared" si="287"/>
        <v>0</v>
      </c>
      <c r="F732" s="277">
        <f t="shared" si="287"/>
        <v>0</v>
      </c>
      <c r="G732" s="186">
        <f t="shared" si="287"/>
        <v>0</v>
      </c>
      <c r="H732" s="278" t="str">
        <f t="shared" si="271"/>
        <v/>
      </c>
      <c r="I732" s="283" t="str">
        <f t="shared" si="272"/>
        <v>否</v>
      </c>
      <c r="J732" s="207" t="str">
        <f t="shared" si="273"/>
        <v>款</v>
      </c>
      <c r="K732" s="207">
        <f t="shared" si="277"/>
        <v>0</v>
      </c>
      <c r="O732" s="207">
        <f t="shared" si="274"/>
        <v>5</v>
      </c>
      <c r="P732" s="284">
        <v>21101</v>
      </c>
      <c r="Q732" s="286" t="s">
        <v>3837</v>
      </c>
      <c r="R732" s="287"/>
      <c r="S732" s="285">
        <f t="shared" si="275"/>
        <v>0</v>
      </c>
      <c r="T732" s="285">
        <f t="shared" si="276"/>
        <v>0</v>
      </c>
    </row>
    <row r="733" ht="36" customHeight="1" spans="1:20">
      <c r="A733" s="275" t="s">
        <v>3838</v>
      </c>
      <c r="B733" s="276" t="s">
        <v>145</v>
      </c>
      <c r="C733" s="185">
        <v>0</v>
      </c>
      <c r="D733" s="185">
        <f t="shared" si="284"/>
        <v>0</v>
      </c>
      <c r="E733" s="186">
        <v>0</v>
      </c>
      <c r="F733" s="277">
        <v>0</v>
      </c>
      <c r="G733" s="186">
        <v>0</v>
      </c>
      <c r="H733" s="278" t="str">
        <f t="shared" si="271"/>
        <v/>
      </c>
      <c r="I733" s="283" t="str">
        <f t="shared" si="272"/>
        <v>否</v>
      </c>
      <c r="J733" s="207" t="str">
        <f t="shared" si="273"/>
        <v>项</v>
      </c>
      <c r="K733" s="207">
        <f t="shared" si="277"/>
        <v>0</v>
      </c>
      <c r="O733" s="207">
        <f t="shared" si="274"/>
        <v>7</v>
      </c>
      <c r="P733" s="284">
        <v>2110101</v>
      </c>
      <c r="Q733" s="284" t="s">
        <v>2608</v>
      </c>
      <c r="R733" s="287"/>
      <c r="S733" s="285">
        <f t="shared" si="275"/>
        <v>0</v>
      </c>
      <c r="T733" s="285">
        <f t="shared" si="276"/>
        <v>0</v>
      </c>
    </row>
    <row r="734" ht="36" customHeight="1" spans="1:20">
      <c r="A734" s="275" t="s">
        <v>3839</v>
      </c>
      <c r="B734" s="276" t="s">
        <v>147</v>
      </c>
      <c r="C734" s="185">
        <v>0</v>
      </c>
      <c r="D734" s="185">
        <f t="shared" si="284"/>
        <v>0</v>
      </c>
      <c r="E734" s="186">
        <v>0</v>
      </c>
      <c r="F734" s="277">
        <v>0</v>
      </c>
      <c r="G734" s="186">
        <v>0</v>
      </c>
      <c r="H734" s="278" t="str">
        <f t="shared" si="271"/>
        <v/>
      </c>
      <c r="I734" s="283" t="str">
        <f t="shared" si="272"/>
        <v>否</v>
      </c>
      <c r="J734" s="207" t="str">
        <f t="shared" si="273"/>
        <v>项</v>
      </c>
      <c r="K734" s="207">
        <f t="shared" si="277"/>
        <v>0</v>
      </c>
      <c r="O734" s="207">
        <f t="shared" si="274"/>
        <v>7</v>
      </c>
      <c r="P734" s="284">
        <v>2110102</v>
      </c>
      <c r="Q734" s="284" t="s">
        <v>2610</v>
      </c>
      <c r="R734" s="287"/>
      <c r="S734" s="285">
        <f t="shared" si="275"/>
        <v>0</v>
      </c>
      <c r="T734" s="285">
        <f t="shared" si="276"/>
        <v>0</v>
      </c>
    </row>
    <row r="735" ht="36" customHeight="1" spans="1:20">
      <c r="A735" s="275" t="s">
        <v>3840</v>
      </c>
      <c r="B735" s="276" t="s">
        <v>149</v>
      </c>
      <c r="C735" s="185">
        <v>0</v>
      </c>
      <c r="D735" s="185">
        <f t="shared" si="284"/>
        <v>0</v>
      </c>
      <c r="E735" s="186">
        <v>0</v>
      </c>
      <c r="F735" s="277">
        <v>0</v>
      </c>
      <c r="G735" s="186">
        <v>0</v>
      </c>
      <c r="H735" s="278" t="str">
        <f t="shared" si="271"/>
        <v/>
      </c>
      <c r="I735" s="283" t="str">
        <f t="shared" si="272"/>
        <v>否</v>
      </c>
      <c r="J735" s="207" t="str">
        <f t="shared" si="273"/>
        <v>项</v>
      </c>
      <c r="K735" s="207">
        <f t="shared" si="277"/>
        <v>0</v>
      </c>
      <c r="O735" s="207">
        <f t="shared" si="274"/>
        <v>7</v>
      </c>
      <c r="P735" s="284">
        <v>2110103</v>
      </c>
      <c r="Q735" s="284" t="s">
        <v>2612</v>
      </c>
      <c r="R735" s="287"/>
      <c r="S735" s="285">
        <f t="shared" si="275"/>
        <v>0</v>
      </c>
      <c r="T735" s="285">
        <f t="shared" si="276"/>
        <v>0</v>
      </c>
    </row>
    <row r="736" ht="36" customHeight="1" spans="1:20">
      <c r="A736" s="275" t="s">
        <v>3841</v>
      </c>
      <c r="B736" s="276" t="s">
        <v>1189</v>
      </c>
      <c r="C736" s="185">
        <v>0</v>
      </c>
      <c r="D736" s="185">
        <f t="shared" si="284"/>
        <v>0</v>
      </c>
      <c r="E736" s="186">
        <v>0</v>
      </c>
      <c r="F736" s="277">
        <v>0</v>
      </c>
      <c r="G736" s="186">
        <v>0</v>
      </c>
      <c r="H736" s="278" t="str">
        <f t="shared" si="271"/>
        <v/>
      </c>
      <c r="I736" s="283" t="str">
        <f t="shared" si="272"/>
        <v>否</v>
      </c>
      <c r="J736" s="207" t="str">
        <f t="shared" si="273"/>
        <v>项</v>
      </c>
      <c r="K736" s="207">
        <f t="shared" si="277"/>
        <v>0</v>
      </c>
      <c r="O736" s="207">
        <f t="shared" si="274"/>
        <v>7</v>
      </c>
      <c r="P736" s="284">
        <v>2110104</v>
      </c>
      <c r="Q736" s="284" t="s">
        <v>3842</v>
      </c>
      <c r="R736" s="287"/>
      <c r="S736" s="285">
        <f t="shared" si="275"/>
        <v>0</v>
      </c>
      <c r="T736" s="285">
        <f t="shared" si="276"/>
        <v>0</v>
      </c>
    </row>
    <row r="737" ht="36" customHeight="1" spans="1:20">
      <c r="A737" s="275" t="s">
        <v>3843</v>
      </c>
      <c r="B737" s="276" t="s">
        <v>1191</v>
      </c>
      <c r="C737" s="185">
        <v>0</v>
      </c>
      <c r="D737" s="185">
        <f t="shared" si="284"/>
        <v>0</v>
      </c>
      <c r="E737" s="186">
        <v>0</v>
      </c>
      <c r="F737" s="277">
        <v>0</v>
      </c>
      <c r="G737" s="186">
        <v>0</v>
      </c>
      <c r="H737" s="278" t="str">
        <f t="shared" si="271"/>
        <v/>
      </c>
      <c r="I737" s="283" t="str">
        <f t="shared" si="272"/>
        <v>否</v>
      </c>
      <c r="J737" s="207" t="str">
        <f t="shared" si="273"/>
        <v>项</v>
      </c>
      <c r="K737" s="207">
        <f t="shared" si="277"/>
        <v>0</v>
      </c>
      <c r="O737" s="207">
        <f t="shared" si="274"/>
        <v>7</v>
      </c>
      <c r="P737" s="284">
        <v>2110105</v>
      </c>
      <c r="Q737" s="284" t="s">
        <v>3844</v>
      </c>
      <c r="R737" s="287"/>
      <c r="S737" s="285">
        <f t="shared" si="275"/>
        <v>0</v>
      </c>
      <c r="T737" s="285">
        <f t="shared" si="276"/>
        <v>0</v>
      </c>
    </row>
    <row r="738" ht="36" customHeight="1" spans="1:20">
      <c r="A738" s="275" t="s">
        <v>3845</v>
      </c>
      <c r="B738" s="276" t="s">
        <v>1193</v>
      </c>
      <c r="C738" s="185">
        <v>0</v>
      </c>
      <c r="D738" s="185">
        <f t="shared" si="284"/>
        <v>0</v>
      </c>
      <c r="E738" s="186">
        <v>0</v>
      </c>
      <c r="F738" s="277">
        <v>0</v>
      </c>
      <c r="G738" s="186">
        <v>0</v>
      </c>
      <c r="H738" s="278" t="str">
        <f t="shared" si="271"/>
        <v/>
      </c>
      <c r="I738" s="283" t="str">
        <f t="shared" si="272"/>
        <v>否</v>
      </c>
      <c r="J738" s="207" t="str">
        <f t="shared" si="273"/>
        <v>项</v>
      </c>
      <c r="K738" s="207">
        <f t="shared" si="277"/>
        <v>0</v>
      </c>
      <c r="O738" s="207">
        <f t="shared" si="274"/>
        <v>7</v>
      </c>
      <c r="P738" s="284">
        <v>2110106</v>
      </c>
      <c r="Q738" s="284" t="s">
        <v>3846</v>
      </c>
      <c r="R738" s="287"/>
      <c r="S738" s="285">
        <f t="shared" si="275"/>
        <v>0</v>
      </c>
      <c r="T738" s="285">
        <f t="shared" si="276"/>
        <v>0</v>
      </c>
    </row>
    <row r="739" ht="36" customHeight="1" spans="1:20">
      <c r="A739" s="275" t="s">
        <v>3847</v>
      </c>
      <c r="B739" s="276" t="s">
        <v>1195</v>
      </c>
      <c r="C739" s="185">
        <v>0</v>
      </c>
      <c r="D739" s="185">
        <f t="shared" si="284"/>
        <v>0</v>
      </c>
      <c r="E739" s="186">
        <v>0</v>
      </c>
      <c r="F739" s="277">
        <v>0</v>
      </c>
      <c r="G739" s="186">
        <v>0</v>
      </c>
      <c r="H739" s="278" t="str">
        <f t="shared" si="271"/>
        <v/>
      </c>
      <c r="I739" s="283" t="str">
        <f t="shared" si="272"/>
        <v>否</v>
      </c>
      <c r="J739" s="207" t="str">
        <f t="shared" si="273"/>
        <v>项</v>
      </c>
      <c r="K739" s="207">
        <f t="shared" si="277"/>
        <v>0</v>
      </c>
      <c r="O739" s="207">
        <f t="shared" si="274"/>
        <v>7</v>
      </c>
      <c r="P739" s="284">
        <v>2110107</v>
      </c>
      <c r="Q739" s="284" t="s">
        <v>3848</v>
      </c>
      <c r="R739" s="287"/>
      <c r="S739" s="285">
        <f t="shared" si="275"/>
        <v>0</v>
      </c>
      <c r="T739" s="285">
        <f t="shared" si="276"/>
        <v>0</v>
      </c>
    </row>
    <row r="740" ht="36" customHeight="1" spans="1:20">
      <c r="A740" s="275" t="s">
        <v>3849</v>
      </c>
      <c r="B740" s="276" t="s">
        <v>1197</v>
      </c>
      <c r="C740" s="185">
        <v>0</v>
      </c>
      <c r="D740" s="185">
        <f t="shared" si="284"/>
        <v>0</v>
      </c>
      <c r="E740" s="186">
        <v>0</v>
      </c>
      <c r="F740" s="277">
        <v>0</v>
      </c>
      <c r="G740" s="186">
        <v>0</v>
      </c>
      <c r="H740" s="278" t="str">
        <f t="shared" si="271"/>
        <v/>
      </c>
      <c r="I740" s="283" t="str">
        <f t="shared" si="272"/>
        <v>否</v>
      </c>
      <c r="J740" s="207" t="str">
        <f t="shared" si="273"/>
        <v>项</v>
      </c>
      <c r="K740" s="207">
        <f t="shared" si="277"/>
        <v>0</v>
      </c>
      <c r="O740" s="207">
        <f t="shared" si="274"/>
        <v>7</v>
      </c>
      <c r="P740" s="284">
        <v>2110108</v>
      </c>
      <c r="Q740" s="284" t="s">
        <v>3850</v>
      </c>
      <c r="R740" s="287"/>
      <c r="S740" s="285">
        <f t="shared" si="275"/>
        <v>0</v>
      </c>
      <c r="T740" s="285">
        <f t="shared" si="276"/>
        <v>0</v>
      </c>
    </row>
    <row r="741" ht="36" customHeight="1" spans="1:20">
      <c r="A741" s="275" t="s">
        <v>3851</v>
      </c>
      <c r="B741" s="276" t="s">
        <v>1199</v>
      </c>
      <c r="C741" s="185">
        <v>0</v>
      </c>
      <c r="D741" s="185">
        <f t="shared" si="284"/>
        <v>0</v>
      </c>
      <c r="E741" s="186">
        <v>0</v>
      </c>
      <c r="F741" s="277">
        <v>0</v>
      </c>
      <c r="G741" s="186">
        <v>0</v>
      </c>
      <c r="H741" s="278" t="str">
        <f t="shared" si="271"/>
        <v/>
      </c>
      <c r="I741" s="283" t="str">
        <f t="shared" si="272"/>
        <v>否</v>
      </c>
      <c r="J741" s="207" t="str">
        <f t="shared" si="273"/>
        <v>项</v>
      </c>
      <c r="K741" s="207">
        <f t="shared" si="277"/>
        <v>0</v>
      </c>
      <c r="O741" s="207">
        <f t="shared" si="274"/>
        <v>7</v>
      </c>
      <c r="P741" s="284">
        <v>2110199</v>
      </c>
      <c r="Q741" s="284" t="s">
        <v>3852</v>
      </c>
      <c r="R741" s="287"/>
      <c r="S741" s="285">
        <f t="shared" si="275"/>
        <v>0</v>
      </c>
      <c r="T741" s="285">
        <f t="shared" si="276"/>
        <v>0</v>
      </c>
    </row>
    <row r="742" ht="36" customHeight="1" spans="1:20">
      <c r="A742" s="275" t="s">
        <v>3853</v>
      </c>
      <c r="B742" s="276" t="s">
        <v>1201</v>
      </c>
      <c r="C742" s="185">
        <f t="shared" ref="C742:G742" si="288">SUM(C743:C745)</f>
        <v>0</v>
      </c>
      <c r="D742" s="185">
        <f t="shared" si="288"/>
        <v>0</v>
      </c>
      <c r="E742" s="186">
        <f t="shared" si="288"/>
        <v>0</v>
      </c>
      <c r="F742" s="277">
        <f t="shared" si="288"/>
        <v>0</v>
      </c>
      <c r="G742" s="186">
        <f t="shared" si="288"/>
        <v>0</v>
      </c>
      <c r="H742" s="278" t="str">
        <f t="shared" si="271"/>
        <v/>
      </c>
      <c r="I742" s="283" t="str">
        <f t="shared" si="272"/>
        <v>否</v>
      </c>
      <c r="J742" s="207" t="str">
        <f t="shared" si="273"/>
        <v>款</v>
      </c>
      <c r="K742" s="207">
        <f t="shared" si="277"/>
        <v>0</v>
      </c>
      <c r="O742" s="207">
        <f t="shared" si="274"/>
        <v>5</v>
      </c>
      <c r="P742" s="284">
        <v>21102</v>
      </c>
      <c r="Q742" s="286" t="s">
        <v>3854</v>
      </c>
      <c r="R742" s="287"/>
      <c r="S742" s="285">
        <f t="shared" si="275"/>
        <v>0</v>
      </c>
      <c r="T742" s="285">
        <f t="shared" si="276"/>
        <v>0</v>
      </c>
    </row>
    <row r="743" ht="36" customHeight="1" spans="1:20">
      <c r="A743" s="275" t="s">
        <v>3855</v>
      </c>
      <c r="B743" s="276" t="s">
        <v>1203</v>
      </c>
      <c r="C743" s="185">
        <v>0</v>
      </c>
      <c r="D743" s="185">
        <f t="shared" ref="D743:D745" si="289">SUM(E743:G743)</f>
        <v>0</v>
      </c>
      <c r="E743" s="186">
        <v>0</v>
      </c>
      <c r="F743" s="277">
        <v>0</v>
      </c>
      <c r="G743" s="186">
        <v>0</v>
      </c>
      <c r="H743" s="278" t="str">
        <f t="shared" si="271"/>
        <v/>
      </c>
      <c r="I743" s="283" t="str">
        <f t="shared" si="272"/>
        <v>否</v>
      </c>
      <c r="J743" s="207" t="str">
        <f t="shared" si="273"/>
        <v>项</v>
      </c>
      <c r="K743" s="207">
        <f t="shared" si="277"/>
        <v>0</v>
      </c>
      <c r="O743" s="207">
        <f t="shared" si="274"/>
        <v>7</v>
      </c>
      <c r="P743" s="284">
        <v>2110203</v>
      </c>
      <c r="Q743" s="284" t="s">
        <v>3856</v>
      </c>
      <c r="R743" s="287"/>
      <c r="S743" s="285">
        <f t="shared" si="275"/>
        <v>0</v>
      </c>
      <c r="T743" s="285">
        <f t="shared" si="276"/>
        <v>0</v>
      </c>
    </row>
    <row r="744" ht="36" customHeight="1" spans="1:20">
      <c r="A744" s="275" t="s">
        <v>3857</v>
      </c>
      <c r="B744" s="276" t="s">
        <v>1205</v>
      </c>
      <c r="C744" s="185">
        <v>0</v>
      </c>
      <c r="D744" s="185">
        <f t="shared" si="289"/>
        <v>0</v>
      </c>
      <c r="E744" s="186">
        <v>0</v>
      </c>
      <c r="F744" s="277">
        <v>0</v>
      </c>
      <c r="G744" s="186">
        <v>0</v>
      </c>
      <c r="H744" s="278" t="str">
        <f t="shared" si="271"/>
        <v/>
      </c>
      <c r="I744" s="283" t="str">
        <f t="shared" si="272"/>
        <v>否</v>
      </c>
      <c r="J744" s="207" t="str">
        <f t="shared" si="273"/>
        <v>项</v>
      </c>
      <c r="K744" s="207">
        <f t="shared" si="277"/>
        <v>0</v>
      </c>
      <c r="O744" s="207">
        <f t="shared" si="274"/>
        <v>7</v>
      </c>
      <c r="P744" s="284">
        <v>2110204</v>
      </c>
      <c r="Q744" s="284" t="s">
        <v>3858</v>
      </c>
      <c r="R744" s="287"/>
      <c r="S744" s="285">
        <f t="shared" si="275"/>
        <v>0</v>
      </c>
      <c r="T744" s="285">
        <f t="shared" si="276"/>
        <v>0</v>
      </c>
    </row>
    <row r="745" ht="36" customHeight="1" spans="1:20">
      <c r="A745" s="275" t="s">
        <v>3859</v>
      </c>
      <c r="B745" s="276" t="s">
        <v>1207</v>
      </c>
      <c r="C745" s="185">
        <v>0</v>
      </c>
      <c r="D745" s="185">
        <f t="shared" si="289"/>
        <v>0</v>
      </c>
      <c r="E745" s="186">
        <v>0</v>
      </c>
      <c r="F745" s="277">
        <v>0</v>
      </c>
      <c r="G745" s="186">
        <v>0</v>
      </c>
      <c r="H745" s="278" t="str">
        <f t="shared" si="271"/>
        <v/>
      </c>
      <c r="I745" s="283" t="str">
        <f t="shared" si="272"/>
        <v>否</v>
      </c>
      <c r="J745" s="207" t="str">
        <f t="shared" si="273"/>
        <v>项</v>
      </c>
      <c r="K745" s="207">
        <f t="shared" si="277"/>
        <v>0</v>
      </c>
      <c r="O745" s="207">
        <f t="shared" si="274"/>
        <v>7</v>
      </c>
      <c r="P745" s="284">
        <v>2110299</v>
      </c>
      <c r="Q745" s="284" t="s">
        <v>3860</v>
      </c>
      <c r="R745" s="287"/>
      <c r="S745" s="285">
        <f t="shared" si="275"/>
        <v>0</v>
      </c>
      <c r="T745" s="285">
        <f t="shared" si="276"/>
        <v>0</v>
      </c>
    </row>
    <row r="746" ht="36" customHeight="1" spans="1:20">
      <c r="A746" s="275" t="s">
        <v>3861</v>
      </c>
      <c r="B746" s="276" t="s">
        <v>1209</v>
      </c>
      <c r="C746" s="185">
        <f t="shared" ref="C746:G746" si="290">SUM(C747:C754)</f>
        <v>422</v>
      </c>
      <c r="D746" s="185">
        <f t="shared" si="290"/>
        <v>300</v>
      </c>
      <c r="E746" s="186">
        <f t="shared" si="290"/>
        <v>0</v>
      </c>
      <c r="F746" s="277">
        <f t="shared" si="290"/>
        <v>0</v>
      </c>
      <c r="G746" s="186">
        <f t="shared" si="290"/>
        <v>300</v>
      </c>
      <c r="H746" s="278">
        <f t="shared" si="271"/>
        <v>-0.289099526066351</v>
      </c>
      <c r="I746" s="283" t="str">
        <f t="shared" si="272"/>
        <v>是</v>
      </c>
      <c r="J746" s="207" t="str">
        <f t="shared" si="273"/>
        <v>款</v>
      </c>
      <c r="K746" s="207">
        <f t="shared" si="277"/>
        <v>-122</v>
      </c>
      <c r="O746" s="207">
        <f t="shared" si="274"/>
        <v>5</v>
      </c>
      <c r="P746" s="284">
        <v>21103</v>
      </c>
      <c r="Q746" s="286" t="s">
        <v>3862</v>
      </c>
      <c r="R746" s="287">
        <f>SUM(R747:R754)</f>
        <v>422</v>
      </c>
      <c r="S746" s="285">
        <f t="shared" si="275"/>
        <v>0</v>
      </c>
      <c r="T746" s="285">
        <f t="shared" si="276"/>
        <v>0</v>
      </c>
    </row>
    <row r="747" ht="36" customHeight="1" spans="1:20">
      <c r="A747" s="275" t="s">
        <v>3863</v>
      </c>
      <c r="B747" s="276" t="s">
        <v>1211</v>
      </c>
      <c r="C747" s="185">
        <v>0</v>
      </c>
      <c r="D747" s="185">
        <f t="shared" ref="D747:D754" si="291">SUM(E747:G747)</f>
        <v>0</v>
      </c>
      <c r="E747" s="186">
        <v>0</v>
      </c>
      <c r="F747" s="277">
        <v>0</v>
      </c>
      <c r="G747" s="186">
        <v>0</v>
      </c>
      <c r="H747" s="278" t="str">
        <f t="shared" si="271"/>
        <v/>
      </c>
      <c r="I747" s="283" t="str">
        <f t="shared" si="272"/>
        <v>否</v>
      </c>
      <c r="J747" s="207" t="str">
        <f t="shared" si="273"/>
        <v>项</v>
      </c>
      <c r="K747" s="207">
        <f t="shared" si="277"/>
        <v>0</v>
      </c>
      <c r="O747" s="207">
        <f t="shared" si="274"/>
        <v>7</v>
      </c>
      <c r="P747" s="284">
        <v>2110301</v>
      </c>
      <c r="Q747" s="284" t="s">
        <v>3864</v>
      </c>
      <c r="R747" s="287"/>
      <c r="S747" s="285">
        <f t="shared" si="275"/>
        <v>0</v>
      </c>
      <c r="T747" s="285">
        <f t="shared" si="276"/>
        <v>0</v>
      </c>
    </row>
    <row r="748" ht="36" customHeight="1" spans="1:20">
      <c r="A748" s="275" t="s">
        <v>3865</v>
      </c>
      <c r="B748" s="276" t="s">
        <v>1213</v>
      </c>
      <c r="C748" s="185">
        <v>400</v>
      </c>
      <c r="D748" s="185">
        <f t="shared" si="291"/>
        <v>0</v>
      </c>
      <c r="E748" s="186">
        <v>0</v>
      </c>
      <c r="F748" s="277">
        <v>0</v>
      </c>
      <c r="G748" s="186"/>
      <c r="H748" s="278">
        <f t="shared" si="271"/>
        <v>-1</v>
      </c>
      <c r="I748" s="283" t="str">
        <f t="shared" si="272"/>
        <v>是</v>
      </c>
      <c r="J748" s="207" t="str">
        <f t="shared" si="273"/>
        <v>项</v>
      </c>
      <c r="K748" s="207">
        <f t="shared" si="277"/>
        <v>-400</v>
      </c>
      <c r="O748" s="207">
        <f t="shared" si="274"/>
        <v>7</v>
      </c>
      <c r="P748" s="284">
        <v>2110302</v>
      </c>
      <c r="Q748" s="284" t="s">
        <v>3866</v>
      </c>
      <c r="R748" s="287">
        <v>400</v>
      </c>
      <c r="S748" s="285">
        <f t="shared" si="275"/>
        <v>0</v>
      </c>
      <c r="T748" s="285">
        <f t="shared" si="276"/>
        <v>0</v>
      </c>
    </row>
    <row r="749" ht="36" customHeight="1" spans="1:20">
      <c r="A749" s="275" t="s">
        <v>3867</v>
      </c>
      <c r="B749" s="276" t="s">
        <v>1215</v>
      </c>
      <c r="C749" s="185">
        <v>0</v>
      </c>
      <c r="D749" s="185">
        <f t="shared" si="291"/>
        <v>0</v>
      </c>
      <c r="E749" s="186">
        <v>0</v>
      </c>
      <c r="F749" s="277">
        <v>0</v>
      </c>
      <c r="G749" s="186">
        <v>0</v>
      </c>
      <c r="H749" s="278" t="str">
        <f t="shared" si="271"/>
        <v/>
      </c>
      <c r="I749" s="283" t="str">
        <f t="shared" si="272"/>
        <v>否</v>
      </c>
      <c r="J749" s="207" t="str">
        <f t="shared" si="273"/>
        <v>项</v>
      </c>
      <c r="K749" s="207">
        <f t="shared" si="277"/>
        <v>0</v>
      </c>
      <c r="O749" s="207">
        <f t="shared" si="274"/>
        <v>7</v>
      </c>
      <c r="P749" s="284">
        <v>2110303</v>
      </c>
      <c r="Q749" s="284" t="s">
        <v>3868</v>
      </c>
      <c r="R749" s="287"/>
      <c r="S749" s="285">
        <f t="shared" si="275"/>
        <v>0</v>
      </c>
      <c r="T749" s="285">
        <f t="shared" si="276"/>
        <v>0</v>
      </c>
    </row>
    <row r="750" ht="36" customHeight="1" spans="1:20">
      <c r="A750" s="275" t="s">
        <v>3869</v>
      </c>
      <c r="B750" s="276" t="s">
        <v>1217</v>
      </c>
      <c r="C750" s="185">
        <v>0</v>
      </c>
      <c r="D750" s="185">
        <f t="shared" si="291"/>
        <v>0</v>
      </c>
      <c r="E750" s="186">
        <v>0</v>
      </c>
      <c r="F750" s="277">
        <v>0</v>
      </c>
      <c r="G750" s="186">
        <v>0</v>
      </c>
      <c r="H750" s="278" t="str">
        <f t="shared" si="271"/>
        <v/>
      </c>
      <c r="I750" s="283" t="str">
        <f t="shared" si="272"/>
        <v>否</v>
      </c>
      <c r="J750" s="207" t="str">
        <f t="shared" si="273"/>
        <v>项</v>
      </c>
      <c r="K750" s="207">
        <f t="shared" si="277"/>
        <v>0</v>
      </c>
      <c r="O750" s="207">
        <f t="shared" si="274"/>
        <v>7</v>
      </c>
      <c r="P750" s="284">
        <v>2110304</v>
      </c>
      <c r="Q750" s="284" t="s">
        <v>3870</v>
      </c>
      <c r="R750" s="287"/>
      <c r="S750" s="285">
        <f t="shared" si="275"/>
        <v>0</v>
      </c>
      <c r="T750" s="285">
        <f t="shared" si="276"/>
        <v>0</v>
      </c>
    </row>
    <row r="751" ht="36" customHeight="1" spans="1:20">
      <c r="A751" s="275" t="s">
        <v>3871</v>
      </c>
      <c r="B751" s="276" t="s">
        <v>1219</v>
      </c>
      <c r="C751" s="185">
        <v>0</v>
      </c>
      <c r="D751" s="185">
        <f t="shared" si="291"/>
        <v>0</v>
      </c>
      <c r="E751" s="186">
        <v>0</v>
      </c>
      <c r="F751" s="277">
        <v>0</v>
      </c>
      <c r="G751" s="186">
        <v>0</v>
      </c>
      <c r="H751" s="278" t="str">
        <f t="shared" si="271"/>
        <v/>
      </c>
      <c r="I751" s="283" t="str">
        <f t="shared" si="272"/>
        <v>否</v>
      </c>
      <c r="J751" s="207" t="str">
        <f t="shared" si="273"/>
        <v>项</v>
      </c>
      <c r="K751" s="207">
        <f t="shared" si="277"/>
        <v>0</v>
      </c>
      <c r="O751" s="207">
        <f t="shared" si="274"/>
        <v>7</v>
      </c>
      <c r="P751" s="284">
        <v>2110305</v>
      </c>
      <c r="Q751" s="284" t="s">
        <v>3872</v>
      </c>
      <c r="R751" s="287"/>
      <c r="S751" s="285">
        <f t="shared" si="275"/>
        <v>0</v>
      </c>
      <c r="T751" s="285">
        <f t="shared" si="276"/>
        <v>0</v>
      </c>
    </row>
    <row r="752" ht="36" customHeight="1" spans="1:20">
      <c r="A752" s="275" t="s">
        <v>3873</v>
      </c>
      <c r="B752" s="276" t="s">
        <v>1221</v>
      </c>
      <c r="C752" s="185">
        <v>0</v>
      </c>
      <c r="D752" s="185">
        <f t="shared" si="291"/>
        <v>0</v>
      </c>
      <c r="E752" s="186">
        <v>0</v>
      </c>
      <c r="F752" s="277">
        <v>0</v>
      </c>
      <c r="G752" s="186">
        <v>0</v>
      </c>
      <c r="H752" s="278" t="str">
        <f t="shared" si="271"/>
        <v/>
      </c>
      <c r="I752" s="283" t="str">
        <f t="shared" si="272"/>
        <v>否</v>
      </c>
      <c r="J752" s="207" t="str">
        <f t="shared" si="273"/>
        <v>项</v>
      </c>
      <c r="K752" s="207">
        <f t="shared" si="277"/>
        <v>0</v>
      </c>
      <c r="O752" s="207">
        <f t="shared" si="274"/>
        <v>7</v>
      </c>
      <c r="P752" s="284">
        <v>2110306</v>
      </c>
      <c r="Q752" s="284" t="s">
        <v>3874</v>
      </c>
      <c r="R752" s="287"/>
      <c r="S752" s="285">
        <f t="shared" si="275"/>
        <v>0</v>
      </c>
      <c r="T752" s="285">
        <f t="shared" si="276"/>
        <v>0</v>
      </c>
    </row>
    <row r="753" ht="36" customHeight="1" spans="1:20">
      <c r="A753" s="290" t="s">
        <v>3875</v>
      </c>
      <c r="B753" s="276" t="s">
        <v>3876</v>
      </c>
      <c r="C753" s="185">
        <v>0</v>
      </c>
      <c r="D753" s="185">
        <f t="shared" si="291"/>
        <v>0</v>
      </c>
      <c r="E753" s="186">
        <v>0</v>
      </c>
      <c r="F753" s="277">
        <v>0</v>
      </c>
      <c r="G753" s="186">
        <v>0</v>
      </c>
      <c r="H753" s="278" t="str">
        <f t="shared" si="271"/>
        <v/>
      </c>
      <c r="I753" s="283" t="str">
        <f t="shared" si="272"/>
        <v>否</v>
      </c>
      <c r="J753" s="207" t="str">
        <f t="shared" si="273"/>
        <v>项</v>
      </c>
      <c r="K753" s="207">
        <f t="shared" si="277"/>
        <v>0</v>
      </c>
      <c r="O753" s="207">
        <f t="shared" si="274"/>
        <v>7</v>
      </c>
      <c r="P753" s="289"/>
      <c r="Q753" s="289"/>
      <c r="R753" s="289"/>
      <c r="S753" s="285">
        <f t="shared" si="275"/>
        <v>2110307</v>
      </c>
      <c r="T753" s="285">
        <f t="shared" si="276"/>
        <v>0</v>
      </c>
    </row>
    <row r="754" ht="36" customHeight="1" spans="1:20">
      <c r="A754" s="275" t="s">
        <v>3877</v>
      </c>
      <c r="B754" s="276" t="s">
        <v>1223</v>
      </c>
      <c r="C754" s="185">
        <v>22</v>
      </c>
      <c r="D754" s="185">
        <f t="shared" si="291"/>
        <v>300</v>
      </c>
      <c r="E754" s="186">
        <v>0</v>
      </c>
      <c r="F754" s="277">
        <v>0</v>
      </c>
      <c r="G754" s="186">
        <v>300</v>
      </c>
      <c r="H754" s="278">
        <f t="shared" si="271"/>
        <v>12.6363636363636</v>
      </c>
      <c r="I754" s="283" t="str">
        <f t="shared" si="272"/>
        <v>是</v>
      </c>
      <c r="J754" s="207" t="str">
        <f t="shared" si="273"/>
        <v>项</v>
      </c>
      <c r="K754" s="207">
        <f t="shared" si="277"/>
        <v>278</v>
      </c>
      <c r="O754" s="207">
        <f t="shared" si="274"/>
        <v>7</v>
      </c>
      <c r="P754" s="284">
        <v>2110399</v>
      </c>
      <c r="Q754" s="284" t="s">
        <v>3878</v>
      </c>
      <c r="R754" s="287">
        <v>22</v>
      </c>
      <c r="S754" s="285">
        <f t="shared" si="275"/>
        <v>0</v>
      </c>
      <c r="T754" s="285">
        <f t="shared" si="276"/>
        <v>0</v>
      </c>
    </row>
    <row r="755" ht="36" customHeight="1" spans="1:20">
      <c r="A755" s="275" t="s">
        <v>3879</v>
      </c>
      <c r="B755" s="276" t="s">
        <v>1225</v>
      </c>
      <c r="C755" s="185">
        <f t="shared" ref="C755:G755" si="292">SUM(C756:C759)</f>
        <v>185</v>
      </c>
      <c r="D755" s="185">
        <f t="shared" si="292"/>
        <v>510</v>
      </c>
      <c r="E755" s="186">
        <f t="shared" si="292"/>
        <v>0</v>
      </c>
      <c r="F755" s="277">
        <f t="shared" si="292"/>
        <v>10</v>
      </c>
      <c r="G755" s="186">
        <f t="shared" si="292"/>
        <v>500</v>
      </c>
      <c r="H755" s="278">
        <f t="shared" si="271"/>
        <v>1.75675675675676</v>
      </c>
      <c r="I755" s="283" t="str">
        <f t="shared" si="272"/>
        <v>是</v>
      </c>
      <c r="J755" s="207" t="str">
        <f t="shared" si="273"/>
        <v>款</v>
      </c>
      <c r="K755" s="207">
        <f t="shared" si="277"/>
        <v>325</v>
      </c>
      <c r="O755" s="207">
        <f t="shared" si="274"/>
        <v>5</v>
      </c>
      <c r="P755" s="284">
        <v>21104</v>
      </c>
      <c r="Q755" s="286" t="s">
        <v>3880</v>
      </c>
      <c r="R755" s="287">
        <f>SUM(R756:R759)</f>
        <v>185</v>
      </c>
      <c r="S755" s="285">
        <f t="shared" si="275"/>
        <v>0</v>
      </c>
      <c r="T755" s="285">
        <f t="shared" si="276"/>
        <v>0</v>
      </c>
    </row>
    <row r="756" ht="36" customHeight="1" spans="1:20">
      <c r="A756" s="275" t="s">
        <v>3881</v>
      </c>
      <c r="B756" s="276" t="s">
        <v>1227</v>
      </c>
      <c r="C756" s="185">
        <v>0</v>
      </c>
      <c r="D756" s="185">
        <f t="shared" ref="D756:D759" si="293">SUM(E756:G756)</f>
        <v>0</v>
      </c>
      <c r="E756" s="186">
        <v>0</v>
      </c>
      <c r="F756" s="277">
        <v>0</v>
      </c>
      <c r="G756" s="186">
        <v>0</v>
      </c>
      <c r="H756" s="278" t="str">
        <f t="shared" si="271"/>
        <v/>
      </c>
      <c r="I756" s="283" t="str">
        <f t="shared" si="272"/>
        <v>否</v>
      </c>
      <c r="J756" s="207" t="str">
        <f t="shared" si="273"/>
        <v>项</v>
      </c>
      <c r="K756" s="207">
        <f t="shared" si="277"/>
        <v>0</v>
      </c>
      <c r="O756" s="207">
        <f t="shared" si="274"/>
        <v>7</v>
      </c>
      <c r="P756" s="284">
        <v>2110401</v>
      </c>
      <c r="Q756" s="284" t="s">
        <v>3882</v>
      </c>
      <c r="R756" s="287"/>
      <c r="S756" s="285">
        <f t="shared" si="275"/>
        <v>0</v>
      </c>
      <c r="T756" s="285">
        <f t="shared" si="276"/>
        <v>0</v>
      </c>
    </row>
    <row r="757" ht="36" customHeight="1" spans="1:20">
      <c r="A757" s="275" t="s">
        <v>3883</v>
      </c>
      <c r="B757" s="276" t="s">
        <v>1229</v>
      </c>
      <c r="C757" s="185">
        <v>-4</v>
      </c>
      <c r="D757" s="185">
        <f t="shared" si="293"/>
        <v>500</v>
      </c>
      <c r="E757" s="186">
        <v>0</v>
      </c>
      <c r="F757" s="277">
        <v>0</v>
      </c>
      <c r="G757" s="186">
        <v>500</v>
      </c>
      <c r="H757" s="278">
        <f t="shared" si="271"/>
        <v>-126</v>
      </c>
      <c r="I757" s="283" t="str">
        <f t="shared" si="272"/>
        <v>是</v>
      </c>
      <c r="J757" s="207" t="str">
        <f t="shared" si="273"/>
        <v>项</v>
      </c>
      <c r="K757" s="207">
        <f t="shared" si="277"/>
        <v>504</v>
      </c>
      <c r="O757" s="207">
        <f t="shared" si="274"/>
        <v>7</v>
      </c>
      <c r="P757" s="284">
        <v>2110402</v>
      </c>
      <c r="Q757" s="284" t="s">
        <v>3884</v>
      </c>
      <c r="R757" s="287">
        <v>-4</v>
      </c>
      <c r="S757" s="285">
        <f t="shared" si="275"/>
        <v>0</v>
      </c>
      <c r="T757" s="285">
        <f t="shared" si="276"/>
        <v>0</v>
      </c>
    </row>
    <row r="758" ht="36" customHeight="1" spans="1:20">
      <c r="A758" s="275" t="s">
        <v>3885</v>
      </c>
      <c r="B758" s="276" t="s">
        <v>1232</v>
      </c>
      <c r="C758" s="185">
        <v>0</v>
      </c>
      <c r="D758" s="185">
        <f t="shared" si="293"/>
        <v>0</v>
      </c>
      <c r="E758" s="186">
        <v>0</v>
      </c>
      <c r="F758" s="277">
        <v>0</v>
      </c>
      <c r="G758" s="186">
        <v>0</v>
      </c>
      <c r="H758" s="278" t="str">
        <f t="shared" si="271"/>
        <v/>
      </c>
      <c r="I758" s="283" t="str">
        <f t="shared" si="272"/>
        <v>否</v>
      </c>
      <c r="J758" s="207" t="str">
        <f t="shared" si="273"/>
        <v>项</v>
      </c>
      <c r="K758" s="207">
        <f t="shared" si="277"/>
        <v>0</v>
      </c>
      <c r="O758" s="207">
        <f t="shared" si="274"/>
        <v>7</v>
      </c>
      <c r="P758" s="284">
        <v>2110404</v>
      </c>
      <c r="Q758" s="284" t="s">
        <v>3886</v>
      </c>
      <c r="R758" s="287"/>
      <c r="S758" s="285">
        <f t="shared" si="275"/>
        <v>0</v>
      </c>
      <c r="T758" s="285">
        <f t="shared" si="276"/>
        <v>0</v>
      </c>
    </row>
    <row r="759" ht="36" customHeight="1" spans="1:20">
      <c r="A759" s="275" t="s">
        <v>3887</v>
      </c>
      <c r="B759" s="276" t="s">
        <v>1234</v>
      </c>
      <c r="C759" s="185">
        <v>189</v>
      </c>
      <c r="D759" s="185">
        <f t="shared" si="293"/>
        <v>10</v>
      </c>
      <c r="E759" s="186">
        <v>0</v>
      </c>
      <c r="F759" s="277">
        <v>10</v>
      </c>
      <c r="G759" s="186">
        <v>0</v>
      </c>
      <c r="H759" s="278">
        <f t="shared" si="271"/>
        <v>-0.947089947089947</v>
      </c>
      <c r="I759" s="283" t="str">
        <f t="shared" si="272"/>
        <v>是</v>
      </c>
      <c r="J759" s="207" t="str">
        <f t="shared" si="273"/>
        <v>项</v>
      </c>
      <c r="K759" s="207">
        <f t="shared" si="277"/>
        <v>-179</v>
      </c>
      <c r="O759" s="207">
        <f t="shared" si="274"/>
        <v>7</v>
      </c>
      <c r="P759" s="284">
        <v>2110499</v>
      </c>
      <c r="Q759" s="284" t="s">
        <v>3888</v>
      </c>
      <c r="R759" s="287">
        <v>189</v>
      </c>
      <c r="S759" s="285">
        <f t="shared" si="275"/>
        <v>0</v>
      </c>
      <c r="T759" s="285">
        <f t="shared" si="276"/>
        <v>0</v>
      </c>
    </row>
    <row r="760" ht="36" customHeight="1" spans="1:20">
      <c r="A760" s="275" t="s">
        <v>3889</v>
      </c>
      <c r="B760" s="276" t="s">
        <v>1236</v>
      </c>
      <c r="C760" s="185">
        <f t="shared" ref="C760:G760" si="294">SUM(C761:C766)</f>
        <v>858</v>
      </c>
      <c r="D760" s="185">
        <f t="shared" si="294"/>
        <v>430</v>
      </c>
      <c r="E760" s="186">
        <f t="shared" si="294"/>
        <v>0</v>
      </c>
      <c r="F760" s="277">
        <f t="shared" si="294"/>
        <v>0</v>
      </c>
      <c r="G760" s="186">
        <f t="shared" si="294"/>
        <v>430</v>
      </c>
      <c r="H760" s="278">
        <f t="shared" si="271"/>
        <v>-0.498834498834499</v>
      </c>
      <c r="I760" s="283" t="str">
        <f t="shared" si="272"/>
        <v>是</v>
      </c>
      <c r="J760" s="207" t="str">
        <f t="shared" si="273"/>
        <v>款</v>
      </c>
      <c r="K760" s="207">
        <f t="shared" si="277"/>
        <v>-428</v>
      </c>
      <c r="O760" s="207">
        <f t="shared" si="274"/>
        <v>5</v>
      </c>
      <c r="P760" s="284">
        <v>21105</v>
      </c>
      <c r="Q760" s="286" t="s">
        <v>3890</v>
      </c>
      <c r="R760" s="287">
        <f>SUM(R761:R766)</f>
        <v>858</v>
      </c>
      <c r="S760" s="285">
        <f t="shared" si="275"/>
        <v>0</v>
      </c>
      <c r="T760" s="285">
        <f t="shared" si="276"/>
        <v>0</v>
      </c>
    </row>
    <row r="761" ht="36" customHeight="1" spans="1:20">
      <c r="A761" s="275" t="s">
        <v>3891</v>
      </c>
      <c r="B761" s="276" t="s">
        <v>1238</v>
      </c>
      <c r="C761" s="185">
        <v>803</v>
      </c>
      <c r="D761" s="185">
        <f t="shared" ref="D761:D766" si="295">SUM(E761:G761)</f>
        <v>430</v>
      </c>
      <c r="E761" s="186">
        <v>0</v>
      </c>
      <c r="F761" s="277">
        <v>0</v>
      </c>
      <c r="G761" s="186">
        <v>430</v>
      </c>
      <c r="H761" s="278">
        <f t="shared" si="271"/>
        <v>-0.464508094645081</v>
      </c>
      <c r="I761" s="283" t="str">
        <f t="shared" si="272"/>
        <v>是</v>
      </c>
      <c r="J761" s="207" t="str">
        <f t="shared" si="273"/>
        <v>项</v>
      </c>
      <c r="K761" s="207">
        <f t="shared" si="277"/>
        <v>-373</v>
      </c>
      <c r="O761" s="207">
        <f t="shared" si="274"/>
        <v>7</v>
      </c>
      <c r="P761" s="284">
        <v>2110501</v>
      </c>
      <c r="Q761" s="284" t="s">
        <v>3892</v>
      </c>
      <c r="R761" s="287">
        <v>803</v>
      </c>
      <c r="S761" s="285">
        <f t="shared" si="275"/>
        <v>0</v>
      </c>
      <c r="T761" s="285">
        <f t="shared" si="276"/>
        <v>0</v>
      </c>
    </row>
    <row r="762" ht="36" customHeight="1" spans="1:20">
      <c r="A762" s="275" t="s">
        <v>3893</v>
      </c>
      <c r="B762" s="276" t="s">
        <v>1240</v>
      </c>
      <c r="C762" s="185">
        <v>55</v>
      </c>
      <c r="D762" s="185">
        <f t="shared" si="295"/>
        <v>0</v>
      </c>
      <c r="E762" s="186">
        <v>0</v>
      </c>
      <c r="F762" s="277">
        <v>0</v>
      </c>
      <c r="G762" s="186">
        <v>0</v>
      </c>
      <c r="H762" s="278">
        <f t="shared" si="271"/>
        <v>-1</v>
      </c>
      <c r="I762" s="283" t="str">
        <f t="shared" si="272"/>
        <v>是</v>
      </c>
      <c r="J762" s="207" t="str">
        <f t="shared" si="273"/>
        <v>项</v>
      </c>
      <c r="K762" s="207">
        <f t="shared" si="277"/>
        <v>-55</v>
      </c>
      <c r="O762" s="207">
        <f t="shared" si="274"/>
        <v>7</v>
      </c>
      <c r="P762" s="284">
        <v>2110502</v>
      </c>
      <c r="Q762" s="284" t="s">
        <v>3894</v>
      </c>
      <c r="R762" s="287">
        <v>55</v>
      </c>
      <c r="S762" s="285">
        <f t="shared" si="275"/>
        <v>0</v>
      </c>
      <c r="T762" s="285">
        <f t="shared" si="276"/>
        <v>0</v>
      </c>
    </row>
    <row r="763" ht="36" customHeight="1" spans="1:20">
      <c r="A763" s="275" t="s">
        <v>3895</v>
      </c>
      <c r="B763" s="276" t="s">
        <v>1242</v>
      </c>
      <c r="C763" s="185">
        <v>0</v>
      </c>
      <c r="D763" s="185">
        <f t="shared" si="295"/>
        <v>0</v>
      </c>
      <c r="E763" s="186">
        <v>0</v>
      </c>
      <c r="F763" s="277">
        <v>0</v>
      </c>
      <c r="G763" s="186">
        <v>0</v>
      </c>
      <c r="H763" s="278" t="str">
        <f t="shared" si="271"/>
        <v/>
      </c>
      <c r="I763" s="283" t="str">
        <f t="shared" si="272"/>
        <v>否</v>
      </c>
      <c r="J763" s="207" t="str">
        <f t="shared" si="273"/>
        <v>项</v>
      </c>
      <c r="K763" s="207">
        <f t="shared" si="277"/>
        <v>0</v>
      </c>
      <c r="O763" s="207">
        <f t="shared" si="274"/>
        <v>7</v>
      </c>
      <c r="P763" s="284">
        <v>2110503</v>
      </c>
      <c r="Q763" s="284" t="s">
        <v>3896</v>
      </c>
      <c r="R763" s="287"/>
      <c r="S763" s="285">
        <f t="shared" si="275"/>
        <v>0</v>
      </c>
      <c r="T763" s="285">
        <f t="shared" si="276"/>
        <v>0</v>
      </c>
    </row>
    <row r="764" ht="36" customHeight="1" spans="1:20">
      <c r="A764" s="275" t="s">
        <v>3897</v>
      </c>
      <c r="B764" s="276" t="s">
        <v>1244</v>
      </c>
      <c r="C764" s="185">
        <v>0</v>
      </c>
      <c r="D764" s="185">
        <f t="shared" si="295"/>
        <v>0</v>
      </c>
      <c r="E764" s="186">
        <v>0</v>
      </c>
      <c r="F764" s="277">
        <v>0</v>
      </c>
      <c r="G764" s="186"/>
      <c r="H764" s="278" t="str">
        <f t="shared" si="271"/>
        <v/>
      </c>
      <c r="I764" s="283" t="str">
        <f t="shared" si="272"/>
        <v>否</v>
      </c>
      <c r="J764" s="207" t="str">
        <f t="shared" si="273"/>
        <v>项</v>
      </c>
      <c r="K764" s="207">
        <f t="shared" si="277"/>
        <v>0</v>
      </c>
      <c r="O764" s="207">
        <f t="shared" si="274"/>
        <v>7</v>
      </c>
      <c r="P764" s="284">
        <v>2110506</v>
      </c>
      <c r="Q764" s="284" t="s">
        <v>3898</v>
      </c>
      <c r="R764" s="287"/>
      <c r="S764" s="285">
        <f t="shared" si="275"/>
        <v>0</v>
      </c>
      <c r="T764" s="285">
        <f t="shared" si="276"/>
        <v>0</v>
      </c>
    </row>
    <row r="765" ht="36" customHeight="1" spans="1:20">
      <c r="A765" s="275" t="s">
        <v>3899</v>
      </c>
      <c r="B765" s="276" t="s">
        <v>1246</v>
      </c>
      <c r="C765" s="185">
        <v>0</v>
      </c>
      <c r="D765" s="185">
        <f t="shared" si="295"/>
        <v>0</v>
      </c>
      <c r="E765" s="186">
        <v>0</v>
      </c>
      <c r="F765" s="277">
        <v>0</v>
      </c>
      <c r="G765" s="186">
        <v>0</v>
      </c>
      <c r="H765" s="278" t="str">
        <f t="shared" si="271"/>
        <v/>
      </c>
      <c r="I765" s="283" t="str">
        <f t="shared" si="272"/>
        <v>否</v>
      </c>
      <c r="J765" s="207" t="str">
        <f t="shared" si="273"/>
        <v>项</v>
      </c>
      <c r="K765" s="207">
        <f t="shared" si="277"/>
        <v>0</v>
      </c>
      <c r="O765" s="207">
        <f t="shared" si="274"/>
        <v>7</v>
      </c>
      <c r="P765" s="284">
        <v>2110507</v>
      </c>
      <c r="Q765" s="284" t="s">
        <v>3900</v>
      </c>
      <c r="R765" s="287"/>
      <c r="S765" s="285">
        <f t="shared" si="275"/>
        <v>0</v>
      </c>
      <c r="T765" s="285">
        <f t="shared" si="276"/>
        <v>0</v>
      </c>
    </row>
    <row r="766" ht="36" customHeight="1" spans="1:20">
      <c r="A766" s="275" t="s">
        <v>3901</v>
      </c>
      <c r="B766" s="276" t="s">
        <v>1248</v>
      </c>
      <c r="C766" s="185">
        <v>0</v>
      </c>
      <c r="D766" s="185">
        <f t="shared" si="295"/>
        <v>0</v>
      </c>
      <c r="E766" s="186">
        <v>0</v>
      </c>
      <c r="F766" s="277">
        <v>0</v>
      </c>
      <c r="G766" s="186">
        <v>0</v>
      </c>
      <c r="H766" s="278" t="str">
        <f t="shared" si="271"/>
        <v/>
      </c>
      <c r="I766" s="283" t="str">
        <f t="shared" si="272"/>
        <v>否</v>
      </c>
      <c r="J766" s="207" t="str">
        <f t="shared" si="273"/>
        <v>项</v>
      </c>
      <c r="K766" s="207">
        <f t="shared" si="277"/>
        <v>0</v>
      </c>
      <c r="O766" s="207">
        <f t="shared" si="274"/>
        <v>7</v>
      </c>
      <c r="P766" s="284">
        <v>2110599</v>
      </c>
      <c r="Q766" s="284" t="s">
        <v>3902</v>
      </c>
      <c r="R766" s="287"/>
      <c r="S766" s="285">
        <f t="shared" si="275"/>
        <v>0</v>
      </c>
      <c r="T766" s="285">
        <f t="shared" si="276"/>
        <v>0</v>
      </c>
    </row>
    <row r="767" ht="36" customHeight="1" spans="1:20">
      <c r="A767" s="275" t="s">
        <v>3903</v>
      </c>
      <c r="B767" s="276" t="s">
        <v>1250</v>
      </c>
      <c r="C767" s="185">
        <f t="shared" ref="C767:G767" si="296">SUM(C768:C772)</f>
        <v>2319</v>
      </c>
      <c r="D767" s="185">
        <f t="shared" si="296"/>
        <v>3670</v>
      </c>
      <c r="E767" s="186">
        <f t="shared" si="296"/>
        <v>0</v>
      </c>
      <c r="F767" s="277">
        <f t="shared" si="296"/>
        <v>960</v>
      </c>
      <c r="G767" s="186">
        <f t="shared" si="296"/>
        <v>2710</v>
      </c>
      <c r="H767" s="278">
        <f t="shared" si="271"/>
        <v>0.582578697714532</v>
      </c>
      <c r="I767" s="283" t="str">
        <f t="shared" si="272"/>
        <v>是</v>
      </c>
      <c r="J767" s="207" t="str">
        <f t="shared" si="273"/>
        <v>款</v>
      </c>
      <c r="K767" s="207">
        <f t="shared" si="277"/>
        <v>1351</v>
      </c>
      <c r="O767" s="207">
        <f t="shared" si="274"/>
        <v>5</v>
      </c>
      <c r="P767" s="284">
        <v>21106</v>
      </c>
      <c r="Q767" s="286" t="s">
        <v>3904</v>
      </c>
      <c r="R767" s="287">
        <f>SUM(R768:R772)</f>
        <v>2319</v>
      </c>
      <c r="S767" s="285">
        <f t="shared" si="275"/>
        <v>0</v>
      </c>
      <c r="T767" s="285">
        <f t="shared" si="276"/>
        <v>0</v>
      </c>
    </row>
    <row r="768" ht="36" customHeight="1" spans="1:20">
      <c r="A768" s="275" t="s">
        <v>3905</v>
      </c>
      <c r="B768" s="276" t="s">
        <v>1252</v>
      </c>
      <c r="C768" s="185">
        <v>477</v>
      </c>
      <c r="D768" s="185">
        <f t="shared" ref="D768:D772" si="297">SUM(E768:G768)</f>
        <v>1548</v>
      </c>
      <c r="E768" s="186">
        <v>0</v>
      </c>
      <c r="F768" s="277">
        <v>748</v>
      </c>
      <c r="G768" s="186">
        <v>800</v>
      </c>
      <c r="H768" s="278">
        <f t="shared" si="271"/>
        <v>2.24528301886792</v>
      </c>
      <c r="I768" s="283" t="str">
        <f t="shared" si="272"/>
        <v>是</v>
      </c>
      <c r="J768" s="207" t="str">
        <f t="shared" si="273"/>
        <v>项</v>
      </c>
      <c r="K768" s="207">
        <f t="shared" si="277"/>
        <v>1071</v>
      </c>
      <c r="O768" s="207">
        <f t="shared" si="274"/>
        <v>7</v>
      </c>
      <c r="P768" s="284">
        <v>2110602</v>
      </c>
      <c r="Q768" s="284" t="s">
        <v>3906</v>
      </c>
      <c r="R768" s="287">
        <v>477</v>
      </c>
      <c r="S768" s="285">
        <f t="shared" si="275"/>
        <v>0</v>
      </c>
      <c r="T768" s="285">
        <f t="shared" si="276"/>
        <v>0</v>
      </c>
    </row>
    <row r="769" ht="36" customHeight="1" spans="1:20">
      <c r="A769" s="275" t="s">
        <v>3907</v>
      </c>
      <c r="B769" s="276" t="s">
        <v>1254</v>
      </c>
      <c r="C769" s="185"/>
      <c r="D769" s="185">
        <f t="shared" si="297"/>
        <v>0</v>
      </c>
      <c r="E769" s="186">
        <v>0</v>
      </c>
      <c r="F769" s="277">
        <v>0</v>
      </c>
      <c r="G769" s="186">
        <v>0</v>
      </c>
      <c r="H769" s="278" t="str">
        <f t="shared" si="271"/>
        <v/>
      </c>
      <c r="I769" s="283" t="str">
        <f t="shared" si="272"/>
        <v>否</v>
      </c>
      <c r="J769" s="207" t="str">
        <f t="shared" si="273"/>
        <v>项</v>
      </c>
      <c r="K769" s="207">
        <f t="shared" si="277"/>
        <v>0</v>
      </c>
      <c r="O769" s="207">
        <f t="shared" si="274"/>
        <v>7</v>
      </c>
      <c r="P769" s="284">
        <v>2110603</v>
      </c>
      <c r="Q769" s="284" t="s">
        <v>3908</v>
      </c>
      <c r="R769" s="287"/>
      <c r="S769" s="285">
        <f t="shared" si="275"/>
        <v>0</v>
      </c>
      <c r="T769" s="285">
        <f t="shared" si="276"/>
        <v>0</v>
      </c>
    </row>
    <row r="770" ht="36" customHeight="1" spans="1:20">
      <c r="A770" s="275" t="s">
        <v>3909</v>
      </c>
      <c r="B770" s="276" t="s">
        <v>1256</v>
      </c>
      <c r="C770" s="185"/>
      <c r="D770" s="185">
        <f t="shared" si="297"/>
        <v>0</v>
      </c>
      <c r="E770" s="186">
        <v>0</v>
      </c>
      <c r="F770" s="277">
        <v>0</v>
      </c>
      <c r="G770" s="186">
        <v>0</v>
      </c>
      <c r="H770" s="278" t="str">
        <f t="shared" si="271"/>
        <v/>
      </c>
      <c r="I770" s="283" t="str">
        <f t="shared" si="272"/>
        <v>否</v>
      </c>
      <c r="J770" s="207" t="str">
        <f t="shared" si="273"/>
        <v>项</v>
      </c>
      <c r="K770" s="207">
        <f t="shared" si="277"/>
        <v>0</v>
      </c>
      <c r="O770" s="207">
        <f t="shared" si="274"/>
        <v>7</v>
      </c>
      <c r="P770" s="284">
        <v>2110604</v>
      </c>
      <c r="Q770" s="284" t="s">
        <v>3910</v>
      </c>
      <c r="R770" s="287"/>
      <c r="S770" s="285">
        <f t="shared" si="275"/>
        <v>0</v>
      </c>
      <c r="T770" s="285">
        <f t="shared" si="276"/>
        <v>0</v>
      </c>
    </row>
    <row r="771" ht="36" customHeight="1" spans="1:20">
      <c r="A771" s="275" t="s">
        <v>3911</v>
      </c>
      <c r="B771" s="276" t="s">
        <v>1258</v>
      </c>
      <c r="C771" s="185">
        <v>1771</v>
      </c>
      <c r="D771" s="185">
        <f t="shared" si="297"/>
        <v>1682</v>
      </c>
      <c r="E771" s="186">
        <v>0</v>
      </c>
      <c r="F771" s="277">
        <v>82</v>
      </c>
      <c r="G771" s="186">
        <v>1600</v>
      </c>
      <c r="H771" s="278">
        <f t="shared" si="271"/>
        <v>-0.0502540937323546</v>
      </c>
      <c r="I771" s="283" t="str">
        <f t="shared" si="272"/>
        <v>是</v>
      </c>
      <c r="J771" s="207" t="str">
        <f t="shared" si="273"/>
        <v>项</v>
      </c>
      <c r="K771" s="207">
        <f t="shared" si="277"/>
        <v>-89</v>
      </c>
      <c r="O771" s="207">
        <f t="shared" si="274"/>
        <v>7</v>
      </c>
      <c r="P771" s="284">
        <v>2110605</v>
      </c>
      <c r="Q771" s="284" t="s">
        <v>3912</v>
      </c>
      <c r="R771" s="287">
        <v>1771</v>
      </c>
      <c r="S771" s="285">
        <f t="shared" si="275"/>
        <v>0</v>
      </c>
      <c r="T771" s="285">
        <f t="shared" si="276"/>
        <v>0</v>
      </c>
    </row>
    <row r="772" ht="36" customHeight="1" spans="1:20">
      <c r="A772" s="275" t="s">
        <v>3913</v>
      </c>
      <c r="B772" s="276" t="s">
        <v>1260</v>
      </c>
      <c r="C772" s="185">
        <v>71</v>
      </c>
      <c r="D772" s="185">
        <f t="shared" si="297"/>
        <v>440</v>
      </c>
      <c r="E772" s="186">
        <v>0</v>
      </c>
      <c r="F772" s="277">
        <v>130</v>
      </c>
      <c r="G772" s="186">
        <v>310</v>
      </c>
      <c r="H772" s="278">
        <f t="shared" ref="H772:H835" si="298">IF(C772&lt;&gt;0,D772/C772-1,"")</f>
        <v>5.19718309859155</v>
      </c>
      <c r="I772" s="283" t="str">
        <f t="shared" ref="I772:I835" si="299">IF(LEN(A772)=3,"是",IF(B772&lt;&gt;"",IF(SUM(C772:D772)&lt;&gt;0,"是","否"),"是"))</f>
        <v>是</v>
      </c>
      <c r="J772" s="207" t="str">
        <f t="shared" ref="J772:J835" si="300">IF(LEN(A772)=3,"类",IF(LEN(A772)=5,"款","项"))</f>
        <v>项</v>
      </c>
      <c r="K772" s="207">
        <f t="shared" si="277"/>
        <v>369</v>
      </c>
      <c r="O772" s="207">
        <f t="shared" ref="O772:O835" si="301">LEN(A772)</f>
        <v>7</v>
      </c>
      <c r="P772" s="284">
        <v>2110699</v>
      </c>
      <c r="Q772" s="284" t="s">
        <v>3914</v>
      </c>
      <c r="R772" s="287">
        <v>71</v>
      </c>
      <c r="S772" s="285">
        <f t="shared" ref="S772:S835" si="302">A772-P772</f>
        <v>0</v>
      </c>
      <c r="T772" s="285">
        <f t="shared" ref="T772:T835" si="303">C772-R772</f>
        <v>0</v>
      </c>
    </row>
    <row r="773" ht="36" customHeight="1" spans="1:20">
      <c r="A773" s="275" t="s">
        <v>3915</v>
      </c>
      <c r="B773" s="276" t="s">
        <v>1262</v>
      </c>
      <c r="C773" s="185">
        <f t="shared" ref="C773:G773" si="304">SUM(C774:C775)</f>
        <v>0</v>
      </c>
      <c r="D773" s="185">
        <f t="shared" si="304"/>
        <v>0</v>
      </c>
      <c r="E773" s="186">
        <f t="shared" si="304"/>
        <v>0</v>
      </c>
      <c r="F773" s="277">
        <f t="shared" si="304"/>
        <v>0</v>
      </c>
      <c r="G773" s="186">
        <f t="shared" si="304"/>
        <v>0</v>
      </c>
      <c r="H773" s="278" t="str">
        <f t="shared" si="298"/>
        <v/>
      </c>
      <c r="I773" s="283" t="str">
        <f t="shared" si="299"/>
        <v>否</v>
      </c>
      <c r="J773" s="207" t="str">
        <f t="shared" si="300"/>
        <v>款</v>
      </c>
      <c r="K773" s="207">
        <f t="shared" ref="K773:K836" si="305">D773-C773</f>
        <v>0</v>
      </c>
      <c r="O773" s="207">
        <f t="shared" si="301"/>
        <v>5</v>
      </c>
      <c r="P773" s="284">
        <v>21107</v>
      </c>
      <c r="Q773" s="286" t="s">
        <v>3916</v>
      </c>
      <c r="R773" s="287"/>
      <c r="S773" s="285">
        <f t="shared" si="302"/>
        <v>0</v>
      </c>
      <c r="T773" s="285">
        <f t="shared" si="303"/>
        <v>0</v>
      </c>
    </row>
    <row r="774" ht="36" customHeight="1" spans="1:20">
      <c r="A774" s="275" t="s">
        <v>3917</v>
      </c>
      <c r="B774" s="276" t="s">
        <v>1264</v>
      </c>
      <c r="C774" s="185">
        <v>0</v>
      </c>
      <c r="D774" s="185">
        <f t="shared" ref="D774:D778" si="306">SUM(E774:G774)</f>
        <v>0</v>
      </c>
      <c r="E774" s="186">
        <v>0</v>
      </c>
      <c r="F774" s="277">
        <v>0</v>
      </c>
      <c r="G774" s="186">
        <v>0</v>
      </c>
      <c r="H774" s="278" t="str">
        <f t="shared" si="298"/>
        <v/>
      </c>
      <c r="I774" s="283" t="str">
        <f t="shared" si="299"/>
        <v>否</v>
      </c>
      <c r="J774" s="207" t="str">
        <f t="shared" si="300"/>
        <v>项</v>
      </c>
      <c r="K774" s="207">
        <f t="shared" si="305"/>
        <v>0</v>
      </c>
      <c r="O774" s="207">
        <f t="shared" si="301"/>
        <v>7</v>
      </c>
      <c r="P774" s="284">
        <v>2110704</v>
      </c>
      <c r="Q774" s="284" t="s">
        <v>3918</v>
      </c>
      <c r="R774" s="287"/>
      <c r="S774" s="285">
        <f t="shared" si="302"/>
        <v>0</v>
      </c>
      <c r="T774" s="285">
        <f t="shared" si="303"/>
        <v>0</v>
      </c>
    </row>
    <row r="775" ht="36" customHeight="1" spans="1:20">
      <c r="A775" s="275" t="s">
        <v>3919</v>
      </c>
      <c r="B775" s="276" t="s">
        <v>1266</v>
      </c>
      <c r="C775" s="185">
        <v>0</v>
      </c>
      <c r="D775" s="185">
        <f t="shared" si="306"/>
        <v>0</v>
      </c>
      <c r="E775" s="186">
        <v>0</v>
      </c>
      <c r="F775" s="277">
        <v>0</v>
      </c>
      <c r="G775" s="186">
        <v>0</v>
      </c>
      <c r="H775" s="278" t="str">
        <f t="shared" si="298"/>
        <v/>
      </c>
      <c r="I775" s="283" t="str">
        <f t="shared" si="299"/>
        <v>否</v>
      </c>
      <c r="J775" s="207" t="str">
        <f t="shared" si="300"/>
        <v>项</v>
      </c>
      <c r="K775" s="207">
        <f t="shared" si="305"/>
        <v>0</v>
      </c>
      <c r="O775" s="207">
        <f t="shared" si="301"/>
        <v>7</v>
      </c>
      <c r="P775" s="284">
        <v>2110799</v>
      </c>
      <c r="Q775" s="284" t="s">
        <v>3920</v>
      </c>
      <c r="R775" s="287"/>
      <c r="S775" s="285">
        <f t="shared" si="302"/>
        <v>0</v>
      </c>
      <c r="T775" s="285">
        <f t="shared" si="303"/>
        <v>0</v>
      </c>
    </row>
    <row r="776" ht="36" customHeight="1" spans="1:20">
      <c r="A776" s="275" t="s">
        <v>3921</v>
      </c>
      <c r="B776" s="276" t="s">
        <v>1268</v>
      </c>
      <c r="C776" s="185">
        <f t="shared" ref="C776:G776" si="307">SUM(C777:C778)</f>
        <v>0</v>
      </c>
      <c r="D776" s="185">
        <f t="shared" si="307"/>
        <v>0</v>
      </c>
      <c r="E776" s="186">
        <f t="shared" si="307"/>
        <v>0</v>
      </c>
      <c r="F776" s="277">
        <f t="shared" si="307"/>
        <v>0</v>
      </c>
      <c r="G776" s="186">
        <f t="shared" si="307"/>
        <v>0</v>
      </c>
      <c r="H776" s="278" t="str">
        <f t="shared" si="298"/>
        <v/>
      </c>
      <c r="I776" s="283" t="str">
        <f t="shared" si="299"/>
        <v>否</v>
      </c>
      <c r="J776" s="207" t="str">
        <f t="shared" si="300"/>
        <v>款</v>
      </c>
      <c r="K776" s="207">
        <f t="shared" si="305"/>
        <v>0</v>
      </c>
      <c r="O776" s="207">
        <f t="shared" si="301"/>
        <v>5</v>
      </c>
      <c r="P776" s="284">
        <v>21108</v>
      </c>
      <c r="Q776" s="286" t="s">
        <v>3922</v>
      </c>
      <c r="R776" s="287"/>
      <c r="S776" s="285">
        <f t="shared" si="302"/>
        <v>0</v>
      </c>
      <c r="T776" s="285">
        <f t="shared" si="303"/>
        <v>0</v>
      </c>
    </row>
    <row r="777" ht="36" customHeight="1" spans="1:20">
      <c r="A777" s="275" t="s">
        <v>3923</v>
      </c>
      <c r="B777" s="276" t="s">
        <v>1270</v>
      </c>
      <c r="C777" s="185">
        <v>0</v>
      </c>
      <c r="D777" s="185">
        <f t="shared" si="306"/>
        <v>0</v>
      </c>
      <c r="E777" s="186">
        <v>0</v>
      </c>
      <c r="F777" s="277">
        <v>0</v>
      </c>
      <c r="G777" s="186">
        <v>0</v>
      </c>
      <c r="H777" s="278" t="str">
        <f t="shared" si="298"/>
        <v/>
      </c>
      <c r="I777" s="283" t="str">
        <f t="shared" si="299"/>
        <v>否</v>
      </c>
      <c r="J777" s="207" t="str">
        <f t="shared" si="300"/>
        <v>项</v>
      </c>
      <c r="K777" s="207">
        <f t="shared" si="305"/>
        <v>0</v>
      </c>
      <c r="O777" s="207">
        <f t="shared" si="301"/>
        <v>7</v>
      </c>
      <c r="P777" s="284">
        <v>2110804</v>
      </c>
      <c r="Q777" s="284" t="s">
        <v>3924</v>
      </c>
      <c r="R777" s="287"/>
      <c r="S777" s="285">
        <f t="shared" si="302"/>
        <v>0</v>
      </c>
      <c r="T777" s="285">
        <f t="shared" si="303"/>
        <v>0</v>
      </c>
    </row>
    <row r="778" ht="36" customHeight="1" spans="1:20">
      <c r="A778" s="275" t="s">
        <v>3925</v>
      </c>
      <c r="B778" s="276" t="s">
        <v>1272</v>
      </c>
      <c r="C778" s="185">
        <v>0</v>
      </c>
      <c r="D778" s="185">
        <f t="shared" si="306"/>
        <v>0</v>
      </c>
      <c r="E778" s="186">
        <v>0</v>
      </c>
      <c r="F778" s="277">
        <v>0</v>
      </c>
      <c r="G778" s="186">
        <v>0</v>
      </c>
      <c r="H778" s="278" t="str">
        <f t="shared" si="298"/>
        <v/>
      </c>
      <c r="I778" s="283" t="str">
        <f t="shared" si="299"/>
        <v>否</v>
      </c>
      <c r="J778" s="207" t="str">
        <f t="shared" si="300"/>
        <v>项</v>
      </c>
      <c r="K778" s="207">
        <f t="shared" si="305"/>
        <v>0</v>
      </c>
      <c r="O778" s="207">
        <f t="shared" si="301"/>
        <v>7</v>
      </c>
      <c r="P778" s="284">
        <v>2110899</v>
      </c>
      <c r="Q778" s="284" t="s">
        <v>3926</v>
      </c>
      <c r="R778" s="287"/>
      <c r="S778" s="285">
        <f t="shared" si="302"/>
        <v>0</v>
      </c>
      <c r="T778" s="285">
        <f t="shared" si="303"/>
        <v>0</v>
      </c>
    </row>
    <row r="779" ht="36" customHeight="1" spans="1:20">
      <c r="A779" s="275" t="s">
        <v>3927</v>
      </c>
      <c r="B779" s="276" t="s">
        <v>1274</v>
      </c>
      <c r="C779" s="185">
        <f t="shared" ref="C779:G779" si="308">C780</f>
        <v>0</v>
      </c>
      <c r="D779" s="185">
        <f t="shared" si="308"/>
        <v>0</v>
      </c>
      <c r="E779" s="186">
        <f t="shared" si="308"/>
        <v>0</v>
      </c>
      <c r="F779" s="277">
        <f t="shared" si="308"/>
        <v>0</v>
      </c>
      <c r="G779" s="186">
        <f t="shared" si="308"/>
        <v>0</v>
      </c>
      <c r="H779" s="278" t="str">
        <f t="shared" si="298"/>
        <v/>
      </c>
      <c r="I779" s="283" t="str">
        <f t="shared" si="299"/>
        <v>否</v>
      </c>
      <c r="J779" s="207" t="str">
        <f t="shared" si="300"/>
        <v>款</v>
      </c>
      <c r="K779" s="207">
        <f t="shared" si="305"/>
        <v>0</v>
      </c>
      <c r="O779" s="207">
        <f t="shared" si="301"/>
        <v>5</v>
      </c>
      <c r="P779" s="284">
        <v>21109</v>
      </c>
      <c r="Q779" s="286" t="s">
        <v>3928</v>
      </c>
      <c r="R779" s="287"/>
      <c r="S779" s="285">
        <f t="shared" si="302"/>
        <v>0</v>
      </c>
      <c r="T779" s="285">
        <f t="shared" si="303"/>
        <v>0</v>
      </c>
    </row>
    <row r="780" ht="36" customHeight="1" spans="1:20">
      <c r="A780" s="275">
        <v>2110901</v>
      </c>
      <c r="B780" s="293" t="s">
        <v>1276</v>
      </c>
      <c r="C780" s="185">
        <v>0</v>
      </c>
      <c r="D780" s="185">
        <f t="shared" ref="D780:D788" si="309">SUM(E780:G780)</f>
        <v>0</v>
      </c>
      <c r="E780" s="186">
        <v>0</v>
      </c>
      <c r="F780" s="277">
        <v>0</v>
      </c>
      <c r="G780" s="186"/>
      <c r="H780" s="278" t="str">
        <f t="shared" si="298"/>
        <v/>
      </c>
      <c r="I780" s="283" t="str">
        <f t="shared" si="299"/>
        <v>否</v>
      </c>
      <c r="J780" s="207" t="str">
        <f t="shared" si="300"/>
        <v>项</v>
      </c>
      <c r="K780" s="207">
        <f t="shared" si="305"/>
        <v>0</v>
      </c>
      <c r="O780" s="207">
        <f t="shared" si="301"/>
        <v>7</v>
      </c>
      <c r="P780" s="284">
        <v>2110901</v>
      </c>
      <c r="Q780" s="284" t="s">
        <v>3929</v>
      </c>
      <c r="R780" s="287"/>
      <c r="S780" s="285">
        <f t="shared" si="302"/>
        <v>0</v>
      </c>
      <c r="T780" s="285">
        <f t="shared" si="303"/>
        <v>0</v>
      </c>
    </row>
    <row r="781" ht="36" customHeight="1" spans="1:20">
      <c r="A781" s="275" t="s">
        <v>3930</v>
      </c>
      <c r="B781" s="276" t="s">
        <v>1278</v>
      </c>
      <c r="C781" s="185">
        <f t="shared" ref="C781:G781" si="310">C782</f>
        <v>0</v>
      </c>
      <c r="D781" s="185">
        <f t="shared" si="310"/>
        <v>0</v>
      </c>
      <c r="E781" s="186">
        <f t="shared" si="310"/>
        <v>0</v>
      </c>
      <c r="F781" s="277">
        <f t="shared" si="310"/>
        <v>0</v>
      </c>
      <c r="G781" s="186">
        <f t="shared" si="310"/>
        <v>0</v>
      </c>
      <c r="H781" s="278" t="str">
        <f t="shared" si="298"/>
        <v/>
      </c>
      <c r="I781" s="283" t="str">
        <f t="shared" si="299"/>
        <v>否</v>
      </c>
      <c r="J781" s="207" t="str">
        <f t="shared" si="300"/>
        <v>款</v>
      </c>
      <c r="K781" s="207">
        <f t="shared" si="305"/>
        <v>0</v>
      </c>
      <c r="O781" s="207">
        <f t="shared" si="301"/>
        <v>5</v>
      </c>
      <c r="P781" s="284">
        <v>21110</v>
      </c>
      <c r="Q781" s="286" t="s">
        <v>3931</v>
      </c>
      <c r="R781" s="287"/>
      <c r="S781" s="285">
        <f t="shared" si="302"/>
        <v>0</v>
      </c>
      <c r="T781" s="285">
        <f t="shared" si="303"/>
        <v>0</v>
      </c>
    </row>
    <row r="782" ht="36" customHeight="1" spans="1:20">
      <c r="A782" s="275">
        <v>2111001</v>
      </c>
      <c r="B782" s="293" t="s">
        <v>1280</v>
      </c>
      <c r="C782" s="185">
        <v>0</v>
      </c>
      <c r="D782" s="185">
        <f t="shared" si="309"/>
        <v>0</v>
      </c>
      <c r="E782" s="186">
        <v>0</v>
      </c>
      <c r="F782" s="277">
        <v>0</v>
      </c>
      <c r="G782" s="186">
        <v>0</v>
      </c>
      <c r="H782" s="278" t="str">
        <f t="shared" si="298"/>
        <v/>
      </c>
      <c r="I782" s="283" t="str">
        <f t="shared" si="299"/>
        <v>否</v>
      </c>
      <c r="J782" s="207" t="str">
        <f t="shared" si="300"/>
        <v>项</v>
      </c>
      <c r="K782" s="207">
        <f t="shared" si="305"/>
        <v>0</v>
      </c>
      <c r="O782" s="207">
        <f t="shared" si="301"/>
        <v>7</v>
      </c>
      <c r="P782" s="284">
        <v>2111001</v>
      </c>
      <c r="Q782" s="284" t="s">
        <v>3932</v>
      </c>
      <c r="R782" s="287"/>
      <c r="S782" s="285">
        <f t="shared" si="302"/>
        <v>0</v>
      </c>
      <c r="T782" s="285">
        <f t="shared" si="303"/>
        <v>0</v>
      </c>
    </row>
    <row r="783" ht="36" customHeight="1" spans="1:20">
      <c r="A783" s="275" t="s">
        <v>3933</v>
      </c>
      <c r="B783" s="276" t="s">
        <v>1282</v>
      </c>
      <c r="C783" s="185">
        <f t="shared" ref="C783:G783" si="311">SUM(C784:C788)</f>
        <v>0</v>
      </c>
      <c r="D783" s="185">
        <f t="shared" si="311"/>
        <v>0</v>
      </c>
      <c r="E783" s="186">
        <f t="shared" si="311"/>
        <v>0</v>
      </c>
      <c r="F783" s="277">
        <f t="shared" si="311"/>
        <v>0</v>
      </c>
      <c r="G783" s="186">
        <f t="shared" si="311"/>
        <v>0</v>
      </c>
      <c r="H783" s="278" t="str">
        <f t="shared" si="298"/>
        <v/>
      </c>
      <c r="I783" s="283" t="str">
        <f t="shared" si="299"/>
        <v>否</v>
      </c>
      <c r="J783" s="207" t="str">
        <f t="shared" si="300"/>
        <v>款</v>
      </c>
      <c r="K783" s="207">
        <f t="shared" si="305"/>
        <v>0</v>
      </c>
      <c r="O783" s="207">
        <f t="shared" si="301"/>
        <v>5</v>
      </c>
      <c r="P783" s="284">
        <v>21111</v>
      </c>
      <c r="Q783" s="286" t="s">
        <v>3934</v>
      </c>
      <c r="R783" s="287"/>
      <c r="S783" s="285">
        <f t="shared" si="302"/>
        <v>0</v>
      </c>
      <c r="T783" s="285">
        <f t="shared" si="303"/>
        <v>0</v>
      </c>
    </row>
    <row r="784" ht="36" customHeight="1" spans="1:20">
      <c r="A784" s="275" t="s">
        <v>3935</v>
      </c>
      <c r="B784" s="276" t="s">
        <v>1284</v>
      </c>
      <c r="C784" s="185">
        <v>0</v>
      </c>
      <c r="D784" s="185">
        <f t="shared" si="309"/>
        <v>0</v>
      </c>
      <c r="E784" s="186">
        <v>0</v>
      </c>
      <c r="F784" s="277">
        <v>0</v>
      </c>
      <c r="G784" s="186">
        <v>0</v>
      </c>
      <c r="H784" s="278" t="str">
        <f t="shared" si="298"/>
        <v/>
      </c>
      <c r="I784" s="283" t="str">
        <f t="shared" si="299"/>
        <v>否</v>
      </c>
      <c r="J784" s="207" t="str">
        <f t="shared" si="300"/>
        <v>项</v>
      </c>
      <c r="K784" s="207">
        <f t="shared" si="305"/>
        <v>0</v>
      </c>
      <c r="O784" s="207">
        <f t="shared" si="301"/>
        <v>7</v>
      </c>
      <c r="P784" s="284">
        <v>2111101</v>
      </c>
      <c r="Q784" s="284" t="s">
        <v>3936</v>
      </c>
      <c r="R784" s="287"/>
      <c r="S784" s="285">
        <f t="shared" si="302"/>
        <v>0</v>
      </c>
      <c r="T784" s="285">
        <f t="shared" si="303"/>
        <v>0</v>
      </c>
    </row>
    <row r="785" ht="36" customHeight="1" spans="1:20">
      <c r="A785" s="275" t="s">
        <v>3937</v>
      </c>
      <c r="B785" s="276" t="s">
        <v>1286</v>
      </c>
      <c r="C785" s="185">
        <v>0</v>
      </c>
      <c r="D785" s="185">
        <f t="shared" si="309"/>
        <v>0</v>
      </c>
      <c r="E785" s="186">
        <v>0</v>
      </c>
      <c r="F785" s="277">
        <v>0</v>
      </c>
      <c r="G785" s="186">
        <v>0</v>
      </c>
      <c r="H785" s="278" t="str">
        <f t="shared" si="298"/>
        <v/>
      </c>
      <c r="I785" s="283" t="str">
        <f t="shared" si="299"/>
        <v>否</v>
      </c>
      <c r="J785" s="207" t="str">
        <f t="shared" si="300"/>
        <v>项</v>
      </c>
      <c r="K785" s="207">
        <f t="shared" si="305"/>
        <v>0</v>
      </c>
      <c r="O785" s="207">
        <f t="shared" si="301"/>
        <v>7</v>
      </c>
      <c r="P785" s="284">
        <v>2111102</v>
      </c>
      <c r="Q785" s="284" t="s">
        <v>3938</v>
      </c>
      <c r="R785" s="287"/>
      <c r="S785" s="285">
        <f t="shared" si="302"/>
        <v>0</v>
      </c>
      <c r="T785" s="285">
        <f t="shared" si="303"/>
        <v>0</v>
      </c>
    </row>
    <row r="786" ht="36" customHeight="1" spans="1:20">
      <c r="A786" s="275" t="s">
        <v>3939</v>
      </c>
      <c r="B786" s="276" t="s">
        <v>1288</v>
      </c>
      <c r="C786" s="185">
        <v>0</v>
      </c>
      <c r="D786" s="185">
        <f t="shared" si="309"/>
        <v>0</v>
      </c>
      <c r="E786" s="186">
        <v>0</v>
      </c>
      <c r="F786" s="277">
        <v>0</v>
      </c>
      <c r="G786" s="186">
        <v>0</v>
      </c>
      <c r="H786" s="278" t="str">
        <f t="shared" si="298"/>
        <v/>
      </c>
      <c r="I786" s="283" t="str">
        <f t="shared" si="299"/>
        <v>否</v>
      </c>
      <c r="J786" s="207" t="str">
        <f t="shared" si="300"/>
        <v>项</v>
      </c>
      <c r="K786" s="207">
        <f t="shared" si="305"/>
        <v>0</v>
      </c>
      <c r="O786" s="207">
        <f t="shared" si="301"/>
        <v>7</v>
      </c>
      <c r="P786" s="284">
        <v>2111103</v>
      </c>
      <c r="Q786" s="284" t="s">
        <v>3940</v>
      </c>
      <c r="R786" s="287"/>
      <c r="S786" s="285">
        <f t="shared" si="302"/>
        <v>0</v>
      </c>
      <c r="T786" s="285">
        <f t="shared" si="303"/>
        <v>0</v>
      </c>
    </row>
    <row r="787" ht="36" customHeight="1" spans="1:20">
      <c r="A787" s="275" t="s">
        <v>3941</v>
      </c>
      <c r="B787" s="276" t="s">
        <v>1290</v>
      </c>
      <c r="C787" s="185">
        <v>0</v>
      </c>
      <c r="D787" s="185">
        <f t="shared" si="309"/>
        <v>0</v>
      </c>
      <c r="E787" s="186">
        <v>0</v>
      </c>
      <c r="F787" s="277">
        <v>0</v>
      </c>
      <c r="G787" s="186">
        <v>0</v>
      </c>
      <c r="H787" s="278" t="str">
        <f t="shared" si="298"/>
        <v/>
      </c>
      <c r="I787" s="283" t="str">
        <f t="shared" si="299"/>
        <v>否</v>
      </c>
      <c r="J787" s="207" t="str">
        <f t="shared" si="300"/>
        <v>项</v>
      </c>
      <c r="K787" s="207">
        <f t="shared" si="305"/>
        <v>0</v>
      </c>
      <c r="O787" s="207">
        <f t="shared" si="301"/>
        <v>7</v>
      </c>
      <c r="P787" s="284">
        <v>2111104</v>
      </c>
      <c r="Q787" s="284" t="s">
        <v>3942</v>
      </c>
      <c r="R787" s="287"/>
      <c r="S787" s="285">
        <f t="shared" si="302"/>
        <v>0</v>
      </c>
      <c r="T787" s="285">
        <f t="shared" si="303"/>
        <v>0</v>
      </c>
    </row>
    <row r="788" ht="36" customHeight="1" spans="1:20">
      <c r="A788" s="275" t="s">
        <v>3943</v>
      </c>
      <c r="B788" s="276" t="s">
        <v>1292</v>
      </c>
      <c r="C788" s="185">
        <v>0</v>
      </c>
      <c r="D788" s="185">
        <f t="shared" si="309"/>
        <v>0</v>
      </c>
      <c r="E788" s="186">
        <v>0</v>
      </c>
      <c r="F788" s="277">
        <v>0</v>
      </c>
      <c r="G788" s="186">
        <v>0</v>
      </c>
      <c r="H788" s="278" t="str">
        <f t="shared" si="298"/>
        <v/>
      </c>
      <c r="I788" s="283" t="str">
        <f t="shared" si="299"/>
        <v>否</v>
      </c>
      <c r="J788" s="207" t="str">
        <f t="shared" si="300"/>
        <v>项</v>
      </c>
      <c r="K788" s="207">
        <f t="shared" si="305"/>
        <v>0</v>
      </c>
      <c r="O788" s="207">
        <f t="shared" si="301"/>
        <v>7</v>
      </c>
      <c r="P788" s="284">
        <v>2111199</v>
      </c>
      <c r="Q788" s="284" t="s">
        <v>3944</v>
      </c>
      <c r="R788" s="287"/>
      <c r="S788" s="285">
        <f t="shared" si="302"/>
        <v>0</v>
      </c>
      <c r="T788" s="285">
        <f t="shared" si="303"/>
        <v>0</v>
      </c>
    </row>
    <row r="789" ht="36" customHeight="1" spans="1:20">
      <c r="A789" s="275" t="s">
        <v>3945</v>
      </c>
      <c r="B789" s="276" t="s">
        <v>1294</v>
      </c>
      <c r="C789" s="185">
        <f t="shared" ref="C789:G789" si="312">C790</f>
        <v>0</v>
      </c>
      <c r="D789" s="185">
        <f t="shared" si="312"/>
        <v>0</v>
      </c>
      <c r="E789" s="186">
        <f t="shared" si="312"/>
        <v>0</v>
      </c>
      <c r="F789" s="277">
        <f t="shared" si="312"/>
        <v>0</v>
      </c>
      <c r="G789" s="186">
        <f t="shared" si="312"/>
        <v>0</v>
      </c>
      <c r="H789" s="278" t="str">
        <f t="shared" si="298"/>
        <v/>
      </c>
      <c r="I789" s="283" t="str">
        <f t="shared" si="299"/>
        <v>否</v>
      </c>
      <c r="J789" s="207" t="str">
        <f t="shared" si="300"/>
        <v>款</v>
      </c>
      <c r="K789" s="207">
        <f t="shared" si="305"/>
        <v>0</v>
      </c>
      <c r="O789" s="207">
        <f t="shared" si="301"/>
        <v>5</v>
      </c>
      <c r="P789" s="284">
        <v>21112</v>
      </c>
      <c r="Q789" s="286" t="s">
        <v>3946</v>
      </c>
      <c r="R789" s="287"/>
      <c r="S789" s="285">
        <f t="shared" si="302"/>
        <v>0</v>
      </c>
      <c r="T789" s="285">
        <f t="shared" si="303"/>
        <v>0</v>
      </c>
    </row>
    <row r="790" ht="36" customHeight="1" spans="1:20">
      <c r="A790" s="290" t="s">
        <v>3947</v>
      </c>
      <c r="B790" s="276" t="s">
        <v>1296</v>
      </c>
      <c r="C790" s="185">
        <v>0</v>
      </c>
      <c r="D790" s="185">
        <f t="shared" ref="D790:D807" si="313">SUM(E790:G790)</f>
        <v>0</v>
      </c>
      <c r="E790" s="186">
        <v>0</v>
      </c>
      <c r="F790" s="277">
        <v>0</v>
      </c>
      <c r="G790" s="186">
        <v>0</v>
      </c>
      <c r="H790" s="278" t="str">
        <f t="shared" si="298"/>
        <v/>
      </c>
      <c r="I790" s="283" t="str">
        <f t="shared" si="299"/>
        <v>否</v>
      </c>
      <c r="J790" s="207" t="str">
        <f t="shared" si="300"/>
        <v>项</v>
      </c>
      <c r="K790" s="207">
        <f t="shared" si="305"/>
        <v>0</v>
      </c>
      <c r="O790" s="207">
        <f t="shared" si="301"/>
        <v>7</v>
      </c>
      <c r="P790" s="284">
        <v>2111201</v>
      </c>
      <c r="Q790" s="284" t="s">
        <v>3948</v>
      </c>
      <c r="R790" s="287"/>
      <c r="S790" s="285">
        <f t="shared" si="302"/>
        <v>0</v>
      </c>
      <c r="T790" s="285">
        <f t="shared" si="303"/>
        <v>0</v>
      </c>
    </row>
    <row r="791" ht="36" customHeight="1" spans="1:20">
      <c r="A791" s="275" t="s">
        <v>3949</v>
      </c>
      <c r="B791" s="276" t="s">
        <v>1298</v>
      </c>
      <c r="C791" s="185">
        <f t="shared" ref="C791:G791" si="314">C792</f>
        <v>0</v>
      </c>
      <c r="D791" s="185">
        <f t="shared" si="314"/>
        <v>0</v>
      </c>
      <c r="E791" s="186">
        <f t="shared" si="314"/>
        <v>0</v>
      </c>
      <c r="F791" s="277">
        <f t="shared" si="314"/>
        <v>0</v>
      </c>
      <c r="G791" s="186">
        <f t="shared" si="314"/>
        <v>0</v>
      </c>
      <c r="H791" s="278" t="str">
        <f t="shared" si="298"/>
        <v/>
      </c>
      <c r="I791" s="283" t="str">
        <f t="shared" si="299"/>
        <v>否</v>
      </c>
      <c r="J791" s="207" t="str">
        <f t="shared" si="300"/>
        <v>款</v>
      </c>
      <c r="K791" s="207">
        <f t="shared" si="305"/>
        <v>0</v>
      </c>
      <c r="O791" s="207">
        <f t="shared" si="301"/>
        <v>5</v>
      </c>
      <c r="P791" s="284">
        <v>21113</v>
      </c>
      <c r="Q791" s="286" t="s">
        <v>3950</v>
      </c>
      <c r="R791" s="287"/>
      <c r="S791" s="285">
        <f t="shared" si="302"/>
        <v>0</v>
      </c>
      <c r="T791" s="285">
        <f t="shared" si="303"/>
        <v>0</v>
      </c>
    </row>
    <row r="792" ht="36" customHeight="1" spans="1:20">
      <c r="A792" s="290" t="s">
        <v>3951</v>
      </c>
      <c r="B792" s="276" t="s">
        <v>1300</v>
      </c>
      <c r="C792" s="185">
        <v>0</v>
      </c>
      <c r="D792" s="185">
        <f t="shared" si="313"/>
        <v>0</v>
      </c>
      <c r="E792" s="186">
        <v>0</v>
      </c>
      <c r="F792" s="277">
        <v>0</v>
      </c>
      <c r="G792" s="186">
        <v>0</v>
      </c>
      <c r="H792" s="278" t="str">
        <f t="shared" si="298"/>
        <v/>
      </c>
      <c r="I792" s="283" t="str">
        <f t="shared" si="299"/>
        <v>否</v>
      </c>
      <c r="J792" s="207" t="str">
        <f t="shared" si="300"/>
        <v>项</v>
      </c>
      <c r="K792" s="207">
        <f t="shared" si="305"/>
        <v>0</v>
      </c>
      <c r="O792" s="207">
        <f t="shared" si="301"/>
        <v>7</v>
      </c>
      <c r="P792" s="284">
        <v>2111301</v>
      </c>
      <c r="Q792" s="284" t="s">
        <v>3952</v>
      </c>
      <c r="R792" s="287"/>
      <c r="S792" s="285">
        <f t="shared" si="302"/>
        <v>0</v>
      </c>
      <c r="T792" s="285">
        <f t="shared" si="303"/>
        <v>0</v>
      </c>
    </row>
    <row r="793" ht="36" customHeight="1" spans="1:20">
      <c r="A793" s="275" t="s">
        <v>3953</v>
      </c>
      <c r="B793" s="276" t="s">
        <v>1302</v>
      </c>
      <c r="C793" s="185">
        <f t="shared" ref="C793:G793" si="315">SUM(C794:C807)</f>
        <v>0</v>
      </c>
      <c r="D793" s="185">
        <f t="shared" si="315"/>
        <v>0</v>
      </c>
      <c r="E793" s="186">
        <f t="shared" si="315"/>
        <v>0</v>
      </c>
      <c r="F793" s="277">
        <f t="shared" si="315"/>
        <v>0</v>
      </c>
      <c r="G793" s="186">
        <f t="shared" si="315"/>
        <v>0</v>
      </c>
      <c r="H793" s="278" t="str">
        <f t="shared" si="298"/>
        <v/>
      </c>
      <c r="I793" s="283" t="str">
        <f t="shared" si="299"/>
        <v>否</v>
      </c>
      <c r="J793" s="207" t="str">
        <f t="shared" si="300"/>
        <v>款</v>
      </c>
      <c r="K793" s="207">
        <f t="shared" si="305"/>
        <v>0</v>
      </c>
      <c r="O793" s="207">
        <f t="shared" si="301"/>
        <v>5</v>
      </c>
      <c r="P793" s="284">
        <v>21114</v>
      </c>
      <c r="Q793" s="286" t="s">
        <v>3954</v>
      </c>
      <c r="R793" s="287"/>
      <c r="S793" s="285">
        <f t="shared" si="302"/>
        <v>0</v>
      </c>
      <c r="T793" s="285">
        <f t="shared" si="303"/>
        <v>0</v>
      </c>
    </row>
    <row r="794" ht="36" customHeight="1" spans="1:20">
      <c r="A794" s="275" t="s">
        <v>3955</v>
      </c>
      <c r="B794" s="276" t="s">
        <v>145</v>
      </c>
      <c r="C794" s="185">
        <v>0</v>
      </c>
      <c r="D794" s="185">
        <f t="shared" si="313"/>
        <v>0</v>
      </c>
      <c r="E794" s="186">
        <v>0</v>
      </c>
      <c r="F794" s="277">
        <v>0</v>
      </c>
      <c r="G794" s="186">
        <v>0</v>
      </c>
      <c r="H794" s="278" t="str">
        <f t="shared" si="298"/>
        <v/>
      </c>
      <c r="I794" s="283" t="str">
        <f t="shared" si="299"/>
        <v>否</v>
      </c>
      <c r="J794" s="207" t="str">
        <f t="shared" si="300"/>
        <v>项</v>
      </c>
      <c r="K794" s="207">
        <f t="shared" si="305"/>
        <v>0</v>
      </c>
      <c r="O794" s="207">
        <f t="shared" si="301"/>
        <v>7</v>
      </c>
      <c r="P794" s="284">
        <v>2111401</v>
      </c>
      <c r="Q794" s="284" t="s">
        <v>2608</v>
      </c>
      <c r="R794" s="287"/>
      <c r="S794" s="285">
        <f t="shared" si="302"/>
        <v>0</v>
      </c>
      <c r="T794" s="285">
        <f t="shared" si="303"/>
        <v>0</v>
      </c>
    </row>
    <row r="795" ht="36" customHeight="1" spans="1:20">
      <c r="A795" s="275" t="s">
        <v>3956</v>
      </c>
      <c r="B795" s="276" t="s">
        <v>147</v>
      </c>
      <c r="C795" s="185">
        <v>0</v>
      </c>
      <c r="D795" s="185">
        <f t="shared" si="313"/>
        <v>0</v>
      </c>
      <c r="E795" s="186">
        <v>0</v>
      </c>
      <c r="F795" s="277">
        <v>0</v>
      </c>
      <c r="G795" s="186">
        <v>0</v>
      </c>
      <c r="H795" s="278" t="str">
        <f t="shared" si="298"/>
        <v/>
      </c>
      <c r="I795" s="283" t="str">
        <f t="shared" si="299"/>
        <v>否</v>
      </c>
      <c r="J795" s="207" t="str">
        <f t="shared" si="300"/>
        <v>项</v>
      </c>
      <c r="K795" s="207">
        <f t="shared" si="305"/>
        <v>0</v>
      </c>
      <c r="O795" s="207">
        <f t="shared" si="301"/>
        <v>7</v>
      </c>
      <c r="P795" s="284">
        <v>2111402</v>
      </c>
      <c r="Q795" s="284" t="s">
        <v>2610</v>
      </c>
      <c r="R795" s="287"/>
      <c r="S795" s="285">
        <f t="shared" si="302"/>
        <v>0</v>
      </c>
      <c r="T795" s="285">
        <f t="shared" si="303"/>
        <v>0</v>
      </c>
    </row>
    <row r="796" ht="36" customHeight="1" spans="1:20">
      <c r="A796" s="275" t="s">
        <v>3957</v>
      </c>
      <c r="B796" s="276" t="s">
        <v>149</v>
      </c>
      <c r="C796" s="185">
        <v>0</v>
      </c>
      <c r="D796" s="185">
        <f t="shared" si="313"/>
        <v>0</v>
      </c>
      <c r="E796" s="186">
        <v>0</v>
      </c>
      <c r="F796" s="277">
        <v>0</v>
      </c>
      <c r="G796" s="186">
        <v>0</v>
      </c>
      <c r="H796" s="278" t="str">
        <f t="shared" si="298"/>
        <v/>
      </c>
      <c r="I796" s="283" t="str">
        <f t="shared" si="299"/>
        <v>否</v>
      </c>
      <c r="J796" s="207" t="str">
        <f t="shared" si="300"/>
        <v>项</v>
      </c>
      <c r="K796" s="207">
        <f t="shared" si="305"/>
        <v>0</v>
      </c>
      <c r="O796" s="207">
        <f t="shared" si="301"/>
        <v>7</v>
      </c>
      <c r="P796" s="284">
        <v>2111403</v>
      </c>
      <c r="Q796" s="284" t="s">
        <v>2612</v>
      </c>
      <c r="R796" s="287"/>
      <c r="S796" s="285">
        <f t="shared" si="302"/>
        <v>0</v>
      </c>
      <c r="T796" s="285">
        <f t="shared" si="303"/>
        <v>0</v>
      </c>
    </row>
    <row r="797" ht="36" customHeight="1" spans="1:20">
      <c r="A797" s="275" t="s">
        <v>3958</v>
      </c>
      <c r="B797" s="276" t="s">
        <v>1304</v>
      </c>
      <c r="C797" s="185">
        <v>0</v>
      </c>
      <c r="D797" s="185">
        <f t="shared" si="313"/>
        <v>0</v>
      </c>
      <c r="E797" s="186">
        <v>0</v>
      </c>
      <c r="F797" s="277">
        <v>0</v>
      </c>
      <c r="G797" s="186">
        <v>0</v>
      </c>
      <c r="H797" s="278" t="str">
        <f t="shared" si="298"/>
        <v/>
      </c>
      <c r="I797" s="283" t="str">
        <f t="shared" si="299"/>
        <v>否</v>
      </c>
      <c r="J797" s="207" t="str">
        <f t="shared" si="300"/>
        <v>项</v>
      </c>
      <c r="K797" s="207">
        <f t="shared" si="305"/>
        <v>0</v>
      </c>
      <c r="O797" s="207">
        <f t="shared" si="301"/>
        <v>7</v>
      </c>
      <c r="P797" s="284">
        <v>2111404</v>
      </c>
      <c r="Q797" s="284" t="s">
        <v>3959</v>
      </c>
      <c r="R797" s="287"/>
      <c r="S797" s="285">
        <f t="shared" si="302"/>
        <v>0</v>
      </c>
      <c r="T797" s="285">
        <f t="shared" si="303"/>
        <v>0</v>
      </c>
    </row>
    <row r="798" ht="36" customHeight="1" spans="1:20">
      <c r="A798" s="275" t="s">
        <v>3960</v>
      </c>
      <c r="B798" s="276" t="s">
        <v>1306</v>
      </c>
      <c r="C798" s="185">
        <v>0</v>
      </c>
      <c r="D798" s="185">
        <f t="shared" si="313"/>
        <v>0</v>
      </c>
      <c r="E798" s="186">
        <v>0</v>
      </c>
      <c r="F798" s="277">
        <v>0</v>
      </c>
      <c r="G798" s="186">
        <v>0</v>
      </c>
      <c r="H798" s="278" t="str">
        <f t="shared" si="298"/>
        <v/>
      </c>
      <c r="I798" s="283" t="str">
        <f t="shared" si="299"/>
        <v>否</v>
      </c>
      <c r="J798" s="207" t="str">
        <f t="shared" si="300"/>
        <v>项</v>
      </c>
      <c r="K798" s="207">
        <f t="shared" si="305"/>
        <v>0</v>
      </c>
      <c r="O798" s="207">
        <f t="shared" si="301"/>
        <v>7</v>
      </c>
      <c r="P798" s="284">
        <v>2111405</v>
      </c>
      <c r="Q798" s="284" t="s">
        <v>3961</v>
      </c>
      <c r="R798" s="287"/>
      <c r="S798" s="285">
        <f t="shared" si="302"/>
        <v>0</v>
      </c>
      <c r="T798" s="285">
        <f t="shared" si="303"/>
        <v>0</v>
      </c>
    </row>
    <row r="799" ht="36" customHeight="1" spans="1:20">
      <c r="A799" s="275" t="s">
        <v>3962</v>
      </c>
      <c r="B799" s="276" t="s">
        <v>1308</v>
      </c>
      <c r="C799" s="185">
        <v>0</v>
      </c>
      <c r="D799" s="185">
        <f t="shared" si="313"/>
        <v>0</v>
      </c>
      <c r="E799" s="186">
        <v>0</v>
      </c>
      <c r="F799" s="277">
        <v>0</v>
      </c>
      <c r="G799" s="186">
        <v>0</v>
      </c>
      <c r="H799" s="278" t="str">
        <f t="shared" si="298"/>
        <v/>
      </c>
      <c r="I799" s="283" t="str">
        <f t="shared" si="299"/>
        <v>否</v>
      </c>
      <c r="J799" s="207" t="str">
        <f t="shared" si="300"/>
        <v>项</v>
      </c>
      <c r="K799" s="207">
        <f t="shared" si="305"/>
        <v>0</v>
      </c>
      <c r="O799" s="207">
        <f t="shared" si="301"/>
        <v>7</v>
      </c>
      <c r="P799" s="284">
        <v>2111406</v>
      </c>
      <c r="Q799" s="284" t="s">
        <v>3963</v>
      </c>
      <c r="R799" s="287"/>
      <c r="S799" s="285">
        <f t="shared" si="302"/>
        <v>0</v>
      </c>
      <c r="T799" s="285">
        <f t="shared" si="303"/>
        <v>0</v>
      </c>
    </row>
    <row r="800" ht="36" customHeight="1" spans="1:20">
      <c r="A800" s="275" t="s">
        <v>3964</v>
      </c>
      <c r="B800" s="276" t="s">
        <v>1310</v>
      </c>
      <c r="C800" s="185">
        <v>0</v>
      </c>
      <c r="D800" s="185">
        <f t="shared" si="313"/>
        <v>0</v>
      </c>
      <c r="E800" s="186">
        <v>0</v>
      </c>
      <c r="F800" s="277">
        <v>0</v>
      </c>
      <c r="G800" s="186">
        <v>0</v>
      </c>
      <c r="H800" s="278" t="str">
        <f t="shared" si="298"/>
        <v/>
      </c>
      <c r="I800" s="283" t="str">
        <f t="shared" si="299"/>
        <v>否</v>
      </c>
      <c r="J800" s="207" t="str">
        <f t="shared" si="300"/>
        <v>项</v>
      </c>
      <c r="K800" s="207">
        <f t="shared" si="305"/>
        <v>0</v>
      </c>
      <c r="O800" s="207">
        <f t="shared" si="301"/>
        <v>7</v>
      </c>
      <c r="P800" s="284">
        <v>2111407</v>
      </c>
      <c r="Q800" s="284" t="s">
        <v>3965</v>
      </c>
      <c r="R800" s="287"/>
      <c r="S800" s="285">
        <f t="shared" si="302"/>
        <v>0</v>
      </c>
      <c r="T800" s="285">
        <f t="shared" si="303"/>
        <v>0</v>
      </c>
    </row>
    <row r="801" ht="36" customHeight="1" spans="1:20">
      <c r="A801" s="275" t="s">
        <v>3966</v>
      </c>
      <c r="B801" s="276" t="s">
        <v>1312</v>
      </c>
      <c r="C801" s="185">
        <v>0</v>
      </c>
      <c r="D801" s="185">
        <f t="shared" si="313"/>
        <v>0</v>
      </c>
      <c r="E801" s="186">
        <v>0</v>
      </c>
      <c r="F801" s="277">
        <v>0</v>
      </c>
      <c r="G801" s="186">
        <v>0</v>
      </c>
      <c r="H801" s="278" t="str">
        <f t="shared" si="298"/>
        <v/>
      </c>
      <c r="I801" s="283" t="str">
        <f t="shared" si="299"/>
        <v>否</v>
      </c>
      <c r="J801" s="207" t="str">
        <f t="shared" si="300"/>
        <v>项</v>
      </c>
      <c r="K801" s="207">
        <f t="shared" si="305"/>
        <v>0</v>
      </c>
      <c r="O801" s="207">
        <f t="shared" si="301"/>
        <v>7</v>
      </c>
      <c r="P801" s="284">
        <v>2111408</v>
      </c>
      <c r="Q801" s="284" t="s">
        <v>3967</v>
      </c>
      <c r="R801" s="287"/>
      <c r="S801" s="285">
        <f t="shared" si="302"/>
        <v>0</v>
      </c>
      <c r="T801" s="285">
        <f t="shared" si="303"/>
        <v>0</v>
      </c>
    </row>
    <row r="802" ht="36" customHeight="1" spans="1:20">
      <c r="A802" s="275" t="s">
        <v>3968</v>
      </c>
      <c r="B802" s="276" t="s">
        <v>1314</v>
      </c>
      <c r="C802" s="185">
        <v>0</v>
      </c>
      <c r="D802" s="185">
        <f t="shared" si="313"/>
        <v>0</v>
      </c>
      <c r="E802" s="186">
        <v>0</v>
      </c>
      <c r="F802" s="277">
        <v>0</v>
      </c>
      <c r="G802" s="186">
        <v>0</v>
      </c>
      <c r="H802" s="278" t="str">
        <f t="shared" si="298"/>
        <v/>
      </c>
      <c r="I802" s="283" t="str">
        <f t="shared" si="299"/>
        <v>否</v>
      </c>
      <c r="J802" s="207" t="str">
        <f t="shared" si="300"/>
        <v>项</v>
      </c>
      <c r="K802" s="207">
        <f t="shared" si="305"/>
        <v>0</v>
      </c>
      <c r="O802" s="207">
        <f t="shared" si="301"/>
        <v>7</v>
      </c>
      <c r="P802" s="284">
        <v>2111409</v>
      </c>
      <c r="Q802" s="284" t="s">
        <v>3969</v>
      </c>
      <c r="R802" s="287"/>
      <c r="S802" s="285">
        <f t="shared" si="302"/>
        <v>0</v>
      </c>
      <c r="T802" s="285">
        <f t="shared" si="303"/>
        <v>0</v>
      </c>
    </row>
    <row r="803" ht="36" customHeight="1" spans="1:20">
      <c r="A803" s="275" t="s">
        <v>3970</v>
      </c>
      <c r="B803" s="276" t="s">
        <v>1316</v>
      </c>
      <c r="C803" s="185">
        <v>0</v>
      </c>
      <c r="D803" s="185">
        <f t="shared" si="313"/>
        <v>0</v>
      </c>
      <c r="E803" s="186">
        <v>0</v>
      </c>
      <c r="F803" s="277">
        <v>0</v>
      </c>
      <c r="G803" s="186">
        <v>0</v>
      </c>
      <c r="H803" s="278" t="str">
        <f t="shared" si="298"/>
        <v/>
      </c>
      <c r="I803" s="283" t="str">
        <f t="shared" si="299"/>
        <v>否</v>
      </c>
      <c r="J803" s="207" t="str">
        <f t="shared" si="300"/>
        <v>项</v>
      </c>
      <c r="K803" s="207">
        <f t="shared" si="305"/>
        <v>0</v>
      </c>
      <c r="O803" s="207">
        <f t="shared" si="301"/>
        <v>7</v>
      </c>
      <c r="P803" s="284">
        <v>2111410</v>
      </c>
      <c r="Q803" s="284" t="s">
        <v>3971</v>
      </c>
      <c r="R803" s="287"/>
      <c r="S803" s="285">
        <f t="shared" si="302"/>
        <v>0</v>
      </c>
      <c r="T803" s="285">
        <f t="shared" si="303"/>
        <v>0</v>
      </c>
    </row>
    <row r="804" ht="36" customHeight="1" spans="1:20">
      <c r="A804" s="275" t="s">
        <v>3972</v>
      </c>
      <c r="B804" s="276" t="s">
        <v>227</v>
      </c>
      <c r="C804" s="185">
        <v>0</v>
      </c>
      <c r="D804" s="185">
        <f t="shared" si="313"/>
        <v>0</v>
      </c>
      <c r="E804" s="186">
        <v>0</v>
      </c>
      <c r="F804" s="277">
        <v>0</v>
      </c>
      <c r="G804" s="186">
        <v>0</v>
      </c>
      <c r="H804" s="278" t="str">
        <f t="shared" si="298"/>
        <v/>
      </c>
      <c r="I804" s="283" t="str">
        <f t="shared" si="299"/>
        <v>否</v>
      </c>
      <c r="J804" s="207" t="str">
        <f t="shared" si="300"/>
        <v>项</v>
      </c>
      <c r="K804" s="207">
        <f t="shared" si="305"/>
        <v>0</v>
      </c>
      <c r="O804" s="207">
        <f t="shared" si="301"/>
        <v>7</v>
      </c>
      <c r="P804" s="284">
        <v>2111411</v>
      </c>
      <c r="Q804" s="284" t="s">
        <v>2711</v>
      </c>
      <c r="R804" s="287"/>
      <c r="S804" s="285">
        <f t="shared" si="302"/>
        <v>0</v>
      </c>
      <c r="T804" s="285">
        <f t="shared" si="303"/>
        <v>0</v>
      </c>
    </row>
    <row r="805" ht="36" customHeight="1" spans="1:20">
      <c r="A805" s="275" t="s">
        <v>3973</v>
      </c>
      <c r="B805" s="276" t="s">
        <v>1318</v>
      </c>
      <c r="C805" s="185">
        <v>0</v>
      </c>
      <c r="D805" s="185">
        <f t="shared" si="313"/>
        <v>0</v>
      </c>
      <c r="E805" s="186">
        <v>0</v>
      </c>
      <c r="F805" s="277">
        <v>0</v>
      </c>
      <c r="G805" s="186">
        <v>0</v>
      </c>
      <c r="H805" s="278" t="str">
        <f t="shared" si="298"/>
        <v/>
      </c>
      <c r="I805" s="283" t="str">
        <f t="shared" si="299"/>
        <v>否</v>
      </c>
      <c r="J805" s="207" t="str">
        <f t="shared" si="300"/>
        <v>项</v>
      </c>
      <c r="K805" s="207">
        <f t="shared" si="305"/>
        <v>0</v>
      </c>
      <c r="O805" s="207">
        <f t="shared" si="301"/>
        <v>7</v>
      </c>
      <c r="P805" s="284">
        <v>2111413</v>
      </c>
      <c r="Q805" s="284" t="s">
        <v>3974</v>
      </c>
      <c r="R805" s="287"/>
      <c r="S805" s="285">
        <f t="shared" si="302"/>
        <v>0</v>
      </c>
      <c r="T805" s="285">
        <f t="shared" si="303"/>
        <v>0</v>
      </c>
    </row>
    <row r="806" ht="36" customHeight="1" spans="1:20">
      <c r="A806" s="275" t="s">
        <v>3975</v>
      </c>
      <c r="B806" s="276" t="s">
        <v>163</v>
      </c>
      <c r="C806" s="185">
        <v>0</v>
      </c>
      <c r="D806" s="185">
        <f t="shared" si="313"/>
        <v>0</v>
      </c>
      <c r="E806" s="186">
        <v>0</v>
      </c>
      <c r="F806" s="277">
        <v>0</v>
      </c>
      <c r="G806" s="186">
        <v>0</v>
      </c>
      <c r="H806" s="278" t="str">
        <f t="shared" si="298"/>
        <v/>
      </c>
      <c r="I806" s="283" t="str">
        <f t="shared" si="299"/>
        <v>否</v>
      </c>
      <c r="J806" s="207" t="str">
        <f t="shared" si="300"/>
        <v>项</v>
      </c>
      <c r="K806" s="207">
        <f t="shared" si="305"/>
        <v>0</v>
      </c>
      <c r="O806" s="207">
        <f t="shared" si="301"/>
        <v>7</v>
      </c>
      <c r="P806" s="284">
        <v>2111450</v>
      </c>
      <c r="Q806" s="284" t="s">
        <v>2626</v>
      </c>
      <c r="R806" s="287"/>
      <c r="S806" s="285">
        <f t="shared" si="302"/>
        <v>0</v>
      </c>
      <c r="T806" s="285">
        <f t="shared" si="303"/>
        <v>0</v>
      </c>
    </row>
    <row r="807" ht="36" customHeight="1" spans="1:20">
      <c r="A807" s="275" t="s">
        <v>3976</v>
      </c>
      <c r="B807" s="276" t="s">
        <v>1320</v>
      </c>
      <c r="C807" s="185">
        <v>0</v>
      </c>
      <c r="D807" s="185">
        <f t="shared" si="313"/>
        <v>0</v>
      </c>
      <c r="E807" s="186">
        <v>0</v>
      </c>
      <c r="F807" s="277">
        <v>0</v>
      </c>
      <c r="G807" s="186">
        <v>0</v>
      </c>
      <c r="H807" s="278" t="str">
        <f t="shared" si="298"/>
        <v/>
      </c>
      <c r="I807" s="283" t="str">
        <f t="shared" si="299"/>
        <v>否</v>
      </c>
      <c r="J807" s="207" t="str">
        <f t="shared" si="300"/>
        <v>项</v>
      </c>
      <c r="K807" s="207">
        <f t="shared" si="305"/>
        <v>0</v>
      </c>
      <c r="O807" s="207">
        <f t="shared" si="301"/>
        <v>7</v>
      </c>
      <c r="P807" s="284">
        <v>2111499</v>
      </c>
      <c r="Q807" s="284" t="s">
        <v>3977</v>
      </c>
      <c r="R807" s="287"/>
      <c r="S807" s="285">
        <f t="shared" si="302"/>
        <v>0</v>
      </c>
      <c r="T807" s="285">
        <f t="shared" si="303"/>
        <v>0</v>
      </c>
    </row>
    <row r="808" ht="36" customHeight="1" spans="1:20">
      <c r="A808" s="275" t="s">
        <v>3978</v>
      </c>
      <c r="B808" s="276" t="s">
        <v>1322</v>
      </c>
      <c r="C808" s="185">
        <f t="shared" ref="C808:G808" si="316">C809</f>
        <v>760</v>
      </c>
      <c r="D808" s="185">
        <f t="shared" si="316"/>
        <v>50</v>
      </c>
      <c r="E808" s="186">
        <f t="shared" si="316"/>
        <v>0</v>
      </c>
      <c r="F808" s="277">
        <f t="shared" si="316"/>
        <v>0</v>
      </c>
      <c r="G808" s="186">
        <f t="shared" si="316"/>
        <v>50</v>
      </c>
      <c r="H808" s="278">
        <f t="shared" si="298"/>
        <v>-0.934210526315789</v>
      </c>
      <c r="I808" s="283" t="str">
        <f t="shared" si="299"/>
        <v>是</v>
      </c>
      <c r="J808" s="207" t="str">
        <f t="shared" si="300"/>
        <v>款</v>
      </c>
      <c r="K808" s="207">
        <f t="shared" si="305"/>
        <v>-710</v>
      </c>
      <c r="O808" s="207">
        <f t="shared" si="301"/>
        <v>5</v>
      </c>
      <c r="P808" s="284">
        <v>21199</v>
      </c>
      <c r="Q808" s="286" t="s">
        <v>3979</v>
      </c>
      <c r="R808" s="287">
        <f>R809</f>
        <v>760</v>
      </c>
      <c r="S808" s="285">
        <f t="shared" si="302"/>
        <v>0</v>
      </c>
      <c r="T808" s="285">
        <f t="shared" si="303"/>
        <v>0</v>
      </c>
    </row>
    <row r="809" ht="36" customHeight="1" spans="1:20">
      <c r="A809" s="292" t="s">
        <v>1324</v>
      </c>
      <c r="B809" s="299" t="s">
        <v>1325</v>
      </c>
      <c r="C809" s="185">
        <v>760</v>
      </c>
      <c r="D809" s="185">
        <f t="shared" ref="D809:D821" si="317">SUM(E809:G809)</f>
        <v>50</v>
      </c>
      <c r="E809" s="186">
        <v>0</v>
      </c>
      <c r="F809" s="277">
        <v>0</v>
      </c>
      <c r="G809" s="186">
        <v>50</v>
      </c>
      <c r="H809" s="278">
        <f t="shared" si="298"/>
        <v>-0.934210526315789</v>
      </c>
      <c r="I809" s="283" t="str">
        <f t="shared" si="299"/>
        <v>是</v>
      </c>
      <c r="J809" s="207" t="str">
        <f t="shared" si="300"/>
        <v>项</v>
      </c>
      <c r="K809" s="207">
        <f t="shared" si="305"/>
        <v>-710</v>
      </c>
      <c r="O809" s="207">
        <f t="shared" si="301"/>
        <v>7</v>
      </c>
      <c r="P809" s="284">
        <v>2119901</v>
      </c>
      <c r="Q809" s="284" t="s">
        <v>3980</v>
      </c>
      <c r="R809" s="287">
        <v>760</v>
      </c>
      <c r="S809" s="285">
        <f t="shared" si="302"/>
        <v>98</v>
      </c>
      <c r="T809" s="285">
        <f t="shared" si="303"/>
        <v>0</v>
      </c>
    </row>
    <row r="810" ht="36" customHeight="1" spans="1:20">
      <c r="A810" s="271" t="s">
        <v>97</v>
      </c>
      <c r="B810" s="272" t="s">
        <v>98</v>
      </c>
      <c r="C810" s="179">
        <f>SUM(C811,C822,C824,C827,C829,C831)</f>
        <v>17532</v>
      </c>
      <c r="D810" s="179">
        <f t="shared" ref="C810:G810" si="318">SUM(D811,D822,D824,D827,D829,D831)</f>
        <v>4735</v>
      </c>
      <c r="E810" s="180">
        <f t="shared" si="318"/>
        <v>1573</v>
      </c>
      <c r="F810" s="273">
        <f t="shared" si="318"/>
        <v>3040</v>
      </c>
      <c r="G810" s="180">
        <f t="shared" si="318"/>
        <v>122</v>
      </c>
      <c r="H810" s="274">
        <f t="shared" si="298"/>
        <v>-0.729922427561031</v>
      </c>
      <c r="I810" s="283" t="str">
        <f t="shared" si="299"/>
        <v>是</v>
      </c>
      <c r="J810" s="207" t="str">
        <f t="shared" si="300"/>
        <v>类</v>
      </c>
      <c r="K810" s="207">
        <f t="shared" si="305"/>
        <v>-12797</v>
      </c>
      <c r="O810" s="207">
        <f t="shared" si="301"/>
        <v>3</v>
      </c>
      <c r="P810" s="284">
        <v>212</v>
      </c>
      <c r="Q810" s="286" t="s">
        <v>2587</v>
      </c>
      <c r="R810" s="287">
        <f>SUM(R811,R822,R824,R827,R829,R831)</f>
        <v>17532</v>
      </c>
      <c r="S810" s="285">
        <f t="shared" si="302"/>
        <v>0</v>
      </c>
      <c r="T810" s="285">
        <f t="shared" si="303"/>
        <v>0</v>
      </c>
    </row>
    <row r="811" ht="36" customHeight="1" spans="1:20">
      <c r="A811" s="275" t="s">
        <v>3981</v>
      </c>
      <c r="B811" s="276" t="s">
        <v>1328</v>
      </c>
      <c r="C811" s="185">
        <f t="shared" ref="C811:G811" si="319">SUM(C812:C821)</f>
        <v>1998</v>
      </c>
      <c r="D811" s="185">
        <f t="shared" si="319"/>
        <v>1573</v>
      </c>
      <c r="E811" s="186">
        <f t="shared" si="319"/>
        <v>1573</v>
      </c>
      <c r="F811" s="277">
        <f t="shared" si="319"/>
        <v>0</v>
      </c>
      <c r="G811" s="186">
        <f t="shared" si="319"/>
        <v>0</v>
      </c>
      <c r="H811" s="278">
        <f t="shared" si="298"/>
        <v>-0.212712712712713</v>
      </c>
      <c r="I811" s="283" t="str">
        <f t="shared" si="299"/>
        <v>是</v>
      </c>
      <c r="J811" s="207" t="str">
        <f t="shared" si="300"/>
        <v>款</v>
      </c>
      <c r="K811" s="207">
        <f t="shared" si="305"/>
        <v>-425</v>
      </c>
      <c r="O811" s="207">
        <f t="shared" si="301"/>
        <v>5</v>
      </c>
      <c r="P811" s="284">
        <v>21201</v>
      </c>
      <c r="Q811" s="286" t="s">
        <v>3982</v>
      </c>
      <c r="R811" s="287">
        <f>SUM(R812:R821)</f>
        <v>1998</v>
      </c>
      <c r="S811" s="285">
        <f t="shared" si="302"/>
        <v>0</v>
      </c>
      <c r="T811" s="285">
        <f t="shared" si="303"/>
        <v>0</v>
      </c>
    </row>
    <row r="812" ht="36" customHeight="1" spans="1:20">
      <c r="A812" s="275" t="s">
        <v>3983</v>
      </c>
      <c r="B812" s="276" t="s">
        <v>145</v>
      </c>
      <c r="C812" s="185">
        <v>220</v>
      </c>
      <c r="D812" s="185">
        <f t="shared" si="317"/>
        <v>219</v>
      </c>
      <c r="E812" s="279">
        <v>219</v>
      </c>
      <c r="F812" s="277">
        <v>0</v>
      </c>
      <c r="G812" s="186">
        <v>0</v>
      </c>
      <c r="H812" s="278">
        <f t="shared" si="298"/>
        <v>-0.00454545454545452</v>
      </c>
      <c r="I812" s="283" t="str">
        <f t="shared" si="299"/>
        <v>是</v>
      </c>
      <c r="J812" s="207" t="str">
        <f t="shared" si="300"/>
        <v>项</v>
      </c>
      <c r="K812" s="207">
        <f t="shared" si="305"/>
        <v>-1</v>
      </c>
      <c r="O812" s="207">
        <f t="shared" si="301"/>
        <v>7</v>
      </c>
      <c r="P812" s="284">
        <v>2120101</v>
      </c>
      <c r="Q812" s="284" t="s">
        <v>2608</v>
      </c>
      <c r="R812" s="287">
        <v>220</v>
      </c>
      <c r="S812" s="285">
        <f t="shared" si="302"/>
        <v>0</v>
      </c>
      <c r="T812" s="285">
        <f t="shared" si="303"/>
        <v>0</v>
      </c>
    </row>
    <row r="813" ht="36" customHeight="1" spans="1:20">
      <c r="A813" s="275" t="s">
        <v>3984</v>
      </c>
      <c r="B813" s="276" t="s">
        <v>147</v>
      </c>
      <c r="C813" s="185">
        <v>0</v>
      </c>
      <c r="D813" s="185">
        <f t="shared" si="317"/>
        <v>0</v>
      </c>
      <c r="E813" s="186">
        <v>0</v>
      </c>
      <c r="F813" s="277">
        <v>0</v>
      </c>
      <c r="G813" s="186">
        <v>0</v>
      </c>
      <c r="H813" s="278" t="str">
        <f t="shared" si="298"/>
        <v/>
      </c>
      <c r="I813" s="283" t="str">
        <f t="shared" si="299"/>
        <v>否</v>
      </c>
      <c r="J813" s="207" t="str">
        <f t="shared" si="300"/>
        <v>项</v>
      </c>
      <c r="K813" s="207">
        <f t="shared" si="305"/>
        <v>0</v>
      </c>
      <c r="O813" s="207">
        <f t="shared" si="301"/>
        <v>7</v>
      </c>
      <c r="P813" s="284">
        <v>2120102</v>
      </c>
      <c r="Q813" s="284" t="s">
        <v>2610</v>
      </c>
      <c r="R813" s="287"/>
      <c r="S813" s="285">
        <f t="shared" si="302"/>
        <v>0</v>
      </c>
      <c r="T813" s="285">
        <f t="shared" si="303"/>
        <v>0</v>
      </c>
    </row>
    <row r="814" ht="36" customHeight="1" spans="1:20">
      <c r="A814" s="275" t="s">
        <v>3985</v>
      </c>
      <c r="B814" s="276" t="s">
        <v>149</v>
      </c>
      <c r="C814" s="185">
        <v>0</v>
      </c>
      <c r="D814" s="185">
        <f t="shared" si="317"/>
        <v>0</v>
      </c>
      <c r="E814" s="186">
        <v>0</v>
      </c>
      <c r="F814" s="277">
        <v>0</v>
      </c>
      <c r="G814" s="186">
        <v>0</v>
      </c>
      <c r="H814" s="278" t="str">
        <f t="shared" si="298"/>
        <v/>
      </c>
      <c r="I814" s="283" t="str">
        <f t="shared" si="299"/>
        <v>否</v>
      </c>
      <c r="J814" s="207" t="str">
        <f t="shared" si="300"/>
        <v>项</v>
      </c>
      <c r="K814" s="207">
        <f t="shared" si="305"/>
        <v>0</v>
      </c>
      <c r="O814" s="207">
        <f t="shared" si="301"/>
        <v>7</v>
      </c>
      <c r="P814" s="284">
        <v>2120103</v>
      </c>
      <c r="Q814" s="284" t="s">
        <v>2612</v>
      </c>
      <c r="R814" s="287"/>
      <c r="S814" s="285">
        <f t="shared" si="302"/>
        <v>0</v>
      </c>
      <c r="T814" s="285">
        <f t="shared" si="303"/>
        <v>0</v>
      </c>
    </row>
    <row r="815" ht="36" customHeight="1" spans="1:20">
      <c r="A815" s="275" t="s">
        <v>3986</v>
      </c>
      <c r="B815" s="276" t="s">
        <v>1330</v>
      </c>
      <c r="C815" s="185">
        <v>0</v>
      </c>
      <c r="D815" s="185">
        <f t="shared" si="317"/>
        <v>0</v>
      </c>
      <c r="E815" s="186">
        <v>0</v>
      </c>
      <c r="F815" s="277">
        <v>0</v>
      </c>
      <c r="G815" s="186">
        <v>0</v>
      </c>
      <c r="H815" s="278" t="str">
        <f t="shared" si="298"/>
        <v/>
      </c>
      <c r="I815" s="283" t="str">
        <f t="shared" si="299"/>
        <v>否</v>
      </c>
      <c r="J815" s="207" t="str">
        <f t="shared" si="300"/>
        <v>项</v>
      </c>
      <c r="K815" s="207">
        <f t="shared" si="305"/>
        <v>0</v>
      </c>
      <c r="O815" s="207">
        <f t="shared" si="301"/>
        <v>7</v>
      </c>
      <c r="P815" s="284">
        <v>2120104</v>
      </c>
      <c r="Q815" s="284" t="s">
        <v>3987</v>
      </c>
      <c r="R815" s="287"/>
      <c r="S815" s="285">
        <f t="shared" si="302"/>
        <v>0</v>
      </c>
      <c r="T815" s="285">
        <f t="shared" si="303"/>
        <v>0</v>
      </c>
    </row>
    <row r="816" ht="36" customHeight="1" spans="1:20">
      <c r="A816" s="275" t="s">
        <v>3988</v>
      </c>
      <c r="B816" s="276" t="s">
        <v>1332</v>
      </c>
      <c r="C816" s="185">
        <v>0</v>
      </c>
      <c r="D816" s="185">
        <f t="shared" si="317"/>
        <v>0</v>
      </c>
      <c r="E816" s="186">
        <v>0</v>
      </c>
      <c r="F816" s="277">
        <v>0</v>
      </c>
      <c r="G816" s="186">
        <v>0</v>
      </c>
      <c r="H816" s="278" t="str">
        <f t="shared" si="298"/>
        <v/>
      </c>
      <c r="I816" s="283" t="str">
        <f t="shared" si="299"/>
        <v>否</v>
      </c>
      <c r="J816" s="207" t="str">
        <f t="shared" si="300"/>
        <v>项</v>
      </c>
      <c r="K816" s="207">
        <f t="shared" si="305"/>
        <v>0</v>
      </c>
      <c r="O816" s="207">
        <f t="shared" si="301"/>
        <v>7</v>
      </c>
      <c r="P816" s="284">
        <v>2120105</v>
      </c>
      <c r="Q816" s="284" t="s">
        <v>3989</v>
      </c>
      <c r="R816" s="287"/>
      <c r="S816" s="285">
        <f t="shared" si="302"/>
        <v>0</v>
      </c>
      <c r="T816" s="285">
        <f t="shared" si="303"/>
        <v>0</v>
      </c>
    </row>
    <row r="817" ht="36" customHeight="1" spans="1:20">
      <c r="A817" s="275" t="s">
        <v>3990</v>
      </c>
      <c r="B817" s="276" t="s">
        <v>1334</v>
      </c>
      <c r="C817" s="185">
        <v>0</v>
      </c>
      <c r="D817" s="185">
        <f t="shared" si="317"/>
        <v>0</v>
      </c>
      <c r="E817" s="186">
        <v>0</v>
      </c>
      <c r="F817" s="277">
        <v>0</v>
      </c>
      <c r="G817" s="186">
        <v>0</v>
      </c>
      <c r="H817" s="278" t="str">
        <f t="shared" si="298"/>
        <v/>
      </c>
      <c r="I817" s="283" t="str">
        <f t="shared" si="299"/>
        <v>否</v>
      </c>
      <c r="J817" s="207" t="str">
        <f t="shared" si="300"/>
        <v>项</v>
      </c>
      <c r="K817" s="207">
        <f t="shared" si="305"/>
        <v>0</v>
      </c>
      <c r="O817" s="207">
        <f t="shared" si="301"/>
        <v>7</v>
      </c>
      <c r="P817" s="284">
        <v>2120106</v>
      </c>
      <c r="Q817" s="284" t="s">
        <v>3991</v>
      </c>
      <c r="R817" s="287"/>
      <c r="S817" s="285">
        <f t="shared" si="302"/>
        <v>0</v>
      </c>
      <c r="T817" s="285">
        <f t="shared" si="303"/>
        <v>0</v>
      </c>
    </row>
    <row r="818" ht="36" customHeight="1" spans="1:20">
      <c r="A818" s="275" t="s">
        <v>3992</v>
      </c>
      <c r="B818" s="276" t="s">
        <v>1336</v>
      </c>
      <c r="C818" s="185">
        <v>0</v>
      </c>
      <c r="D818" s="185">
        <f t="shared" si="317"/>
        <v>0</v>
      </c>
      <c r="E818" s="186">
        <v>0</v>
      </c>
      <c r="F818" s="277">
        <v>0</v>
      </c>
      <c r="G818" s="186">
        <v>0</v>
      </c>
      <c r="H818" s="278" t="str">
        <f t="shared" si="298"/>
        <v/>
      </c>
      <c r="I818" s="283" t="str">
        <f t="shared" si="299"/>
        <v>否</v>
      </c>
      <c r="J818" s="207" t="str">
        <f t="shared" si="300"/>
        <v>项</v>
      </c>
      <c r="K818" s="207">
        <f t="shared" si="305"/>
        <v>0</v>
      </c>
      <c r="O818" s="207">
        <f t="shared" si="301"/>
        <v>7</v>
      </c>
      <c r="P818" s="284">
        <v>2120107</v>
      </c>
      <c r="Q818" s="284" t="s">
        <v>3993</v>
      </c>
      <c r="R818" s="287"/>
      <c r="S818" s="285">
        <f t="shared" si="302"/>
        <v>0</v>
      </c>
      <c r="T818" s="285">
        <f t="shared" si="303"/>
        <v>0</v>
      </c>
    </row>
    <row r="819" ht="36" customHeight="1" spans="1:20">
      <c r="A819" s="275" t="s">
        <v>3994</v>
      </c>
      <c r="B819" s="276" t="s">
        <v>1338</v>
      </c>
      <c r="C819" s="185">
        <v>0</v>
      </c>
      <c r="D819" s="185">
        <f t="shared" si="317"/>
        <v>0</v>
      </c>
      <c r="E819" s="186">
        <v>0</v>
      </c>
      <c r="F819" s="277">
        <v>0</v>
      </c>
      <c r="G819" s="186">
        <v>0</v>
      </c>
      <c r="H819" s="278" t="str">
        <f t="shared" si="298"/>
        <v/>
      </c>
      <c r="I819" s="283" t="str">
        <f t="shared" si="299"/>
        <v>否</v>
      </c>
      <c r="J819" s="207" t="str">
        <f t="shared" si="300"/>
        <v>项</v>
      </c>
      <c r="K819" s="207">
        <f t="shared" si="305"/>
        <v>0</v>
      </c>
      <c r="O819" s="207">
        <f t="shared" si="301"/>
        <v>7</v>
      </c>
      <c r="P819" s="284">
        <v>2120109</v>
      </c>
      <c r="Q819" s="284" t="s">
        <v>3995</v>
      </c>
      <c r="R819" s="287"/>
      <c r="S819" s="285">
        <f t="shared" si="302"/>
        <v>0</v>
      </c>
      <c r="T819" s="285">
        <f t="shared" si="303"/>
        <v>0</v>
      </c>
    </row>
    <row r="820" ht="36" customHeight="1" spans="1:20">
      <c r="A820" s="275" t="s">
        <v>3996</v>
      </c>
      <c r="B820" s="276" t="s">
        <v>1340</v>
      </c>
      <c r="C820" s="185">
        <v>0</v>
      </c>
      <c r="D820" s="185">
        <f t="shared" si="317"/>
        <v>0</v>
      </c>
      <c r="E820" s="186">
        <v>0</v>
      </c>
      <c r="F820" s="277">
        <v>0</v>
      </c>
      <c r="G820" s="186">
        <v>0</v>
      </c>
      <c r="H820" s="278" t="str">
        <f t="shared" si="298"/>
        <v/>
      </c>
      <c r="I820" s="283" t="str">
        <f t="shared" si="299"/>
        <v>否</v>
      </c>
      <c r="J820" s="207" t="str">
        <f t="shared" si="300"/>
        <v>项</v>
      </c>
      <c r="K820" s="207">
        <f t="shared" si="305"/>
        <v>0</v>
      </c>
      <c r="O820" s="207">
        <f t="shared" si="301"/>
        <v>7</v>
      </c>
      <c r="P820" s="284">
        <v>2120110</v>
      </c>
      <c r="Q820" s="284" t="s">
        <v>3997</v>
      </c>
      <c r="R820" s="287"/>
      <c r="S820" s="285">
        <f t="shared" si="302"/>
        <v>0</v>
      </c>
      <c r="T820" s="285">
        <f t="shared" si="303"/>
        <v>0</v>
      </c>
    </row>
    <row r="821" ht="36" customHeight="1" spans="1:20">
      <c r="A821" s="275" t="s">
        <v>3998</v>
      </c>
      <c r="B821" s="276" t="s">
        <v>1342</v>
      </c>
      <c r="C821" s="185">
        <v>1778</v>
      </c>
      <c r="D821" s="185">
        <f t="shared" si="317"/>
        <v>1354</v>
      </c>
      <c r="E821" s="279">
        <v>1354</v>
      </c>
      <c r="F821" s="277"/>
      <c r="G821" s="186">
        <v>0</v>
      </c>
      <c r="H821" s="278">
        <f t="shared" si="298"/>
        <v>-0.238470191226097</v>
      </c>
      <c r="I821" s="283" t="str">
        <f t="shared" si="299"/>
        <v>是</v>
      </c>
      <c r="J821" s="207" t="str">
        <f t="shared" si="300"/>
        <v>项</v>
      </c>
      <c r="K821" s="207">
        <f t="shared" si="305"/>
        <v>-424</v>
      </c>
      <c r="O821" s="207">
        <f t="shared" si="301"/>
        <v>7</v>
      </c>
      <c r="P821" s="284">
        <v>2120199</v>
      </c>
      <c r="Q821" s="284" t="s">
        <v>3999</v>
      </c>
      <c r="R821" s="287">
        <v>1778</v>
      </c>
      <c r="S821" s="285">
        <f t="shared" si="302"/>
        <v>0</v>
      </c>
      <c r="T821" s="285">
        <f t="shared" si="303"/>
        <v>0</v>
      </c>
    </row>
    <row r="822" ht="36" customHeight="1" spans="1:20">
      <c r="A822" s="275" t="s">
        <v>4000</v>
      </c>
      <c r="B822" s="276" t="s">
        <v>1344</v>
      </c>
      <c r="C822" s="185">
        <f t="shared" ref="C822:G822" si="320">C823</f>
        <v>667</v>
      </c>
      <c r="D822" s="185">
        <f t="shared" si="320"/>
        <v>0</v>
      </c>
      <c r="E822" s="186">
        <f t="shared" si="320"/>
        <v>0</v>
      </c>
      <c r="F822" s="277">
        <f t="shared" si="320"/>
        <v>0</v>
      </c>
      <c r="G822" s="186">
        <f t="shared" si="320"/>
        <v>0</v>
      </c>
      <c r="H822" s="278">
        <f t="shared" si="298"/>
        <v>-1</v>
      </c>
      <c r="I822" s="283" t="str">
        <f t="shared" si="299"/>
        <v>是</v>
      </c>
      <c r="J822" s="207" t="str">
        <f t="shared" si="300"/>
        <v>款</v>
      </c>
      <c r="K822" s="207">
        <f t="shared" si="305"/>
        <v>-667</v>
      </c>
      <c r="O822" s="207">
        <f t="shared" si="301"/>
        <v>5</v>
      </c>
      <c r="P822" s="284">
        <v>21202</v>
      </c>
      <c r="Q822" s="286" t="s">
        <v>4001</v>
      </c>
      <c r="R822" s="287">
        <f>R823</f>
        <v>667</v>
      </c>
      <c r="S822" s="285">
        <f t="shared" si="302"/>
        <v>0</v>
      </c>
      <c r="T822" s="285">
        <f t="shared" si="303"/>
        <v>0</v>
      </c>
    </row>
    <row r="823" ht="36" customHeight="1" spans="1:20">
      <c r="A823" s="275">
        <v>2120201</v>
      </c>
      <c r="B823" s="293" t="s">
        <v>1346</v>
      </c>
      <c r="C823" s="185">
        <v>667</v>
      </c>
      <c r="D823" s="185">
        <f t="shared" ref="D823:D826" si="321">SUM(E823:G823)</f>
        <v>0</v>
      </c>
      <c r="E823" s="186">
        <v>0</v>
      </c>
      <c r="F823" s="277">
        <v>0</v>
      </c>
      <c r="G823" s="186">
        <v>0</v>
      </c>
      <c r="H823" s="278">
        <f t="shared" si="298"/>
        <v>-1</v>
      </c>
      <c r="I823" s="283" t="str">
        <f t="shared" si="299"/>
        <v>是</v>
      </c>
      <c r="J823" s="207" t="str">
        <f t="shared" si="300"/>
        <v>项</v>
      </c>
      <c r="K823" s="207">
        <f t="shared" si="305"/>
        <v>-667</v>
      </c>
      <c r="O823" s="207">
        <f t="shared" si="301"/>
        <v>7</v>
      </c>
      <c r="P823" s="284">
        <v>2120201</v>
      </c>
      <c r="Q823" s="284" t="s">
        <v>4002</v>
      </c>
      <c r="R823" s="287">
        <v>667</v>
      </c>
      <c r="S823" s="285">
        <f t="shared" si="302"/>
        <v>0</v>
      </c>
      <c r="T823" s="285">
        <f t="shared" si="303"/>
        <v>0</v>
      </c>
    </row>
    <row r="824" ht="36" customHeight="1" spans="1:20">
      <c r="A824" s="275" t="s">
        <v>4003</v>
      </c>
      <c r="B824" s="276" t="s">
        <v>1348</v>
      </c>
      <c r="C824" s="185">
        <f t="shared" ref="C824:G824" si="322">SUM(C825:C826)</f>
        <v>11011</v>
      </c>
      <c r="D824" s="185">
        <f t="shared" si="322"/>
        <v>954</v>
      </c>
      <c r="E824" s="186">
        <f t="shared" si="322"/>
        <v>0</v>
      </c>
      <c r="F824" s="277">
        <f t="shared" si="322"/>
        <v>842</v>
      </c>
      <c r="G824" s="186">
        <f t="shared" si="322"/>
        <v>112</v>
      </c>
      <c r="H824" s="278">
        <f t="shared" si="298"/>
        <v>-0.913359367904822</v>
      </c>
      <c r="I824" s="283" t="str">
        <f t="shared" si="299"/>
        <v>是</v>
      </c>
      <c r="J824" s="207" t="str">
        <f t="shared" si="300"/>
        <v>款</v>
      </c>
      <c r="K824" s="207">
        <f t="shared" si="305"/>
        <v>-10057</v>
      </c>
      <c r="O824" s="207">
        <f t="shared" si="301"/>
        <v>5</v>
      </c>
      <c r="P824" s="284">
        <v>21203</v>
      </c>
      <c r="Q824" s="286" t="s">
        <v>4004</v>
      </c>
      <c r="R824" s="287">
        <f>SUM(R825:R826)</f>
        <v>11011</v>
      </c>
      <c r="S824" s="285">
        <f t="shared" si="302"/>
        <v>0</v>
      </c>
      <c r="T824" s="285">
        <f t="shared" si="303"/>
        <v>0</v>
      </c>
    </row>
    <row r="825" ht="36" customHeight="1" spans="1:20">
      <c r="A825" s="275" t="s">
        <v>4005</v>
      </c>
      <c r="B825" s="276" t="s">
        <v>1350</v>
      </c>
      <c r="C825" s="185">
        <v>10084</v>
      </c>
      <c r="D825" s="185">
        <f t="shared" si="321"/>
        <v>842</v>
      </c>
      <c r="E825" s="186">
        <v>0</v>
      </c>
      <c r="F825" s="277">
        <v>842</v>
      </c>
      <c r="G825" s="186">
        <v>0</v>
      </c>
      <c r="H825" s="278">
        <f t="shared" si="298"/>
        <v>-0.916501388337961</v>
      </c>
      <c r="I825" s="283" t="str">
        <f t="shared" si="299"/>
        <v>是</v>
      </c>
      <c r="J825" s="207" t="str">
        <f t="shared" si="300"/>
        <v>项</v>
      </c>
      <c r="K825" s="207">
        <f t="shared" si="305"/>
        <v>-9242</v>
      </c>
      <c r="O825" s="207">
        <f t="shared" si="301"/>
        <v>7</v>
      </c>
      <c r="P825" s="284">
        <v>2120303</v>
      </c>
      <c r="Q825" s="284" t="s">
        <v>4006</v>
      </c>
      <c r="R825" s="287">
        <v>10084</v>
      </c>
      <c r="S825" s="285">
        <f t="shared" si="302"/>
        <v>0</v>
      </c>
      <c r="T825" s="285">
        <f t="shared" si="303"/>
        <v>0</v>
      </c>
    </row>
    <row r="826" ht="36" customHeight="1" spans="1:20">
      <c r="A826" s="275" t="s">
        <v>4007</v>
      </c>
      <c r="B826" s="276" t="s">
        <v>1352</v>
      </c>
      <c r="C826" s="185">
        <v>927</v>
      </c>
      <c r="D826" s="185">
        <f t="shared" si="321"/>
        <v>112</v>
      </c>
      <c r="E826" s="186">
        <v>0</v>
      </c>
      <c r="F826" s="277">
        <v>0</v>
      </c>
      <c r="G826" s="186">
        <v>112</v>
      </c>
      <c r="H826" s="278">
        <f t="shared" si="298"/>
        <v>-0.879180151024811</v>
      </c>
      <c r="I826" s="283" t="str">
        <f t="shared" si="299"/>
        <v>是</v>
      </c>
      <c r="J826" s="207" t="str">
        <f t="shared" si="300"/>
        <v>项</v>
      </c>
      <c r="K826" s="207">
        <f t="shared" si="305"/>
        <v>-815</v>
      </c>
      <c r="O826" s="207">
        <f t="shared" si="301"/>
        <v>7</v>
      </c>
      <c r="P826" s="284">
        <v>2120399</v>
      </c>
      <c r="Q826" s="284" t="s">
        <v>4008</v>
      </c>
      <c r="R826" s="287">
        <v>927</v>
      </c>
      <c r="S826" s="285">
        <f t="shared" si="302"/>
        <v>0</v>
      </c>
      <c r="T826" s="285">
        <f t="shared" si="303"/>
        <v>0</v>
      </c>
    </row>
    <row r="827" ht="36" customHeight="1" spans="1:20">
      <c r="A827" s="275" t="s">
        <v>4009</v>
      </c>
      <c r="B827" s="276" t="s">
        <v>1354</v>
      </c>
      <c r="C827" s="185">
        <f t="shared" ref="C827:C831" si="323">C828</f>
        <v>1242</v>
      </c>
      <c r="D827" s="185">
        <f t="shared" ref="D827:D831" si="324">D828</f>
        <v>2198</v>
      </c>
      <c r="E827" s="186">
        <f t="shared" ref="E827:G827" si="325">E828</f>
        <v>0</v>
      </c>
      <c r="F827" s="277">
        <f t="shared" si="325"/>
        <v>2198</v>
      </c>
      <c r="G827" s="186">
        <f t="shared" si="325"/>
        <v>0</v>
      </c>
      <c r="H827" s="278">
        <f t="shared" si="298"/>
        <v>0.769726247987118</v>
      </c>
      <c r="I827" s="283" t="str">
        <f t="shared" si="299"/>
        <v>是</v>
      </c>
      <c r="J827" s="207" t="str">
        <f t="shared" si="300"/>
        <v>款</v>
      </c>
      <c r="K827" s="207">
        <f t="shared" si="305"/>
        <v>956</v>
      </c>
      <c r="O827" s="207">
        <f t="shared" si="301"/>
        <v>5</v>
      </c>
      <c r="P827" s="284">
        <v>21205</v>
      </c>
      <c r="Q827" s="286" t="s">
        <v>4010</v>
      </c>
      <c r="R827" s="287">
        <f t="shared" ref="R827:R831" si="326">R828</f>
        <v>1242</v>
      </c>
      <c r="S827" s="285">
        <f t="shared" si="302"/>
        <v>0</v>
      </c>
      <c r="T827" s="285">
        <f t="shared" si="303"/>
        <v>0</v>
      </c>
    </row>
    <row r="828" ht="36" customHeight="1" spans="1:20">
      <c r="A828" s="275">
        <v>2120501</v>
      </c>
      <c r="B828" s="293" t="s">
        <v>1356</v>
      </c>
      <c r="C828" s="185">
        <v>1242</v>
      </c>
      <c r="D828" s="185">
        <f t="shared" ref="D828:D832" si="327">SUM(E828:G828)</f>
        <v>2198</v>
      </c>
      <c r="E828" s="186">
        <v>0</v>
      </c>
      <c r="F828" s="277">
        <v>2198</v>
      </c>
      <c r="G828" s="186">
        <v>0</v>
      </c>
      <c r="H828" s="278">
        <f t="shared" si="298"/>
        <v>0.769726247987118</v>
      </c>
      <c r="I828" s="283" t="str">
        <f t="shared" si="299"/>
        <v>是</v>
      </c>
      <c r="J828" s="207" t="str">
        <f t="shared" si="300"/>
        <v>项</v>
      </c>
      <c r="K828" s="207">
        <f t="shared" si="305"/>
        <v>956</v>
      </c>
      <c r="O828" s="207">
        <f t="shared" si="301"/>
        <v>7</v>
      </c>
      <c r="P828" s="284">
        <v>2120501</v>
      </c>
      <c r="Q828" s="284" t="s">
        <v>4011</v>
      </c>
      <c r="R828" s="287">
        <v>1242</v>
      </c>
      <c r="S828" s="285">
        <f t="shared" si="302"/>
        <v>0</v>
      </c>
      <c r="T828" s="285">
        <f t="shared" si="303"/>
        <v>0</v>
      </c>
    </row>
    <row r="829" ht="36" customHeight="1" spans="1:20">
      <c r="A829" s="275" t="s">
        <v>4012</v>
      </c>
      <c r="B829" s="276" t="s">
        <v>1358</v>
      </c>
      <c r="C829" s="185">
        <f t="shared" si="323"/>
        <v>0</v>
      </c>
      <c r="D829" s="185">
        <f t="shared" si="324"/>
        <v>0</v>
      </c>
      <c r="E829" s="186">
        <f t="shared" ref="E829:G829" si="328">E830</f>
        <v>0</v>
      </c>
      <c r="F829" s="277">
        <f t="shared" si="328"/>
        <v>0</v>
      </c>
      <c r="G829" s="186">
        <f t="shared" si="328"/>
        <v>0</v>
      </c>
      <c r="H829" s="278" t="str">
        <f t="shared" si="298"/>
        <v/>
      </c>
      <c r="I829" s="283" t="str">
        <f t="shared" si="299"/>
        <v>否</v>
      </c>
      <c r="J829" s="207" t="str">
        <f t="shared" si="300"/>
        <v>款</v>
      </c>
      <c r="K829" s="207">
        <f t="shared" si="305"/>
        <v>0</v>
      </c>
      <c r="O829" s="207">
        <f t="shared" si="301"/>
        <v>5</v>
      </c>
      <c r="P829" s="284">
        <v>21206</v>
      </c>
      <c r="Q829" s="286" t="s">
        <v>4013</v>
      </c>
      <c r="R829" s="287"/>
      <c r="S829" s="285">
        <f t="shared" si="302"/>
        <v>0</v>
      </c>
      <c r="T829" s="285">
        <f t="shared" si="303"/>
        <v>0</v>
      </c>
    </row>
    <row r="830" ht="36" customHeight="1" spans="1:20">
      <c r="A830" s="275">
        <v>2120601</v>
      </c>
      <c r="B830" s="293" t="s">
        <v>1360</v>
      </c>
      <c r="C830" s="185">
        <v>0</v>
      </c>
      <c r="D830" s="185">
        <f t="shared" si="327"/>
        <v>0</v>
      </c>
      <c r="E830" s="186">
        <v>0</v>
      </c>
      <c r="F830" s="277">
        <v>0</v>
      </c>
      <c r="G830" s="186">
        <v>0</v>
      </c>
      <c r="H830" s="278" t="str">
        <f t="shared" si="298"/>
        <v/>
      </c>
      <c r="I830" s="283" t="str">
        <f t="shared" si="299"/>
        <v>否</v>
      </c>
      <c r="J830" s="207" t="str">
        <f t="shared" si="300"/>
        <v>项</v>
      </c>
      <c r="K830" s="207">
        <f t="shared" si="305"/>
        <v>0</v>
      </c>
      <c r="O830" s="207">
        <f t="shared" si="301"/>
        <v>7</v>
      </c>
      <c r="P830" s="284">
        <v>2120601</v>
      </c>
      <c r="Q830" s="284" t="s">
        <v>4014</v>
      </c>
      <c r="R830" s="287"/>
      <c r="S830" s="285">
        <f t="shared" si="302"/>
        <v>0</v>
      </c>
      <c r="T830" s="285">
        <f t="shared" si="303"/>
        <v>0</v>
      </c>
    </row>
    <row r="831" ht="36" customHeight="1" spans="1:20">
      <c r="A831" s="275" t="s">
        <v>4015</v>
      </c>
      <c r="B831" s="276" t="s">
        <v>1362</v>
      </c>
      <c r="C831" s="185">
        <f t="shared" si="323"/>
        <v>2614</v>
      </c>
      <c r="D831" s="185">
        <f t="shared" si="324"/>
        <v>10</v>
      </c>
      <c r="E831" s="186">
        <f t="shared" ref="E831:G831" si="329">E832</f>
        <v>0</v>
      </c>
      <c r="F831" s="277">
        <f t="shared" si="329"/>
        <v>0</v>
      </c>
      <c r="G831" s="186">
        <f t="shared" si="329"/>
        <v>10</v>
      </c>
      <c r="H831" s="278">
        <f t="shared" si="298"/>
        <v>-0.996174445294568</v>
      </c>
      <c r="I831" s="283" t="str">
        <f t="shared" si="299"/>
        <v>是</v>
      </c>
      <c r="J831" s="207" t="str">
        <f t="shared" si="300"/>
        <v>款</v>
      </c>
      <c r="K831" s="207">
        <f t="shared" si="305"/>
        <v>-2604</v>
      </c>
      <c r="O831" s="207">
        <f t="shared" si="301"/>
        <v>5</v>
      </c>
      <c r="P831" s="284">
        <v>21299</v>
      </c>
      <c r="Q831" s="286" t="s">
        <v>4016</v>
      </c>
      <c r="R831" s="287">
        <f t="shared" si="326"/>
        <v>2614</v>
      </c>
      <c r="S831" s="285">
        <f t="shared" si="302"/>
        <v>0</v>
      </c>
      <c r="T831" s="285">
        <f t="shared" si="303"/>
        <v>0</v>
      </c>
    </row>
    <row r="832" ht="36" customHeight="1" spans="1:20">
      <c r="A832" s="275">
        <v>2129999</v>
      </c>
      <c r="B832" s="293" t="s">
        <v>1365</v>
      </c>
      <c r="C832" s="185">
        <v>2614</v>
      </c>
      <c r="D832" s="185">
        <f t="shared" ref="D832:D859" si="330">SUM(E832:G832)</f>
        <v>10</v>
      </c>
      <c r="E832" s="186">
        <v>0</v>
      </c>
      <c r="F832" s="277">
        <v>0</v>
      </c>
      <c r="G832" s="186">
        <v>10</v>
      </c>
      <c r="H832" s="278">
        <f t="shared" si="298"/>
        <v>-0.996174445294568</v>
      </c>
      <c r="I832" s="283" t="str">
        <f t="shared" si="299"/>
        <v>是</v>
      </c>
      <c r="J832" s="207" t="str">
        <f t="shared" si="300"/>
        <v>项</v>
      </c>
      <c r="K832" s="207">
        <f t="shared" si="305"/>
        <v>-2604</v>
      </c>
      <c r="O832" s="207">
        <f t="shared" si="301"/>
        <v>7</v>
      </c>
      <c r="P832" s="284">
        <v>2129901</v>
      </c>
      <c r="Q832" s="284" t="s">
        <v>4017</v>
      </c>
      <c r="R832" s="287">
        <v>2614</v>
      </c>
      <c r="S832" s="285">
        <f t="shared" si="302"/>
        <v>98</v>
      </c>
      <c r="T832" s="285">
        <f t="shared" si="303"/>
        <v>0</v>
      </c>
    </row>
    <row r="833" ht="36" customHeight="1" spans="1:20">
      <c r="A833" s="271" t="s">
        <v>99</v>
      </c>
      <c r="B833" s="272" t="s">
        <v>100</v>
      </c>
      <c r="C833" s="179">
        <f>SUM(C834,C860,C885,C913,C924,C931,C938,C941)</f>
        <v>70936</v>
      </c>
      <c r="D833" s="179">
        <f t="shared" ref="C833:G833" si="331">SUM(D834,D860,D885,D913,D924,D931,D938,D941)</f>
        <v>62507</v>
      </c>
      <c r="E833" s="180">
        <f t="shared" si="331"/>
        <v>12742</v>
      </c>
      <c r="F833" s="273">
        <f t="shared" si="331"/>
        <v>5092</v>
      </c>
      <c r="G833" s="180">
        <f t="shared" si="331"/>
        <v>44673</v>
      </c>
      <c r="H833" s="274">
        <f t="shared" si="298"/>
        <v>-0.118825420096989</v>
      </c>
      <c r="I833" s="283" t="str">
        <f t="shared" si="299"/>
        <v>是</v>
      </c>
      <c r="J833" s="207" t="str">
        <f t="shared" si="300"/>
        <v>类</v>
      </c>
      <c r="K833" s="207">
        <f t="shared" si="305"/>
        <v>-8429</v>
      </c>
      <c r="O833" s="207">
        <f t="shared" si="301"/>
        <v>3</v>
      </c>
      <c r="P833" s="284">
        <v>213</v>
      </c>
      <c r="Q833" s="286" t="s">
        <v>2588</v>
      </c>
      <c r="R833" s="287">
        <f>SUM(R834,R860,R885,R913,R924,R931,R938,R941)</f>
        <v>70936</v>
      </c>
      <c r="S833" s="285">
        <f t="shared" si="302"/>
        <v>0</v>
      </c>
      <c r="T833" s="285">
        <f t="shared" si="303"/>
        <v>0</v>
      </c>
    </row>
    <row r="834" ht="36" customHeight="1" spans="1:20">
      <c r="A834" s="275" t="s">
        <v>4018</v>
      </c>
      <c r="B834" s="276" t="s">
        <v>1368</v>
      </c>
      <c r="C834" s="185">
        <f t="shared" ref="C834:G834" si="332">SUM(C835:C859)</f>
        <v>24426</v>
      </c>
      <c r="D834" s="185">
        <f t="shared" si="332"/>
        <v>22265</v>
      </c>
      <c r="E834" s="186">
        <f t="shared" si="332"/>
        <v>6995</v>
      </c>
      <c r="F834" s="277">
        <f t="shared" si="332"/>
        <v>1780</v>
      </c>
      <c r="G834" s="186">
        <f t="shared" si="332"/>
        <v>13490</v>
      </c>
      <c r="H834" s="278">
        <f t="shared" si="298"/>
        <v>-0.0884713010726276</v>
      </c>
      <c r="I834" s="283" t="str">
        <f t="shared" si="299"/>
        <v>是</v>
      </c>
      <c r="J834" s="207" t="str">
        <f t="shared" si="300"/>
        <v>款</v>
      </c>
      <c r="K834" s="207">
        <f t="shared" si="305"/>
        <v>-2161</v>
      </c>
      <c r="O834" s="207">
        <f t="shared" si="301"/>
        <v>5</v>
      </c>
      <c r="P834" s="284">
        <v>21301</v>
      </c>
      <c r="Q834" s="286" t="s">
        <v>4019</v>
      </c>
      <c r="R834" s="287">
        <f>SUM(R835:R859)</f>
        <v>24426</v>
      </c>
      <c r="S834" s="285">
        <f t="shared" si="302"/>
        <v>0</v>
      </c>
      <c r="T834" s="285">
        <f t="shared" si="303"/>
        <v>0</v>
      </c>
    </row>
    <row r="835" ht="36" customHeight="1" spans="1:20">
      <c r="A835" s="275" t="s">
        <v>4020</v>
      </c>
      <c r="B835" s="276" t="s">
        <v>145</v>
      </c>
      <c r="C835" s="185">
        <v>692</v>
      </c>
      <c r="D835" s="185">
        <f t="shared" si="330"/>
        <v>621</v>
      </c>
      <c r="E835" s="279">
        <v>621</v>
      </c>
      <c r="F835" s="277">
        <v>0</v>
      </c>
      <c r="G835" s="186">
        <v>0</v>
      </c>
      <c r="H835" s="278">
        <f t="shared" si="298"/>
        <v>-0.102601156069364</v>
      </c>
      <c r="I835" s="283" t="str">
        <f t="shared" si="299"/>
        <v>是</v>
      </c>
      <c r="J835" s="207" t="str">
        <f t="shared" si="300"/>
        <v>项</v>
      </c>
      <c r="K835" s="207">
        <f t="shared" si="305"/>
        <v>-71</v>
      </c>
      <c r="O835" s="207">
        <f t="shared" si="301"/>
        <v>7</v>
      </c>
      <c r="P835" s="284">
        <v>2130101</v>
      </c>
      <c r="Q835" s="284" t="s">
        <v>2608</v>
      </c>
      <c r="R835" s="287">
        <v>692</v>
      </c>
      <c r="S835" s="285">
        <f t="shared" si="302"/>
        <v>0</v>
      </c>
      <c r="T835" s="285">
        <f t="shared" si="303"/>
        <v>0</v>
      </c>
    </row>
    <row r="836" ht="36" customHeight="1" spans="1:20">
      <c r="A836" s="275" t="s">
        <v>4021</v>
      </c>
      <c r="B836" s="276" t="s">
        <v>147</v>
      </c>
      <c r="C836" s="185"/>
      <c r="D836" s="185">
        <f t="shared" si="330"/>
        <v>0</v>
      </c>
      <c r="E836" s="186">
        <v>0</v>
      </c>
      <c r="F836" s="277">
        <v>0</v>
      </c>
      <c r="G836" s="186">
        <v>0</v>
      </c>
      <c r="H836" s="278" t="str">
        <f t="shared" ref="H836:H899" si="333">IF(C836&lt;&gt;0,D836/C836-1,"")</f>
        <v/>
      </c>
      <c r="I836" s="283" t="str">
        <f t="shared" ref="I836:I899" si="334">IF(LEN(A836)=3,"是",IF(B836&lt;&gt;"",IF(SUM(C836:D836)&lt;&gt;0,"是","否"),"是"))</f>
        <v>否</v>
      </c>
      <c r="J836" s="207" t="str">
        <f t="shared" ref="J836:J899" si="335">IF(LEN(A836)=3,"类",IF(LEN(A836)=5,"款","项"))</f>
        <v>项</v>
      </c>
      <c r="K836" s="207">
        <f t="shared" si="305"/>
        <v>0</v>
      </c>
      <c r="O836" s="207">
        <f t="shared" ref="O836:O899" si="336">LEN(A836)</f>
        <v>7</v>
      </c>
      <c r="P836" s="284">
        <v>2130102</v>
      </c>
      <c r="Q836" s="284" t="s">
        <v>2610</v>
      </c>
      <c r="R836" s="287"/>
      <c r="S836" s="285">
        <f t="shared" ref="S836:S899" si="337">A836-P836</f>
        <v>0</v>
      </c>
      <c r="T836" s="285">
        <f t="shared" ref="T836:T899" si="338">C836-R836</f>
        <v>0</v>
      </c>
    </row>
    <row r="837" ht="36" customHeight="1" spans="1:20">
      <c r="A837" s="275" t="s">
        <v>4022</v>
      </c>
      <c r="B837" s="276" t="s">
        <v>149</v>
      </c>
      <c r="C837" s="185"/>
      <c r="D837" s="185">
        <f t="shared" si="330"/>
        <v>0</v>
      </c>
      <c r="E837" s="186">
        <v>0</v>
      </c>
      <c r="F837" s="277">
        <v>0</v>
      </c>
      <c r="G837" s="186">
        <v>0</v>
      </c>
      <c r="H837" s="278" t="str">
        <f t="shared" si="333"/>
        <v/>
      </c>
      <c r="I837" s="283" t="str">
        <f t="shared" si="334"/>
        <v>否</v>
      </c>
      <c r="J837" s="207" t="str">
        <f t="shared" si="335"/>
        <v>项</v>
      </c>
      <c r="K837" s="207">
        <f t="shared" ref="K837:K900" si="339">D837-C837</f>
        <v>0</v>
      </c>
      <c r="O837" s="207">
        <f t="shared" si="336"/>
        <v>7</v>
      </c>
      <c r="P837" s="284">
        <v>2130103</v>
      </c>
      <c r="Q837" s="284" t="s">
        <v>2612</v>
      </c>
      <c r="R837" s="287"/>
      <c r="S837" s="285">
        <f t="shared" si="337"/>
        <v>0</v>
      </c>
      <c r="T837" s="285">
        <f t="shared" si="338"/>
        <v>0</v>
      </c>
    </row>
    <row r="838" ht="36" customHeight="1" spans="1:20">
      <c r="A838" s="275" t="s">
        <v>4023</v>
      </c>
      <c r="B838" s="276" t="s">
        <v>163</v>
      </c>
      <c r="C838" s="185">
        <v>5412</v>
      </c>
      <c r="D838" s="185">
        <f t="shared" si="330"/>
        <v>5510</v>
      </c>
      <c r="E838" s="279">
        <v>5510</v>
      </c>
      <c r="F838" s="277">
        <v>0</v>
      </c>
      <c r="G838" s="186">
        <v>0</v>
      </c>
      <c r="H838" s="278">
        <f t="shared" si="333"/>
        <v>0.0181079083518108</v>
      </c>
      <c r="I838" s="283" t="str">
        <f t="shared" si="334"/>
        <v>是</v>
      </c>
      <c r="J838" s="207" t="str">
        <f t="shared" si="335"/>
        <v>项</v>
      </c>
      <c r="K838" s="207">
        <f t="shared" si="339"/>
        <v>98</v>
      </c>
      <c r="O838" s="207">
        <f t="shared" si="336"/>
        <v>7</v>
      </c>
      <c r="P838" s="284">
        <v>2130104</v>
      </c>
      <c r="Q838" s="284" t="s">
        <v>2626</v>
      </c>
      <c r="R838" s="287">
        <v>5412</v>
      </c>
      <c r="S838" s="285">
        <f t="shared" si="337"/>
        <v>0</v>
      </c>
      <c r="T838" s="285">
        <f t="shared" si="338"/>
        <v>0</v>
      </c>
    </row>
    <row r="839" ht="36" customHeight="1" spans="1:20">
      <c r="A839" s="275" t="s">
        <v>4024</v>
      </c>
      <c r="B839" s="276" t="s">
        <v>1370</v>
      </c>
      <c r="C839" s="185">
        <v>861</v>
      </c>
      <c r="D839" s="185">
        <f t="shared" si="330"/>
        <v>853</v>
      </c>
      <c r="E839" s="279">
        <v>853</v>
      </c>
      <c r="F839" s="277">
        <v>0</v>
      </c>
      <c r="G839" s="186">
        <v>0</v>
      </c>
      <c r="H839" s="278">
        <f t="shared" si="333"/>
        <v>-0.00929152148664347</v>
      </c>
      <c r="I839" s="283" t="str">
        <f t="shared" si="334"/>
        <v>是</v>
      </c>
      <c r="J839" s="207" t="str">
        <f t="shared" si="335"/>
        <v>项</v>
      </c>
      <c r="K839" s="207">
        <f t="shared" si="339"/>
        <v>-8</v>
      </c>
      <c r="O839" s="207">
        <f t="shared" si="336"/>
        <v>7</v>
      </c>
      <c r="P839" s="284">
        <v>2130105</v>
      </c>
      <c r="Q839" s="284" t="s">
        <v>4025</v>
      </c>
      <c r="R839" s="287">
        <v>861</v>
      </c>
      <c r="S839" s="285">
        <f t="shared" si="337"/>
        <v>0</v>
      </c>
      <c r="T839" s="285">
        <f t="shared" si="338"/>
        <v>0</v>
      </c>
    </row>
    <row r="840" ht="36" customHeight="1" spans="1:20">
      <c r="A840" s="275" t="s">
        <v>4026</v>
      </c>
      <c r="B840" s="276" t="s">
        <v>1372</v>
      </c>
      <c r="C840" s="185">
        <v>157</v>
      </c>
      <c r="D840" s="185">
        <f t="shared" si="330"/>
        <v>0</v>
      </c>
      <c r="E840" s="186">
        <v>0</v>
      </c>
      <c r="F840" s="277">
        <v>0</v>
      </c>
      <c r="G840" s="186">
        <v>0</v>
      </c>
      <c r="H840" s="278">
        <f t="shared" si="333"/>
        <v>-1</v>
      </c>
      <c r="I840" s="283" t="str">
        <f t="shared" si="334"/>
        <v>是</v>
      </c>
      <c r="J840" s="207" t="str">
        <f t="shared" si="335"/>
        <v>项</v>
      </c>
      <c r="K840" s="207">
        <f t="shared" si="339"/>
        <v>-157</v>
      </c>
      <c r="O840" s="207">
        <f t="shared" si="336"/>
        <v>7</v>
      </c>
      <c r="P840" s="284">
        <v>2130106</v>
      </c>
      <c r="Q840" s="284" t="s">
        <v>4027</v>
      </c>
      <c r="R840" s="287">
        <v>157</v>
      </c>
      <c r="S840" s="285">
        <f t="shared" si="337"/>
        <v>0</v>
      </c>
      <c r="T840" s="285">
        <f t="shared" si="338"/>
        <v>0</v>
      </c>
    </row>
    <row r="841" ht="36" customHeight="1" spans="1:20">
      <c r="A841" s="275" t="s">
        <v>4028</v>
      </c>
      <c r="B841" s="276" t="s">
        <v>1374</v>
      </c>
      <c r="C841" s="185">
        <v>4769</v>
      </c>
      <c r="D841" s="185">
        <f t="shared" si="330"/>
        <v>1650</v>
      </c>
      <c r="E841" s="186">
        <v>0</v>
      </c>
      <c r="F841" s="277">
        <v>0</v>
      </c>
      <c r="G841" s="186">
        <v>1650</v>
      </c>
      <c r="H841" s="278">
        <f t="shared" si="333"/>
        <v>-0.654015516879849</v>
      </c>
      <c r="I841" s="283" t="str">
        <f t="shared" si="334"/>
        <v>是</v>
      </c>
      <c r="J841" s="207" t="str">
        <f t="shared" si="335"/>
        <v>项</v>
      </c>
      <c r="K841" s="207">
        <f t="shared" si="339"/>
        <v>-3119</v>
      </c>
      <c r="O841" s="207">
        <f t="shared" si="336"/>
        <v>7</v>
      </c>
      <c r="P841" s="284">
        <v>2130108</v>
      </c>
      <c r="Q841" s="284" t="s">
        <v>4029</v>
      </c>
      <c r="R841" s="287">
        <v>4769</v>
      </c>
      <c r="S841" s="285">
        <f t="shared" si="337"/>
        <v>0</v>
      </c>
      <c r="T841" s="285">
        <f t="shared" si="338"/>
        <v>0</v>
      </c>
    </row>
    <row r="842" ht="36" customHeight="1" spans="1:20">
      <c r="A842" s="275" t="s">
        <v>4030</v>
      </c>
      <c r="B842" s="276" t="s">
        <v>1376</v>
      </c>
      <c r="C842" s="185">
        <v>0</v>
      </c>
      <c r="D842" s="185">
        <f t="shared" si="330"/>
        <v>0</v>
      </c>
      <c r="E842" s="186">
        <v>0</v>
      </c>
      <c r="F842" s="277">
        <v>0</v>
      </c>
      <c r="G842" s="186">
        <v>0</v>
      </c>
      <c r="H842" s="278" t="str">
        <f t="shared" si="333"/>
        <v/>
      </c>
      <c r="I842" s="283" t="str">
        <f t="shared" si="334"/>
        <v>否</v>
      </c>
      <c r="J842" s="207" t="str">
        <f t="shared" si="335"/>
        <v>项</v>
      </c>
      <c r="K842" s="207">
        <f t="shared" si="339"/>
        <v>0</v>
      </c>
      <c r="O842" s="207">
        <f t="shared" si="336"/>
        <v>7</v>
      </c>
      <c r="P842" s="284">
        <v>2130109</v>
      </c>
      <c r="Q842" s="284" t="s">
        <v>4031</v>
      </c>
      <c r="R842" s="287"/>
      <c r="S842" s="285">
        <f t="shared" si="337"/>
        <v>0</v>
      </c>
      <c r="T842" s="285">
        <f t="shared" si="338"/>
        <v>0</v>
      </c>
    </row>
    <row r="843" ht="36" customHeight="1" spans="1:20">
      <c r="A843" s="275" t="s">
        <v>4032</v>
      </c>
      <c r="B843" s="276" t="s">
        <v>1378</v>
      </c>
      <c r="C843" s="185">
        <v>0</v>
      </c>
      <c r="D843" s="185">
        <f t="shared" si="330"/>
        <v>0</v>
      </c>
      <c r="E843" s="186">
        <v>0</v>
      </c>
      <c r="F843" s="277">
        <v>0</v>
      </c>
      <c r="G843" s="186">
        <v>0</v>
      </c>
      <c r="H843" s="278" t="str">
        <f t="shared" si="333"/>
        <v/>
      </c>
      <c r="I843" s="283" t="str">
        <f t="shared" si="334"/>
        <v>否</v>
      </c>
      <c r="J843" s="207" t="str">
        <f t="shared" si="335"/>
        <v>项</v>
      </c>
      <c r="K843" s="207">
        <f t="shared" si="339"/>
        <v>0</v>
      </c>
      <c r="O843" s="207">
        <f t="shared" si="336"/>
        <v>7</v>
      </c>
      <c r="P843" s="284">
        <v>2130110</v>
      </c>
      <c r="Q843" s="284" t="s">
        <v>4033</v>
      </c>
      <c r="R843" s="287"/>
      <c r="S843" s="285">
        <f t="shared" si="337"/>
        <v>0</v>
      </c>
      <c r="T843" s="285">
        <f t="shared" si="338"/>
        <v>0</v>
      </c>
    </row>
    <row r="844" ht="36" customHeight="1" spans="1:20">
      <c r="A844" s="275" t="s">
        <v>4034</v>
      </c>
      <c r="B844" s="276" t="s">
        <v>1380</v>
      </c>
      <c r="C844" s="185">
        <v>1</v>
      </c>
      <c r="D844" s="185">
        <f t="shared" si="330"/>
        <v>0</v>
      </c>
      <c r="E844" s="186">
        <v>0</v>
      </c>
      <c r="F844" s="277">
        <v>0</v>
      </c>
      <c r="G844" s="186">
        <v>0</v>
      </c>
      <c r="H844" s="278">
        <f t="shared" si="333"/>
        <v>-1</v>
      </c>
      <c r="I844" s="283" t="str">
        <f t="shared" si="334"/>
        <v>是</v>
      </c>
      <c r="J844" s="207" t="str">
        <f t="shared" si="335"/>
        <v>项</v>
      </c>
      <c r="K844" s="207">
        <f t="shared" si="339"/>
        <v>-1</v>
      </c>
      <c r="O844" s="207">
        <f t="shared" si="336"/>
        <v>7</v>
      </c>
      <c r="P844" s="284">
        <v>2130111</v>
      </c>
      <c r="Q844" s="284" t="s">
        <v>4035</v>
      </c>
      <c r="R844" s="287">
        <v>1</v>
      </c>
      <c r="S844" s="285">
        <f t="shared" si="337"/>
        <v>0</v>
      </c>
      <c r="T844" s="285">
        <f t="shared" si="338"/>
        <v>0</v>
      </c>
    </row>
    <row r="845" ht="36" customHeight="1" spans="1:20">
      <c r="A845" s="275" t="s">
        <v>4036</v>
      </c>
      <c r="B845" s="276" t="s">
        <v>1382</v>
      </c>
      <c r="C845" s="185"/>
      <c r="D845" s="185">
        <f t="shared" si="330"/>
        <v>0</v>
      </c>
      <c r="E845" s="186">
        <v>0</v>
      </c>
      <c r="F845" s="277">
        <v>0</v>
      </c>
      <c r="G845" s="186">
        <v>0</v>
      </c>
      <c r="H845" s="278" t="str">
        <f t="shared" si="333"/>
        <v/>
      </c>
      <c r="I845" s="283" t="str">
        <f t="shared" si="334"/>
        <v>否</v>
      </c>
      <c r="J845" s="207" t="str">
        <f t="shared" si="335"/>
        <v>项</v>
      </c>
      <c r="K845" s="207">
        <f t="shared" si="339"/>
        <v>0</v>
      </c>
      <c r="O845" s="207">
        <f t="shared" si="336"/>
        <v>7</v>
      </c>
      <c r="P845" s="284">
        <v>2130112</v>
      </c>
      <c r="Q845" s="284" t="s">
        <v>4037</v>
      </c>
      <c r="R845" s="287"/>
      <c r="S845" s="285">
        <f t="shared" si="337"/>
        <v>0</v>
      </c>
      <c r="T845" s="285">
        <f t="shared" si="338"/>
        <v>0</v>
      </c>
    </row>
    <row r="846" ht="36" customHeight="1" spans="1:20">
      <c r="A846" s="275" t="s">
        <v>4038</v>
      </c>
      <c r="B846" s="276" t="s">
        <v>1384</v>
      </c>
      <c r="C846" s="185"/>
      <c r="D846" s="185">
        <f t="shared" si="330"/>
        <v>0</v>
      </c>
      <c r="E846" s="186">
        <v>0</v>
      </c>
      <c r="F846" s="277">
        <v>0</v>
      </c>
      <c r="G846" s="186">
        <v>0</v>
      </c>
      <c r="H846" s="278" t="str">
        <f t="shared" si="333"/>
        <v/>
      </c>
      <c r="I846" s="283" t="str">
        <f t="shared" si="334"/>
        <v>否</v>
      </c>
      <c r="J846" s="207" t="str">
        <f t="shared" si="335"/>
        <v>项</v>
      </c>
      <c r="K846" s="207">
        <f t="shared" si="339"/>
        <v>0</v>
      </c>
      <c r="O846" s="207">
        <f t="shared" si="336"/>
        <v>7</v>
      </c>
      <c r="P846" s="284">
        <v>2130114</v>
      </c>
      <c r="Q846" s="284" t="s">
        <v>4039</v>
      </c>
      <c r="R846" s="287"/>
      <c r="S846" s="285">
        <f t="shared" si="337"/>
        <v>0</v>
      </c>
      <c r="T846" s="285">
        <f t="shared" si="338"/>
        <v>0</v>
      </c>
    </row>
    <row r="847" ht="36" customHeight="1" spans="1:20">
      <c r="A847" s="275" t="s">
        <v>4040</v>
      </c>
      <c r="B847" s="276" t="s">
        <v>1386</v>
      </c>
      <c r="C847" s="185">
        <v>374</v>
      </c>
      <c r="D847" s="185">
        <f t="shared" si="330"/>
        <v>500</v>
      </c>
      <c r="E847" s="186">
        <v>0</v>
      </c>
      <c r="F847" s="277">
        <v>0</v>
      </c>
      <c r="G847" s="186">
        <v>500</v>
      </c>
      <c r="H847" s="278">
        <f t="shared" si="333"/>
        <v>0.336898395721925</v>
      </c>
      <c r="I847" s="283" t="str">
        <f t="shared" si="334"/>
        <v>是</v>
      </c>
      <c r="J847" s="207" t="str">
        <f t="shared" si="335"/>
        <v>项</v>
      </c>
      <c r="K847" s="207">
        <f t="shared" si="339"/>
        <v>126</v>
      </c>
      <c r="O847" s="207">
        <f t="shared" si="336"/>
        <v>7</v>
      </c>
      <c r="P847" s="284">
        <v>2130119</v>
      </c>
      <c r="Q847" s="284" t="s">
        <v>4041</v>
      </c>
      <c r="R847" s="287">
        <v>374</v>
      </c>
      <c r="S847" s="285">
        <f t="shared" si="337"/>
        <v>0</v>
      </c>
      <c r="T847" s="285">
        <f t="shared" si="338"/>
        <v>0</v>
      </c>
    </row>
    <row r="848" ht="36" customHeight="1" spans="1:20">
      <c r="A848" s="275" t="s">
        <v>4042</v>
      </c>
      <c r="B848" s="276" t="s">
        <v>1388</v>
      </c>
      <c r="C848" s="185">
        <v>0</v>
      </c>
      <c r="D848" s="185">
        <f t="shared" si="330"/>
        <v>0</v>
      </c>
      <c r="E848" s="186">
        <v>0</v>
      </c>
      <c r="F848" s="277">
        <v>0</v>
      </c>
      <c r="G848" s="186">
        <v>0</v>
      </c>
      <c r="H848" s="278" t="str">
        <f t="shared" si="333"/>
        <v/>
      </c>
      <c r="I848" s="283" t="str">
        <f t="shared" si="334"/>
        <v>否</v>
      </c>
      <c r="J848" s="207" t="str">
        <f t="shared" si="335"/>
        <v>项</v>
      </c>
      <c r="K848" s="207">
        <f t="shared" si="339"/>
        <v>0</v>
      </c>
      <c r="O848" s="207">
        <f t="shared" si="336"/>
        <v>7</v>
      </c>
      <c r="P848" s="284">
        <v>2130120</v>
      </c>
      <c r="Q848" s="284" t="s">
        <v>4043</v>
      </c>
      <c r="R848" s="287"/>
      <c r="S848" s="285">
        <f t="shared" si="337"/>
        <v>0</v>
      </c>
      <c r="T848" s="285">
        <f t="shared" si="338"/>
        <v>0</v>
      </c>
    </row>
    <row r="849" ht="36" customHeight="1" spans="1:20">
      <c r="A849" s="275" t="s">
        <v>4044</v>
      </c>
      <c r="B849" s="276" t="s">
        <v>1390</v>
      </c>
      <c r="C849" s="185">
        <v>0</v>
      </c>
      <c r="D849" s="185">
        <f t="shared" si="330"/>
        <v>0</v>
      </c>
      <c r="E849" s="186">
        <v>0</v>
      </c>
      <c r="F849" s="277">
        <v>0</v>
      </c>
      <c r="G849" s="186">
        <v>0</v>
      </c>
      <c r="H849" s="278" t="str">
        <f t="shared" si="333"/>
        <v/>
      </c>
      <c r="I849" s="283" t="str">
        <f t="shared" si="334"/>
        <v>否</v>
      </c>
      <c r="J849" s="207" t="str">
        <f t="shared" si="335"/>
        <v>项</v>
      </c>
      <c r="K849" s="207">
        <f t="shared" si="339"/>
        <v>0</v>
      </c>
      <c r="O849" s="207">
        <f t="shared" si="336"/>
        <v>7</v>
      </c>
      <c r="P849" s="284">
        <v>2130121</v>
      </c>
      <c r="Q849" s="284" t="s">
        <v>4045</v>
      </c>
      <c r="R849" s="287"/>
      <c r="S849" s="285">
        <f t="shared" si="337"/>
        <v>0</v>
      </c>
      <c r="T849" s="285">
        <f t="shared" si="338"/>
        <v>0</v>
      </c>
    </row>
    <row r="850" ht="36" customHeight="1" spans="1:20">
      <c r="A850" s="275" t="s">
        <v>4046</v>
      </c>
      <c r="B850" s="276" t="s">
        <v>1392</v>
      </c>
      <c r="C850" s="185">
        <v>1806</v>
      </c>
      <c r="D850" s="185">
        <f t="shared" si="330"/>
        <v>2685</v>
      </c>
      <c r="E850" s="186">
        <v>0</v>
      </c>
      <c r="F850" s="277">
        <v>685</v>
      </c>
      <c r="G850" s="186">
        <v>2000</v>
      </c>
      <c r="H850" s="278">
        <f t="shared" si="333"/>
        <v>0.486710963455149</v>
      </c>
      <c r="I850" s="283" t="str">
        <f t="shared" si="334"/>
        <v>是</v>
      </c>
      <c r="J850" s="207" t="str">
        <f t="shared" si="335"/>
        <v>项</v>
      </c>
      <c r="K850" s="207">
        <f t="shared" si="339"/>
        <v>879</v>
      </c>
      <c r="O850" s="207">
        <f t="shared" si="336"/>
        <v>7</v>
      </c>
      <c r="P850" s="284">
        <v>2130122</v>
      </c>
      <c r="Q850" s="284" t="s">
        <v>4047</v>
      </c>
      <c r="R850" s="287">
        <v>1806</v>
      </c>
      <c r="S850" s="285">
        <f t="shared" si="337"/>
        <v>0</v>
      </c>
      <c r="T850" s="285">
        <f t="shared" si="338"/>
        <v>0</v>
      </c>
    </row>
    <row r="851" ht="36" customHeight="1" spans="1:20">
      <c r="A851" s="275" t="s">
        <v>4048</v>
      </c>
      <c r="B851" s="276" t="s">
        <v>1394</v>
      </c>
      <c r="C851" s="185">
        <v>124</v>
      </c>
      <c r="D851" s="185">
        <f t="shared" si="330"/>
        <v>0</v>
      </c>
      <c r="E851" s="186">
        <v>0</v>
      </c>
      <c r="F851" s="277">
        <v>0</v>
      </c>
      <c r="G851" s="186">
        <v>0</v>
      </c>
      <c r="H851" s="278">
        <f t="shared" si="333"/>
        <v>-1</v>
      </c>
      <c r="I851" s="283" t="str">
        <f t="shared" si="334"/>
        <v>是</v>
      </c>
      <c r="J851" s="207" t="str">
        <f t="shared" si="335"/>
        <v>项</v>
      </c>
      <c r="K851" s="207">
        <f t="shared" si="339"/>
        <v>-124</v>
      </c>
      <c r="O851" s="207">
        <f t="shared" si="336"/>
        <v>7</v>
      </c>
      <c r="P851" s="284">
        <v>2130124</v>
      </c>
      <c r="Q851" s="284" t="s">
        <v>4049</v>
      </c>
      <c r="R851" s="287">
        <v>124</v>
      </c>
      <c r="S851" s="285">
        <f t="shared" si="337"/>
        <v>0</v>
      </c>
      <c r="T851" s="285">
        <f t="shared" si="338"/>
        <v>0</v>
      </c>
    </row>
    <row r="852" ht="36" customHeight="1" spans="1:20">
      <c r="A852" s="275" t="s">
        <v>4050</v>
      </c>
      <c r="B852" s="276" t="s">
        <v>1396</v>
      </c>
      <c r="C852" s="185">
        <v>1818</v>
      </c>
      <c r="D852" s="185">
        <f t="shared" si="330"/>
        <v>1500</v>
      </c>
      <c r="E852" s="186">
        <v>0</v>
      </c>
      <c r="F852" s="277">
        <v>0</v>
      </c>
      <c r="G852" s="186">
        <v>1500</v>
      </c>
      <c r="H852" s="278">
        <f t="shared" si="333"/>
        <v>-0.174917491749175</v>
      </c>
      <c r="I852" s="283" t="str">
        <f t="shared" si="334"/>
        <v>是</v>
      </c>
      <c r="J852" s="207" t="str">
        <f t="shared" si="335"/>
        <v>项</v>
      </c>
      <c r="K852" s="207">
        <f t="shared" si="339"/>
        <v>-318</v>
      </c>
      <c r="O852" s="207">
        <f t="shared" si="336"/>
        <v>7</v>
      </c>
      <c r="P852" s="284">
        <v>2130125</v>
      </c>
      <c r="Q852" s="284" t="s">
        <v>4051</v>
      </c>
      <c r="R852" s="287">
        <v>1818</v>
      </c>
      <c r="S852" s="285">
        <f t="shared" si="337"/>
        <v>0</v>
      </c>
      <c r="T852" s="285">
        <f t="shared" si="338"/>
        <v>0</v>
      </c>
    </row>
    <row r="853" ht="36" customHeight="1" spans="1:20">
      <c r="A853" s="275" t="s">
        <v>4052</v>
      </c>
      <c r="B853" s="276" t="s">
        <v>1398</v>
      </c>
      <c r="C853" s="185">
        <v>210</v>
      </c>
      <c r="D853" s="185">
        <f t="shared" si="330"/>
        <v>815</v>
      </c>
      <c r="E853" s="186">
        <v>0</v>
      </c>
      <c r="F853" s="277">
        <v>355</v>
      </c>
      <c r="G853" s="186">
        <v>460</v>
      </c>
      <c r="H853" s="278">
        <f t="shared" si="333"/>
        <v>2.88095238095238</v>
      </c>
      <c r="I853" s="283" t="str">
        <f t="shared" si="334"/>
        <v>是</v>
      </c>
      <c r="J853" s="207" t="str">
        <f t="shared" si="335"/>
        <v>项</v>
      </c>
      <c r="K853" s="207">
        <f t="shared" si="339"/>
        <v>605</v>
      </c>
      <c r="O853" s="207">
        <f t="shared" si="336"/>
        <v>7</v>
      </c>
      <c r="P853" s="284">
        <v>2130126</v>
      </c>
      <c r="Q853" s="284" t="s">
        <v>4053</v>
      </c>
      <c r="R853" s="287">
        <v>210</v>
      </c>
      <c r="S853" s="285">
        <f t="shared" si="337"/>
        <v>0</v>
      </c>
      <c r="T853" s="285">
        <f t="shared" si="338"/>
        <v>0</v>
      </c>
    </row>
    <row r="854" ht="36" customHeight="1" spans="1:20">
      <c r="A854" s="275" t="s">
        <v>4054</v>
      </c>
      <c r="B854" s="276" t="s">
        <v>1400</v>
      </c>
      <c r="C854" s="185">
        <v>0</v>
      </c>
      <c r="D854" s="185">
        <f t="shared" si="330"/>
        <v>0</v>
      </c>
      <c r="E854" s="186">
        <v>0</v>
      </c>
      <c r="F854" s="277">
        <v>0</v>
      </c>
      <c r="G854" s="186">
        <v>0</v>
      </c>
      <c r="H854" s="278" t="str">
        <f t="shared" si="333"/>
        <v/>
      </c>
      <c r="I854" s="283" t="str">
        <f t="shared" si="334"/>
        <v>否</v>
      </c>
      <c r="J854" s="207" t="str">
        <f t="shared" si="335"/>
        <v>项</v>
      </c>
      <c r="K854" s="207">
        <f t="shared" si="339"/>
        <v>0</v>
      </c>
      <c r="O854" s="207">
        <f t="shared" si="336"/>
        <v>7</v>
      </c>
      <c r="P854" s="284">
        <v>2130135</v>
      </c>
      <c r="Q854" s="284" t="s">
        <v>4055</v>
      </c>
      <c r="R854" s="287"/>
      <c r="S854" s="285">
        <f t="shared" si="337"/>
        <v>0</v>
      </c>
      <c r="T854" s="285">
        <f t="shared" si="338"/>
        <v>0</v>
      </c>
    </row>
    <row r="855" ht="36" customHeight="1" spans="1:20">
      <c r="A855" s="275" t="s">
        <v>4056</v>
      </c>
      <c r="B855" s="276" t="s">
        <v>1402</v>
      </c>
      <c r="C855" s="185">
        <v>7455</v>
      </c>
      <c r="D855" s="185">
        <f t="shared" si="330"/>
        <v>6940</v>
      </c>
      <c r="E855" s="186">
        <v>0</v>
      </c>
      <c r="F855" s="277">
        <v>440</v>
      </c>
      <c r="G855" s="186">
        <v>6500</v>
      </c>
      <c r="H855" s="278">
        <f t="shared" si="333"/>
        <v>-0.0690811535881959</v>
      </c>
      <c r="I855" s="283" t="str">
        <f t="shared" si="334"/>
        <v>是</v>
      </c>
      <c r="J855" s="207" t="str">
        <f t="shared" si="335"/>
        <v>项</v>
      </c>
      <c r="K855" s="207">
        <f t="shared" si="339"/>
        <v>-515</v>
      </c>
      <c r="O855" s="207">
        <f t="shared" si="336"/>
        <v>7</v>
      </c>
      <c r="P855" s="284">
        <v>2130142</v>
      </c>
      <c r="Q855" s="284" t="s">
        <v>4057</v>
      </c>
      <c r="R855" s="287">
        <v>7455</v>
      </c>
      <c r="S855" s="285">
        <f t="shared" si="337"/>
        <v>0</v>
      </c>
      <c r="T855" s="285">
        <f t="shared" si="338"/>
        <v>0</v>
      </c>
    </row>
    <row r="856" ht="36" customHeight="1" spans="1:20">
      <c r="A856" s="275" t="s">
        <v>4058</v>
      </c>
      <c r="B856" s="276" t="s">
        <v>1404</v>
      </c>
      <c r="C856" s="185">
        <v>0</v>
      </c>
      <c r="D856" s="185">
        <f t="shared" si="330"/>
        <v>0</v>
      </c>
      <c r="E856" s="186">
        <v>0</v>
      </c>
      <c r="F856" s="277">
        <v>0</v>
      </c>
      <c r="G856" s="186">
        <v>0</v>
      </c>
      <c r="H856" s="278" t="str">
        <f t="shared" si="333"/>
        <v/>
      </c>
      <c r="I856" s="283" t="str">
        <f t="shared" si="334"/>
        <v>否</v>
      </c>
      <c r="J856" s="207" t="str">
        <f t="shared" si="335"/>
        <v>项</v>
      </c>
      <c r="K856" s="207">
        <f t="shared" si="339"/>
        <v>0</v>
      </c>
      <c r="O856" s="207">
        <f t="shared" si="336"/>
        <v>7</v>
      </c>
      <c r="P856" s="284">
        <v>2130148</v>
      </c>
      <c r="Q856" s="284" t="s">
        <v>4059</v>
      </c>
      <c r="R856" s="287"/>
      <c r="S856" s="285">
        <f t="shared" si="337"/>
        <v>0</v>
      </c>
      <c r="T856" s="285">
        <f t="shared" si="338"/>
        <v>0</v>
      </c>
    </row>
    <row r="857" ht="36" customHeight="1" spans="1:20">
      <c r="A857" s="275" t="s">
        <v>4060</v>
      </c>
      <c r="B857" s="276" t="s">
        <v>1406</v>
      </c>
      <c r="C857" s="185">
        <v>81</v>
      </c>
      <c r="D857" s="185">
        <f t="shared" si="330"/>
        <v>11</v>
      </c>
      <c r="E857" s="279">
        <v>11</v>
      </c>
      <c r="F857" s="277">
        <v>0</v>
      </c>
      <c r="G857" s="186">
        <v>0</v>
      </c>
      <c r="H857" s="278">
        <f t="shared" si="333"/>
        <v>-0.864197530864198</v>
      </c>
      <c r="I857" s="283" t="str">
        <f t="shared" si="334"/>
        <v>是</v>
      </c>
      <c r="J857" s="207" t="str">
        <f t="shared" si="335"/>
        <v>项</v>
      </c>
      <c r="K857" s="207">
        <f t="shared" si="339"/>
        <v>-70</v>
      </c>
      <c r="O857" s="207">
        <f t="shared" si="336"/>
        <v>7</v>
      </c>
      <c r="P857" s="284">
        <v>2130152</v>
      </c>
      <c r="Q857" s="284" t="s">
        <v>4061</v>
      </c>
      <c r="R857" s="287">
        <v>81</v>
      </c>
      <c r="S857" s="285">
        <f t="shared" si="337"/>
        <v>0</v>
      </c>
      <c r="T857" s="285">
        <f t="shared" si="338"/>
        <v>0</v>
      </c>
    </row>
    <row r="858" ht="36" customHeight="1" spans="1:20">
      <c r="A858" s="275" t="s">
        <v>4062</v>
      </c>
      <c r="B858" s="276" t="s">
        <v>1408</v>
      </c>
      <c r="C858" s="185">
        <v>0</v>
      </c>
      <c r="D858" s="185">
        <f t="shared" si="330"/>
        <v>0</v>
      </c>
      <c r="E858" s="186">
        <v>0</v>
      </c>
      <c r="F858" s="277">
        <v>0</v>
      </c>
      <c r="G858" s="186"/>
      <c r="H858" s="278" t="str">
        <f t="shared" si="333"/>
        <v/>
      </c>
      <c r="I858" s="283" t="str">
        <f t="shared" si="334"/>
        <v>否</v>
      </c>
      <c r="J858" s="207" t="str">
        <f t="shared" si="335"/>
        <v>项</v>
      </c>
      <c r="K858" s="207">
        <f t="shared" si="339"/>
        <v>0</v>
      </c>
      <c r="O858" s="207">
        <f t="shared" si="336"/>
        <v>7</v>
      </c>
      <c r="P858" s="284">
        <v>2130153</v>
      </c>
      <c r="Q858" s="284" t="s">
        <v>4063</v>
      </c>
      <c r="R858" s="287"/>
      <c r="S858" s="285">
        <f t="shared" si="337"/>
        <v>0</v>
      </c>
      <c r="T858" s="285">
        <f t="shared" si="338"/>
        <v>0</v>
      </c>
    </row>
    <row r="859" ht="36" customHeight="1" spans="1:20">
      <c r="A859" s="275" t="s">
        <v>4064</v>
      </c>
      <c r="B859" s="276" t="s">
        <v>1410</v>
      </c>
      <c r="C859" s="185">
        <v>666</v>
      </c>
      <c r="D859" s="185">
        <f t="shared" si="330"/>
        <v>1180</v>
      </c>
      <c r="E859" s="186">
        <v>0</v>
      </c>
      <c r="F859" s="277">
        <v>300</v>
      </c>
      <c r="G859" s="186">
        <v>880</v>
      </c>
      <c r="H859" s="278">
        <f t="shared" si="333"/>
        <v>0.771771771771772</v>
      </c>
      <c r="I859" s="283" t="str">
        <f t="shared" si="334"/>
        <v>是</v>
      </c>
      <c r="J859" s="207" t="str">
        <f t="shared" si="335"/>
        <v>项</v>
      </c>
      <c r="K859" s="207">
        <f t="shared" si="339"/>
        <v>514</v>
      </c>
      <c r="O859" s="207">
        <f t="shared" si="336"/>
        <v>7</v>
      </c>
      <c r="P859" s="284">
        <v>2130199</v>
      </c>
      <c r="Q859" s="284" t="s">
        <v>4065</v>
      </c>
      <c r="R859" s="287">
        <v>666</v>
      </c>
      <c r="S859" s="285">
        <f t="shared" si="337"/>
        <v>0</v>
      </c>
      <c r="T859" s="285">
        <f t="shared" si="338"/>
        <v>0</v>
      </c>
    </row>
    <row r="860" ht="36" customHeight="1" spans="1:20">
      <c r="A860" s="275" t="s">
        <v>4066</v>
      </c>
      <c r="B860" s="276" t="s">
        <v>1412</v>
      </c>
      <c r="C860" s="185">
        <f t="shared" ref="C860:G860" si="340">SUM(C861:C884)</f>
        <v>6224</v>
      </c>
      <c r="D860" s="185">
        <f t="shared" si="340"/>
        <v>4820</v>
      </c>
      <c r="E860" s="186">
        <f t="shared" si="340"/>
        <v>1686</v>
      </c>
      <c r="F860" s="277">
        <f t="shared" si="340"/>
        <v>329</v>
      </c>
      <c r="G860" s="186">
        <f t="shared" si="340"/>
        <v>2805</v>
      </c>
      <c r="H860" s="278">
        <f t="shared" si="333"/>
        <v>-0.225578406169666</v>
      </c>
      <c r="I860" s="283" t="str">
        <f t="shared" si="334"/>
        <v>是</v>
      </c>
      <c r="J860" s="207" t="str">
        <f t="shared" si="335"/>
        <v>款</v>
      </c>
      <c r="K860" s="207">
        <f t="shared" si="339"/>
        <v>-1404</v>
      </c>
      <c r="O860" s="207">
        <f t="shared" si="336"/>
        <v>5</v>
      </c>
      <c r="P860" s="284">
        <v>21302</v>
      </c>
      <c r="Q860" s="286" t="s">
        <v>4067</v>
      </c>
      <c r="R860" s="287">
        <f>SUM(R861:R884)</f>
        <v>6224</v>
      </c>
      <c r="S860" s="285">
        <f t="shared" si="337"/>
        <v>0</v>
      </c>
      <c r="T860" s="285">
        <f t="shared" si="338"/>
        <v>0</v>
      </c>
    </row>
    <row r="861" ht="36" customHeight="1" spans="1:20">
      <c r="A861" s="275" t="s">
        <v>4068</v>
      </c>
      <c r="B861" s="276" t="s">
        <v>145</v>
      </c>
      <c r="C861" s="185">
        <v>203</v>
      </c>
      <c r="D861" s="185">
        <f t="shared" ref="D861:D884" si="341">SUM(E861:G861)</f>
        <v>179</v>
      </c>
      <c r="E861" s="279">
        <v>179</v>
      </c>
      <c r="F861" s="277">
        <v>0</v>
      </c>
      <c r="G861" s="186">
        <v>0</v>
      </c>
      <c r="H861" s="278">
        <f t="shared" si="333"/>
        <v>-0.118226600985222</v>
      </c>
      <c r="I861" s="283" t="str">
        <f t="shared" si="334"/>
        <v>是</v>
      </c>
      <c r="J861" s="207" t="str">
        <f t="shared" si="335"/>
        <v>项</v>
      </c>
      <c r="K861" s="207">
        <f t="shared" si="339"/>
        <v>-24</v>
      </c>
      <c r="O861" s="207">
        <f t="shared" si="336"/>
        <v>7</v>
      </c>
      <c r="P861" s="284">
        <v>2130201</v>
      </c>
      <c r="Q861" s="284" t="s">
        <v>2608</v>
      </c>
      <c r="R861" s="287">
        <v>203</v>
      </c>
      <c r="S861" s="285">
        <f t="shared" si="337"/>
        <v>0</v>
      </c>
      <c r="T861" s="285">
        <f t="shared" si="338"/>
        <v>0</v>
      </c>
    </row>
    <row r="862" ht="36" customHeight="1" spans="1:20">
      <c r="A862" s="275" t="s">
        <v>4069</v>
      </c>
      <c r="B862" s="276" t="s">
        <v>147</v>
      </c>
      <c r="C862" s="185">
        <v>0</v>
      </c>
      <c r="D862" s="185">
        <f t="shared" si="341"/>
        <v>0</v>
      </c>
      <c r="E862" s="186">
        <v>0</v>
      </c>
      <c r="F862" s="277">
        <v>0</v>
      </c>
      <c r="G862" s="186">
        <v>0</v>
      </c>
      <c r="H862" s="278" t="str">
        <f t="shared" si="333"/>
        <v/>
      </c>
      <c r="I862" s="283" t="str">
        <f t="shared" si="334"/>
        <v>否</v>
      </c>
      <c r="J862" s="207" t="str">
        <f t="shared" si="335"/>
        <v>项</v>
      </c>
      <c r="K862" s="207">
        <f t="shared" si="339"/>
        <v>0</v>
      </c>
      <c r="O862" s="207">
        <f t="shared" si="336"/>
        <v>7</v>
      </c>
      <c r="P862" s="284">
        <v>2130202</v>
      </c>
      <c r="Q862" s="284" t="s">
        <v>2610</v>
      </c>
      <c r="R862" s="287"/>
      <c r="S862" s="285">
        <f t="shared" si="337"/>
        <v>0</v>
      </c>
      <c r="T862" s="285">
        <f t="shared" si="338"/>
        <v>0</v>
      </c>
    </row>
    <row r="863" ht="36" customHeight="1" spans="1:20">
      <c r="A863" s="275" t="s">
        <v>4070</v>
      </c>
      <c r="B863" s="276" t="s">
        <v>149</v>
      </c>
      <c r="C863" s="185">
        <v>0</v>
      </c>
      <c r="D863" s="185">
        <f t="shared" si="341"/>
        <v>0</v>
      </c>
      <c r="E863" s="186">
        <v>0</v>
      </c>
      <c r="F863" s="277">
        <v>0</v>
      </c>
      <c r="G863" s="186">
        <v>0</v>
      </c>
      <c r="H863" s="278" t="str">
        <f t="shared" si="333"/>
        <v/>
      </c>
      <c r="I863" s="283" t="str">
        <f t="shared" si="334"/>
        <v>否</v>
      </c>
      <c r="J863" s="207" t="str">
        <f t="shared" si="335"/>
        <v>项</v>
      </c>
      <c r="K863" s="207">
        <f t="shared" si="339"/>
        <v>0</v>
      </c>
      <c r="O863" s="207">
        <f t="shared" si="336"/>
        <v>7</v>
      </c>
      <c r="P863" s="284">
        <v>2130203</v>
      </c>
      <c r="Q863" s="284" t="s">
        <v>2612</v>
      </c>
      <c r="R863" s="287"/>
      <c r="S863" s="285">
        <f t="shared" si="337"/>
        <v>0</v>
      </c>
      <c r="T863" s="285">
        <f t="shared" si="338"/>
        <v>0</v>
      </c>
    </row>
    <row r="864" ht="36" customHeight="1" spans="1:20">
      <c r="A864" s="275" t="s">
        <v>4071</v>
      </c>
      <c r="B864" s="276" t="s">
        <v>1414</v>
      </c>
      <c r="C864" s="185">
        <v>1527</v>
      </c>
      <c r="D864" s="185">
        <f t="shared" si="341"/>
        <v>1507</v>
      </c>
      <c r="E864" s="279">
        <v>1507</v>
      </c>
      <c r="F864" s="277">
        <v>0</v>
      </c>
      <c r="G864" s="186">
        <v>0</v>
      </c>
      <c r="H864" s="278">
        <f t="shared" si="333"/>
        <v>-0.0130975769482645</v>
      </c>
      <c r="I864" s="283" t="str">
        <f t="shared" si="334"/>
        <v>是</v>
      </c>
      <c r="J864" s="207" t="str">
        <f t="shared" si="335"/>
        <v>项</v>
      </c>
      <c r="K864" s="207">
        <f t="shared" si="339"/>
        <v>-20</v>
      </c>
      <c r="O864" s="207">
        <f t="shared" si="336"/>
        <v>7</v>
      </c>
      <c r="P864" s="284">
        <v>2130204</v>
      </c>
      <c r="Q864" s="284" t="s">
        <v>4072</v>
      </c>
      <c r="R864" s="287">
        <v>1527</v>
      </c>
      <c r="S864" s="285">
        <f t="shared" si="337"/>
        <v>0</v>
      </c>
      <c r="T864" s="285">
        <f t="shared" si="338"/>
        <v>0</v>
      </c>
    </row>
    <row r="865" ht="36" customHeight="1" spans="1:20">
      <c r="A865" s="275" t="s">
        <v>4073</v>
      </c>
      <c r="B865" s="276" t="s">
        <v>1416</v>
      </c>
      <c r="C865" s="185">
        <v>20</v>
      </c>
      <c r="D865" s="185">
        <f t="shared" si="341"/>
        <v>0</v>
      </c>
      <c r="E865" s="186">
        <v>0</v>
      </c>
      <c r="F865" s="277">
        <v>0</v>
      </c>
      <c r="G865" s="186"/>
      <c r="H865" s="278">
        <f t="shared" si="333"/>
        <v>-1</v>
      </c>
      <c r="I865" s="283" t="str">
        <f t="shared" si="334"/>
        <v>是</v>
      </c>
      <c r="J865" s="207" t="str">
        <f t="shared" si="335"/>
        <v>项</v>
      </c>
      <c r="K865" s="207">
        <f t="shared" si="339"/>
        <v>-20</v>
      </c>
      <c r="O865" s="207">
        <f t="shared" si="336"/>
        <v>7</v>
      </c>
      <c r="P865" s="284">
        <v>2130205</v>
      </c>
      <c r="Q865" s="284" t="s">
        <v>4074</v>
      </c>
      <c r="R865" s="287">
        <v>20</v>
      </c>
      <c r="S865" s="285">
        <f t="shared" si="337"/>
        <v>0</v>
      </c>
      <c r="T865" s="285">
        <f t="shared" si="338"/>
        <v>0</v>
      </c>
    </row>
    <row r="866" ht="36" customHeight="1" spans="1:20">
      <c r="A866" s="275" t="s">
        <v>4075</v>
      </c>
      <c r="B866" s="276" t="s">
        <v>1418</v>
      </c>
      <c r="C866" s="185">
        <v>0</v>
      </c>
      <c r="D866" s="185">
        <f t="shared" si="341"/>
        <v>0</v>
      </c>
      <c r="E866" s="186">
        <v>0</v>
      </c>
      <c r="F866" s="277">
        <v>0</v>
      </c>
      <c r="G866" s="186">
        <v>0</v>
      </c>
      <c r="H866" s="278" t="str">
        <f t="shared" si="333"/>
        <v/>
      </c>
      <c r="I866" s="283" t="str">
        <f t="shared" si="334"/>
        <v>否</v>
      </c>
      <c r="J866" s="207" t="str">
        <f t="shared" si="335"/>
        <v>项</v>
      </c>
      <c r="K866" s="207">
        <f t="shared" si="339"/>
        <v>0</v>
      </c>
      <c r="O866" s="207">
        <f t="shared" si="336"/>
        <v>7</v>
      </c>
      <c r="P866" s="284">
        <v>2130206</v>
      </c>
      <c r="Q866" s="284" t="s">
        <v>4076</v>
      </c>
      <c r="R866" s="287"/>
      <c r="S866" s="285">
        <f t="shared" si="337"/>
        <v>0</v>
      </c>
      <c r="T866" s="285">
        <f t="shared" si="338"/>
        <v>0</v>
      </c>
    </row>
    <row r="867" ht="36" customHeight="1" spans="1:20">
      <c r="A867" s="275" t="s">
        <v>4077</v>
      </c>
      <c r="B867" s="276" t="s">
        <v>1420</v>
      </c>
      <c r="C867" s="185">
        <v>1457</v>
      </c>
      <c r="D867" s="185">
        <f t="shared" si="341"/>
        <v>1365</v>
      </c>
      <c r="E867" s="186">
        <v>0</v>
      </c>
      <c r="F867" s="277">
        <v>65</v>
      </c>
      <c r="G867" s="186">
        <v>1300</v>
      </c>
      <c r="H867" s="278">
        <f t="shared" si="333"/>
        <v>-0.0631434454358271</v>
      </c>
      <c r="I867" s="283" t="str">
        <f t="shared" si="334"/>
        <v>是</v>
      </c>
      <c r="J867" s="207" t="str">
        <f t="shared" si="335"/>
        <v>项</v>
      </c>
      <c r="K867" s="207">
        <f t="shared" si="339"/>
        <v>-92</v>
      </c>
      <c r="O867" s="207">
        <f t="shared" si="336"/>
        <v>7</v>
      </c>
      <c r="P867" s="284">
        <v>2130207</v>
      </c>
      <c r="Q867" s="284" t="s">
        <v>4078</v>
      </c>
      <c r="R867" s="287">
        <v>1457</v>
      </c>
      <c r="S867" s="285">
        <f t="shared" si="337"/>
        <v>0</v>
      </c>
      <c r="T867" s="285">
        <f t="shared" si="338"/>
        <v>0</v>
      </c>
    </row>
    <row r="868" ht="36" customHeight="1" spans="1:20">
      <c r="A868" s="275" t="s">
        <v>4079</v>
      </c>
      <c r="B868" s="276" t="s">
        <v>1422</v>
      </c>
      <c r="C868" s="185">
        <v>1207</v>
      </c>
      <c r="D868" s="185">
        <f t="shared" si="341"/>
        <v>1300</v>
      </c>
      <c r="E868" s="186">
        <v>0</v>
      </c>
      <c r="F868" s="277">
        <v>0</v>
      </c>
      <c r="G868" s="186">
        <v>1300</v>
      </c>
      <c r="H868" s="278">
        <f t="shared" si="333"/>
        <v>0.0770505385252693</v>
      </c>
      <c r="I868" s="283" t="str">
        <f t="shared" si="334"/>
        <v>是</v>
      </c>
      <c r="J868" s="207" t="str">
        <f t="shared" si="335"/>
        <v>项</v>
      </c>
      <c r="K868" s="207">
        <f t="shared" si="339"/>
        <v>93</v>
      </c>
      <c r="O868" s="207">
        <f t="shared" si="336"/>
        <v>7</v>
      </c>
      <c r="P868" s="284">
        <v>2130209</v>
      </c>
      <c r="Q868" s="284" t="s">
        <v>4080</v>
      </c>
      <c r="R868" s="287">
        <v>1207</v>
      </c>
      <c r="S868" s="285">
        <f t="shared" si="337"/>
        <v>0</v>
      </c>
      <c r="T868" s="285">
        <f t="shared" si="338"/>
        <v>0</v>
      </c>
    </row>
    <row r="869" ht="36" customHeight="1" spans="1:20">
      <c r="A869" s="275" t="s">
        <v>4081</v>
      </c>
      <c r="B869" s="276" t="s">
        <v>1424</v>
      </c>
      <c r="C869" s="185">
        <v>0</v>
      </c>
      <c r="D869" s="185">
        <f t="shared" si="341"/>
        <v>0</v>
      </c>
      <c r="E869" s="186">
        <v>0</v>
      </c>
      <c r="F869" s="277">
        <v>0</v>
      </c>
      <c r="G869" s="186">
        <v>0</v>
      </c>
      <c r="H869" s="278" t="str">
        <f t="shared" si="333"/>
        <v/>
      </c>
      <c r="I869" s="283" t="str">
        <f t="shared" si="334"/>
        <v>否</v>
      </c>
      <c r="J869" s="207" t="str">
        <f t="shared" si="335"/>
        <v>项</v>
      </c>
      <c r="K869" s="207">
        <f t="shared" si="339"/>
        <v>0</v>
      </c>
      <c r="O869" s="207">
        <f t="shared" si="336"/>
        <v>7</v>
      </c>
      <c r="P869" s="284">
        <v>2130210</v>
      </c>
      <c r="Q869" s="284" t="s">
        <v>4082</v>
      </c>
      <c r="R869" s="287"/>
      <c r="S869" s="285">
        <f t="shared" si="337"/>
        <v>0</v>
      </c>
      <c r="T869" s="285">
        <f t="shared" si="338"/>
        <v>0</v>
      </c>
    </row>
    <row r="870" ht="36" customHeight="1" spans="1:20">
      <c r="A870" s="275" t="s">
        <v>4083</v>
      </c>
      <c r="B870" s="276" t="s">
        <v>1426</v>
      </c>
      <c r="C870" s="185">
        <v>1047</v>
      </c>
      <c r="D870" s="185">
        <f t="shared" si="341"/>
        <v>464</v>
      </c>
      <c r="E870" s="186">
        <v>0</v>
      </c>
      <c r="F870" s="277">
        <v>264</v>
      </c>
      <c r="G870" s="186">
        <v>200</v>
      </c>
      <c r="H870" s="278">
        <f t="shared" si="333"/>
        <v>-0.556829035339064</v>
      </c>
      <c r="I870" s="283" t="str">
        <f t="shared" si="334"/>
        <v>是</v>
      </c>
      <c r="J870" s="207" t="str">
        <f t="shared" si="335"/>
        <v>项</v>
      </c>
      <c r="K870" s="207">
        <f t="shared" si="339"/>
        <v>-583</v>
      </c>
      <c r="O870" s="207">
        <f t="shared" si="336"/>
        <v>7</v>
      </c>
      <c r="P870" s="284">
        <v>2130211</v>
      </c>
      <c r="Q870" s="284" t="s">
        <v>4084</v>
      </c>
      <c r="R870" s="287">
        <v>1047</v>
      </c>
      <c r="S870" s="285">
        <f t="shared" si="337"/>
        <v>0</v>
      </c>
      <c r="T870" s="285">
        <f t="shared" si="338"/>
        <v>0</v>
      </c>
    </row>
    <row r="871" ht="36" customHeight="1" spans="1:20">
      <c r="A871" s="275" t="s">
        <v>4085</v>
      </c>
      <c r="B871" s="276" t="s">
        <v>1428</v>
      </c>
      <c r="C871" s="185">
        <v>0</v>
      </c>
      <c r="D871" s="185">
        <f t="shared" si="341"/>
        <v>0</v>
      </c>
      <c r="E871" s="186">
        <v>0</v>
      </c>
      <c r="F871" s="277">
        <v>0</v>
      </c>
      <c r="G871" s="186">
        <v>0</v>
      </c>
      <c r="H871" s="278" t="str">
        <f t="shared" si="333"/>
        <v/>
      </c>
      <c r="I871" s="283" t="str">
        <f t="shared" si="334"/>
        <v>否</v>
      </c>
      <c r="J871" s="207" t="str">
        <f t="shared" si="335"/>
        <v>项</v>
      </c>
      <c r="K871" s="207">
        <f t="shared" si="339"/>
        <v>0</v>
      </c>
      <c r="O871" s="207">
        <f t="shared" si="336"/>
        <v>7</v>
      </c>
      <c r="P871" s="284">
        <v>2130212</v>
      </c>
      <c r="Q871" s="284" t="s">
        <v>4086</v>
      </c>
      <c r="R871" s="287"/>
      <c r="S871" s="285">
        <f t="shared" si="337"/>
        <v>0</v>
      </c>
      <c r="T871" s="285">
        <f t="shared" si="338"/>
        <v>0</v>
      </c>
    </row>
    <row r="872" ht="36" customHeight="1" spans="1:20">
      <c r="A872" s="275" t="s">
        <v>4087</v>
      </c>
      <c r="B872" s="276" t="s">
        <v>1430</v>
      </c>
      <c r="C872" s="185">
        <v>583</v>
      </c>
      <c r="D872" s="185">
        <f t="shared" si="341"/>
        <v>0</v>
      </c>
      <c r="E872" s="186">
        <v>0</v>
      </c>
      <c r="F872" s="277">
        <v>0</v>
      </c>
      <c r="G872" s="186">
        <v>0</v>
      </c>
      <c r="H872" s="278">
        <f t="shared" si="333"/>
        <v>-1</v>
      </c>
      <c r="I872" s="283" t="str">
        <f t="shared" si="334"/>
        <v>是</v>
      </c>
      <c r="J872" s="207" t="str">
        <f t="shared" si="335"/>
        <v>项</v>
      </c>
      <c r="K872" s="207">
        <f t="shared" si="339"/>
        <v>-583</v>
      </c>
      <c r="O872" s="207">
        <f t="shared" si="336"/>
        <v>7</v>
      </c>
      <c r="P872" s="284">
        <v>2130213</v>
      </c>
      <c r="Q872" s="284" t="s">
        <v>4088</v>
      </c>
      <c r="R872" s="287">
        <v>583</v>
      </c>
      <c r="S872" s="285">
        <f t="shared" si="337"/>
        <v>0</v>
      </c>
      <c r="T872" s="285">
        <f t="shared" si="338"/>
        <v>0</v>
      </c>
    </row>
    <row r="873" ht="36" customHeight="1" spans="1:20">
      <c r="A873" s="275" t="s">
        <v>4089</v>
      </c>
      <c r="B873" s="276" t="s">
        <v>1432</v>
      </c>
      <c r="C873" s="185">
        <v>0</v>
      </c>
      <c r="D873" s="185">
        <f t="shared" si="341"/>
        <v>0</v>
      </c>
      <c r="E873" s="186">
        <v>0</v>
      </c>
      <c r="F873" s="277">
        <v>0</v>
      </c>
      <c r="G873" s="186">
        <v>0</v>
      </c>
      <c r="H873" s="278" t="str">
        <f t="shared" si="333"/>
        <v/>
      </c>
      <c r="I873" s="283" t="str">
        <f t="shared" si="334"/>
        <v>否</v>
      </c>
      <c r="J873" s="207" t="str">
        <f t="shared" si="335"/>
        <v>项</v>
      </c>
      <c r="K873" s="207">
        <f t="shared" si="339"/>
        <v>0</v>
      </c>
      <c r="O873" s="207">
        <f t="shared" si="336"/>
        <v>7</v>
      </c>
      <c r="P873" s="284">
        <v>2130217</v>
      </c>
      <c r="Q873" s="284" t="s">
        <v>4090</v>
      </c>
      <c r="R873" s="287"/>
      <c r="S873" s="285">
        <f t="shared" si="337"/>
        <v>0</v>
      </c>
      <c r="T873" s="285">
        <f t="shared" si="338"/>
        <v>0</v>
      </c>
    </row>
    <row r="874" ht="36" customHeight="1" spans="1:20">
      <c r="A874" s="275" t="s">
        <v>4091</v>
      </c>
      <c r="B874" s="276" t="s">
        <v>1434</v>
      </c>
      <c r="C874" s="185">
        <v>0</v>
      </c>
      <c r="D874" s="185">
        <f t="shared" si="341"/>
        <v>0</v>
      </c>
      <c r="E874" s="186">
        <v>0</v>
      </c>
      <c r="F874" s="277">
        <v>0</v>
      </c>
      <c r="G874" s="186">
        <v>0</v>
      </c>
      <c r="H874" s="278" t="str">
        <f t="shared" si="333"/>
        <v/>
      </c>
      <c r="I874" s="283" t="str">
        <f t="shared" si="334"/>
        <v>否</v>
      </c>
      <c r="J874" s="207" t="str">
        <f t="shared" si="335"/>
        <v>项</v>
      </c>
      <c r="K874" s="207">
        <f t="shared" si="339"/>
        <v>0</v>
      </c>
      <c r="O874" s="207">
        <f t="shared" si="336"/>
        <v>7</v>
      </c>
      <c r="P874" s="284">
        <v>2130220</v>
      </c>
      <c r="Q874" s="284" t="s">
        <v>4092</v>
      </c>
      <c r="R874" s="287"/>
      <c r="S874" s="285">
        <f t="shared" si="337"/>
        <v>0</v>
      </c>
      <c r="T874" s="285">
        <f t="shared" si="338"/>
        <v>0</v>
      </c>
    </row>
    <row r="875" ht="36" customHeight="1" spans="1:20">
      <c r="A875" s="275" t="s">
        <v>4093</v>
      </c>
      <c r="B875" s="276" t="s">
        <v>1436</v>
      </c>
      <c r="C875" s="185">
        <v>0</v>
      </c>
      <c r="D875" s="185">
        <f t="shared" si="341"/>
        <v>0</v>
      </c>
      <c r="E875" s="186">
        <v>0</v>
      </c>
      <c r="F875" s="277">
        <v>0</v>
      </c>
      <c r="G875" s="186">
        <v>0</v>
      </c>
      <c r="H875" s="278" t="str">
        <f t="shared" si="333"/>
        <v/>
      </c>
      <c r="I875" s="283" t="str">
        <f t="shared" si="334"/>
        <v>否</v>
      </c>
      <c r="J875" s="207" t="str">
        <f t="shared" si="335"/>
        <v>项</v>
      </c>
      <c r="K875" s="207">
        <f t="shared" si="339"/>
        <v>0</v>
      </c>
      <c r="O875" s="207">
        <f t="shared" si="336"/>
        <v>7</v>
      </c>
      <c r="P875" s="284">
        <v>2130221</v>
      </c>
      <c r="Q875" s="284" t="s">
        <v>4094</v>
      </c>
      <c r="R875" s="287"/>
      <c r="S875" s="285">
        <f t="shared" si="337"/>
        <v>0</v>
      </c>
      <c r="T875" s="285">
        <f t="shared" si="338"/>
        <v>0</v>
      </c>
    </row>
    <row r="876" ht="36" customHeight="1" spans="1:20">
      <c r="A876" s="275" t="s">
        <v>4095</v>
      </c>
      <c r="B876" s="276" t="s">
        <v>1438</v>
      </c>
      <c r="C876" s="185">
        <v>0</v>
      </c>
      <c r="D876" s="185">
        <f t="shared" si="341"/>
        <v>0</v>
      </c>
      <c r="E876" s="186">
        <v>0</v>
      </c>
      <c r="F876" s="277">
        <v>0</v>
      </c>
      <c r="G876" s="186">
        <v>0</v>
      </c>
      <c r="H876" s="278" t="str">
        <f t="shared" si="333"/>
        <v/>
      </c>
      <c r="I876" s="283" t="str">
        <f t="shared" si="334"/>
        <v>否</v>
      </c>
      <c r="J876" s="207" t="str">
        <f t="shared" si="335"/>
        <v>项</v>
      </c>
      <c r="K876" s="207">
        <f t="shared" si="339"/>
        <v>0</v>
      </c>
      <c r="O876" s="207">
        <f t="shared" si="336"/>
        <v>7</v>
      </c>
      <c r="P876" s="284">
        <v>2130223</v>
      </c>
      <c r="Q876" s="284" t="s">
        <v>4096</v>
      </c>
      <c r="R876" s="287"/>
      <c r="S876" s="285">
        <f t="shared" si="337"/>
        <v>0</v>
      </c>
      <c r="T876" s="285">
        <f t="shared" si="338"/>
        <v>0</v>
      </c>
    </row>
    <row r="877" ht="36" customHeight="1" spans="1:20">
      <c r="A877" s="275" t="s">
        <v>4097</v>
      </c>
      <c r="B877" s="276" t="s">
        <v>1440</v>
      </c>
      <c r="C877" s="185">
        <v>0</v>
      </c>
      <c r="D877" s="185">
        <f t="shared" si="341"/>
        <v>0</v>
      </c>
      <c r="E877" s="186">
        <v>0</v>
      </c>
      <c r="F877" s="277">
        <v>0</v>
      </c>
      <c r="G877" s="186">
        <v>0</v>
      </c>
      <c r="H877" s="278" t="str">
        <f t="shared" si="333"/>
        <v/>
      </c>
      <c r="I877" s="283" t="str">
        <f t="shared" si="334"/>
        <v>否</v>
      </c>
      <c r="J877" s="207" t="str">
        <f t="shared" si="335"/>
        <v>项</v>
      </c>
      <c r="K877" s="207">
        <f t="shared" si="339"/>
        <v>0</v>
      </c>
      <c r="O877" s="207">
        <f t="shared" si="336"/>
        <v>7</v>
      </c>
      <c r="P877" s="284">
        <v>2130226</v>
      </c>
      <c r="Q877" s="284" t="s">
        <v>4098</v>
      </c>
      <c r="R877" s="287"/>
      <c r="S877" s="285">
        <f t="shared" si="337"/>
        <v>0</v>
      </c>
      <c r="T877" s="285">
        <f t="shared" si="338"/>
        <v>0</v>
      </c>
    </row>
    <row r="878" ht="36" customHeight="1" spans="1:20">
      <c r="A878" s="275" t="s">
        <v>4099</v>
      </c>
      <c r="B878" s="276" t="s">
        <v>1442</v>
      </c>
      <c r="C878" s="185">
        <v>0</v>
      </c>
      <c r="D878" s="185">
        <f t="shared" si="341"/>
        <v>0</v>
      </c>
      <c r="E878" s="186">
        <v>0</v>
      </c>
      <c r="F878" s="277">
        <v>0</v>
      </c>
      <c r="G878" s="186">
        <v>0</v>
      </c>
      <c r="H878" s="278" t="str">
        <f t="shared" si="333"/>
        <v/>
      </c>
      <c r="I878" s="283" t="str">
        <f t="shared" si="334"/>
        <v>否</v>
      </c>
      <c r="J878" s="207" t="str">
        <f t="shared" si="335"/>
        <v>项</v>
      </c>
      <c r="K878" s="207">
        <f t="shared" si="339"/>
        <v>0</v>
      </c>
      <c r="O878" s="207">
        <f t="shared" si="336"/>
        <v>7</v>
      </c>
      <c r="P878" s="284">
        <v>2130227</v>
      </c>
      <c r="Q878" s="284" t="s">
        <v>4100</v>
      </c>
      <c r="R878" s="287"/>
      <c r="S878" s="285">
        <f t="shared" si="337"/>
        <v>0</v>
      </c>
      <c r="T878" s="285">
        <f t="shared" si="338"/>
        <v>0</v>
      </c>
    </row>
    <row r="879" ht="36" customHeight="1" spans="1:20">
      <c r="A879" s="275" t="s">
        <v>4101</v>
      </c>
      <c r="B879" s="276" t="s">
        <v>1444</v>
      </c>
      <c r="C879" s="185">
        <v>0</v>
      </c>
      <c r="D879" s="185">
        <f t="shared" si="341"/>
        <v>0</v>
      </c>
      <c r="E879" s="186">
        <v>0</v>
      </c>
      <c r="F879" s="277">
        <v>0</v>
      </c>
      <c r="G879" s="186">
        <v>0</v>
      </c>
      <c r="H879" s="278" t="str">
        <f t="shared" si="333"/>
        <v/>
      </c>
      <c r="I879" s="283" t="str">
        <f t="shared" si="334"/>
        <v>否</v>
      </c>
      <c r="J879" s="207" t="str">
        <f t="shared" si="335"/>
        <v>项</v>
      </c>
      <c r="K879" s="207">
        <f t="shared" si="339"/>
        <v>0</v>
      </c>
      <c r="O879" s="207">
        <f t="shared" si="336"/>
        <v>7</v>
      </c>
      <c r="P879" s="284">
        <v>2130232</v>
      </c>
      <c r="Q879" s="284" t="s">
        <v>4102</v>
      </c>
      <c r="R879" s="287"/>
      <c r="S879" s="285">
        <f t="shared" si="337"/>
        <v>0</v>
      </c>
      <c r="T879" s="285">
        <f t="shared" si="338"/>
        <v>0</v>
      </c>
    </row>
    <row r="880" ht="36" customHeight="1" spans="1:20">
      <c r="A880" s="275" t="s">
        <v>4103</v>
      </c>
      <c r="B880" s="276" t="s">
        <v>1446</v>
      </c>
      <c r="C880" s="185">
        <v>5</v>
      </c>
      <c r="D880" s="185">
        <f t="shared" si="341"/>
        <v>5</v>
      </c>
      <c r="E880" s="186">
        <v>0</v>
      </c>
      <c r="F880" s="277">
        <v>0</v>
      </c>
      <c r="G880" s="186">
        <v>5</v>
      </c>
      <c r="H880" s="278">
        <f t="shared" si="333"/>
        <v>0</v>
      </c>
      <c r="I880" s="283" t="str">
        <f t="shared" si="334"/>
        <v>是</v>
      </c>
      <c r="J880" s="207" t="str">
        <f t="shared" si="335"/>
        <v>项</v>
      </c>
      <c r="K880" s="207">
        <f t="shared" si="339"/>
        <v>0</v>
      </c>
      <c r="O880" s="207">
        <f t="shared" si="336"/>
        <v>7</v>
      </c>
      <c r="P880" s="284">
        <v>2130234</v>
      </c>
      <c r="Q880" s="284" t="s">
        <v>4104</v>
      </c>
      <c r="R880" s="287">
        <v>5</v>
      </c>
      <c r="S880" s="285">
        <f t="shared" si="337"/>
        <v>0</v>
      </c>
      <c r="T880" s="285">
        <f t="shared" si="338"/>
        <v>0</v>
      </c>
    </row>
    <row r="881" ht="36" customHeight="1" spans="1:20">
      <c r="A881" s="275" t="s">
        <v>4105</v>
      </c>
      <c r="B881" s="276" t="s">
        <v>1448</v>
      </c>
      <c r="C881" s="185">
        <v>0</v>
      </c>
      <c r="D881" s="185">
        <f t="shared" si="341"/>
        <v>0</v>
      </c>
      <c r="E881" s="186">
        <v>0</v>
      </c>
      <c r="F881" s="277">
        <v>0</v>
      </c>
      <c r="G881" s="186">
        <v>0</v>
      </c>
      <c r="H881" s="278" t="str">
        <f t="shared" si="333"/>
        <v/>
      </c>
      <c r="I881" s="283" t="str">
        <f t="shared" si="334"/>
        <v>否</v>
      </c>
      <c r="J881" s="207" t="str">
        <f t="shared" si="335"/>
        <v>项</v>
      </c>
      <c r="K881" s="207">
        <f t="shared" si="339"/>
        <v>0</v>
      </c>
      <c r="O881" s="207">
        <f t="shared" si="336"/>
        <v>7</v>
      </c>
      <c r="P881" s="284">
        <v>2130235</v>
      </c>
      <c r="Q881" s="284" t="s">
        <v>4106</v>
      </c>
      <c r="R881" s="287"/>
      <c r="S881" s="285">
        <f t="shared" si="337"/>
        <v>0</v>
      </c>
      <c r="T881" s="285">
        <f t="shared" si="338"/>
        <v>0</v>
      </c>
    </row>
    <row r="882" ht="36" customHeight="1" spans="1:20">
      <c r="A882" s="275" t="s">
        <v>4107</v>
      </c>
      <c r="B882" s="276" t="s">
        <v>1450</v>
      </c>
      <c r="C882" s="185">
        <v>0</v>
      </c>
      <c r="D882" s="185">
        <f t="shared" si="341"/>
        <v>0</v>
      </c>
      <c r="E882" s="186">
        <v>0</v>
      </c>
      <c r="F882" s="277">
        <v>0</v>
      </c>
      <c r="G882" s="186">
        <v>0</v>
      </c>
      <c r="H882" s="278" t="str">
        <f t="shared" si="333"/>
        <v/>
      </c>
      <c r="I882" s="283" t="str">
        <f t="shared" si="334"/>
        <v>否</v>
      </c>
      <c r="J882" s="207" t="str">
        <f t="shared" si="335"/>
        <v>项</v>
      </c>
      <c r="K882" s="207">
        <f t="shared" si="339"/>
        <v>0</v>
      </c>
      <c r="O882" s="207">
        <f t="shared" si="336"/>
        <v>7</v>
      </c>
      <c r="P882" s="284">
        <v>2130236</v>
      </c>
      <c r="Q882" s="284" t="s">
        <v>4108</v>
      </c>
      <c r="R882" s="287"/>
      <c r="S882" s="285">
        <f t="shared" si="337"/>
        <v>0</v>
      </c>
      <c r="T882" s="285">
        <f t="shared" si="338"/>
        <v>0</v>
      </c>
    </row>
    <row r="883" ht="36" customHeight="1" spans="1:20">
      <c r="A883" s="275" t="s">
        <v>4109</v>
      </c>
      <c r="B883" s="276" t="s">
        <v>1382</v>
      </c>
      <c r="C883" s="185">
        <v>0</v>
      </c>
      <c r="D883" s="185">
        <f t="shared" si="341"/>
        <v>0</v>
      </c>
      <c r="E883" s="186">
        <v>0</v>
      </c>
      <c r="F883" s="277">
        <v>0</v>
      </c>
      <c r="G883" s="186">
        <v>0</v>
      </c>
      <c r="H883" s="278" t="str">
        <f t="shared" si="333"/>
        <v/>
      </c>
      <c r="I883" s="283" t="str">
        <f t="shared" si="334"/>
        <v>否</v>
      </c>
      <c r="J883" s="207" t="str">
        <f t="shared" si="335"/>
        <v>项</v>
      </c>
      <c r="K883" s="207">
        <f t="shared" si="339"/>
        <v>0</v>
      </c>
      <c r="O883" s="207">
        <f t="shared" si="336"/>
        <v>7</v>
      </c>
      <c r="P883" s="284">
        <v>2130237</v>
      </c>
      <c r="Q883" s="284" t="s">
        <v>4037</v>
      </c>
      <c r="R883" s="287"/>
      <c r="S883" s="285">
        <f t="shared" si="337"/>
        <v>0</v>
      </c>
      <c r="T883" s="285">
        <f t="shared" si="338"/>
        <v>0</v>
      </c>
    </row>
    <row r="884" ht="36" customHeight="1" spans="1:20">
      <c r="A884" s="275" t="s">
        <v>4110</v>
      </c>
      <c r="B884" s="276" t="s">
        <v>1452</v>
      </c>
      <c r="C884" s="185">
        <v>175</v>
      </c>
      <c r="D884" s="185">
        <f t="shared" si="341"/>
        <v>0</v>
      </c>
      <c r="E884" s="186">
        <v>0</v>
      </c>
      <c r="F884" s="277">
        <v>0</v>
      </c>
      <c r="G884" s="186">
        <v>0</v>
      </c>
      <c r="H884" s="278">
        <f t="shared" si="333"/>
        <v>-1</v>
      </c>
      <c r="I884" s="283" t="str">
        <f t="shared" si="334"/>
        <v>是</v>
      </c>
      <c r="J884" s="207" t="str">
        <f t="shared" si="335"/>
        <v>项</v>
      </c>
      <c r="K884" s="207">
        <f t="shared" si="339"/>
        <v>-175</v>
      </c>
      <c r="O884" s="207">
        <f t="shared" si="336"/>
        <v>7</v>
      </c>
      <c r="P884" s="284">
        <v>2130299</v>
      </c>
      <c r="Q884" s="284" t="s">
        <v>4111</v>
      </c>
      <c r="R884" s="287">
        <v>175</v>
      </c>
      <c r="S884" s="285">
        <f t="shared" si="337"/>
        <v>0</v>
      </c>
      <c r="T884" s="285">
        <f t="shared" si="338"/>
        <v>0</v>
      </c>
    </row>
    <row r="885" ht="36" customHeight="1" spans="1:20">
      <c r="A885" s="275" t="s">
        <v>4112</v>
      </c>
      <c r="B885" s="276" t="s">
        <v>1454</v>
      </c>
      <c r="C885" s="185">
        <f t="shared" ref="C885:G885" si="342">SUM(C886:C912)</f>
        <v>5318</v>
      </c>
      <c r="D885" s="185">
        <f t="shared" si="342"/>
        <v>2969</v>
      </c>
      <c r="E885" s="186">
        <f t="shared" si="342"/>
        <v>1166</v>
      </c>
      <c r="F885" s="277">
        <f t="shared" si="342"/>
        <v>1158</v>
      </c>
      <c r="G885" s="186">
        <f t="shared" si="342"/>
        <v>645</v>
      </c>
      <c r="H885" s="278">
        <f t="shared" si="333"/>
        <v>-0.441707408800301</v>
      </c>
      <c r="I885" s="283" t="str">
        <f t="shared" si="334"/>
        <v>是</v>
      </c>
      <c r="J885" s="207" t="str">
        <f t="shared" si="335"/>
        <v>款</v>
      </c>
      <c r="K885" s="207">
        <f t="shared" si="339"/>
        <v>-2349</v>
      </c>
      <c r="O885" s="207">
        <f t="shared" si="336"/>
        <v>5</v>
      </c>
      <c r="P885" s="284">
        <v>21303</v>
      </c>
      <c r="Q885" s="286" t="s">
        <v>4113</v>
      </c>
      <c r="R885" s="287">
        <f>SUM(R886:R912)</f>
        <v>5318</v>
      </c>
      <c r="S885" s="285">
        <f t="shared" si="337"/>
        <v>0</v>
      </c>
      <c r="T885" s="285">
        <f t="shared" si="338"/>
        <v>0</v>
      </c>
    </row>
    <row r="886" ht="36" customHeight="1" spans="1:20">
      <c r="A886" s="275" t="s">
        <v>4114</v>
      </c>
      <c r="B886" s="276" t="s">
        <v>145</v>
      </c>
      <c r="C886" s="185">
        <v>196</v>
      </c>
      <c r="D886" s="185">
        <f t="shared" ref="D886:D912" si="343">SUM(E886:G886)</f>
        <v>179</v>
      </c>
      <c r="E886" s="279">
        <v>179</v>
      </c>
      <c r="F886" s="277">
        <v>0</v>
      </c>
      <c r="G886" s="186">
        <v>0</v>
      </c>
      <c r="H886" s="278">
        <f t="shared" si="333"/>
        <v>-0.0867346938775511</v>
      </c>
      <c r="I886" s="283" t="str">
        <f t="shared" si="334"/>
        <v>是</v>
      </c>
      <c r="J886" s="207" t="str">
        <f t="shared" si="335"/>
        <v>项</v>
      </c>
      <c r="K886" s="207">
        <f t="shared" si="339"/>
        <v>-17</v>
      </c>
      <c r="O886" s="207">
        <f t="shared" si="336"/>
        <v>7</v>
      </c>
      <c r="P886" s="284">
        <v>2130301</v>
      </c>
      <c r="Q886" s="284" t="s">
        <v>2608</v>
      </c>
      <c r="R886" s="287">
        <v>196</v>
      </c>
      <c r="S886" s="285">
        <f t="shared" si="337"/>
        <v>0</v>
      </c>
      <c r="T886" s="285">
        <f t="shared" si="338"/>
        <v>0</v>
      </c>
    </row>
    <row r="887" ht="36" customHeight="1" spans="1:20">
      <c r="A887" s="275" t="s">
        <v>4115</v>
      </c>
      <c r="B887" s="276" t="s">
        <v>147</v>
      </c>
      <c r="C887" s="185"/>
      <c r="D887" s="185">
        <f t="shared" si="343"/>
        <v>0</v>
      </c>
      <c r="E887" s="186">
        <v>0</v>
      </c>
      <c r="F887" s="277">
        <v>0</v>
      </c>
      <c r="G887" s="186">
        <v>0</v>
      </c>
      <c r="H887" s="278" t="str">
        <f t="shared" si="333"/>
        <v/>
      </c>
      <c r="I887" s="283" t="str">
        <f t="shared" si="334"/>
        <v>否</v>
      </c>
      <c r="J887" s="207" t="str">
        <f t="shared" si="335"/>
        <v>项</v>
      </c>
      <c r="K887" s="207">
        <f t="shared" si="339"/>
        <v>0</v>
      </c>
      <c r="O887" s="207">
        <f t="shared" si="336"/>
        <v>7</v>
      </c>
      <c r="P887" s="284">
        <v>2130302</v>
      </c>
      <c r="Q887" s="284" t="s">
        <v>2610</v>
      </c>
      <c r="R887" s="287"/>
      <c r="S887" s="285">
        <f t="shared" si="337"/>
        <v>0</v>
      </c>
      <c r="T887" s="285">
        <f t="shared" si="338"/>
        <v>0</v>
      </c>
    </row>
    <row r="888" ht="36" customHeight="1" spans="1:20">
      <c r="A888" s="275" t="s">
        <v>4116</v>
      </c>
      <c r="B888" s="276" t="s">
        <v>149</v>
      </c>
      <c r="C888" s="185"/>
      <c r="D888" s="185">
        <f t="shared" si="343"/>
        <v>0</v>
      </c>
      <c r="E888" s="186">
        <v>0</v>
      </c>
      <c r="F888" s="277">
        <v>0</v>
      </c>
      <c r="G888" s="186">
        <v>0</v>
      </c>
      <c r="H888" s="278" t="str">
        <f t="shared" si="333"/>
        <v/>
      </c>
      <c r="I888" s="283" t="str">
        <f t="shared" si="334"/>
        <v>否</v>
      </c>
      <c r="J888" s="207" t="str">
        <f t="shared" si="335"/>
        <v>项</v>
      </c>
      <c r="K888" s="207">
        <f t="shared" si="339"/>
        <v>0</v>
      </c>
      <c r="O888" s="207">
        <f t="shared" si="336"/>
        <v>7</v>
      </c>
      <c r="P888" s="284">
        <v>2130303</v>
      </c>
      <c r="Q888" s="284" t="s">
        <v>2612</v>
      </c>
      <c r="R888" s="287"/>
      <c r="S888" s="285">
        <f t="shared" si="337"/>
        <v>0</v>
      </c>
      <c r="T888" s="285">
        <f t="shared" si="338"/>
        <v>0</v>
      </c>
    </row>
    <row r="889" ht="36" customHeight="1" spans="1:20">
      <c r="A889" s="275" t="s">
        <v>4117</v>
      </c>
      <c r="B889" s="276" t="s">
        <v>1456</v>
      </c>
      <c r="C889" s="185"/>
      <c r="D889" s="185">
        <f t="shared" si="343"/>
        <v>0</v>
      </c>
      <c r="E889" s="186">
        <v>0</v>
      </c>
      <c r="F889" s="277">
        <v>0</v>
      </c>
      <c r="G889" s="186">
        <v>0</v>
      </c>
      <c r="H889" s="278" t="str">
        <f t="shared" si="333"/>
        <v/>
      </c>
      <c r="I889" s="283" t="str">
        <f t="shared" si="334"/>
        <v>否</v>
      </c>
      <c r="J889" s="207" t="str">
        <f t="shared" si="335"/>
        <v>项</v>
      </c>
      <c r="K889" s="207">
        <f t="shared" si="339"/>
        <v>0</v>
      </c>
      <c r="O889" s="207">
        <f t="shared" si="336"/>
        <v>7</v>
      </c>
      <c r="P889" s="284">
        <v>2130304</v>
      </c>
      <c r="Q889" s="284" t="s">
        <v>4118</v>
      </c>
      <c r="R889" s="287"/>
      <c r="S889" s="285">
        <f t="shared" si="337"/>
        <v>0</v>
      </c>
      <c r="T889" s="285">
        <f t="shared" si="338"/>
        <v>0</v>
      </c>
    </row>
    <row r="890" ht="36" customHeight="1" spans="1:20">
      <c r="A890" s="275" t="s">
        <v>4119</v>
      </c>
      <c r="B890" s="276" t="s">
        <v>1458</v>
      </c>
      <c r="C890" s="185">
        <v>3813</v>
      </c>
      <c r="D890" s="185">
        <f t="shared" si="343"/>
        <v>800</v>
      </c>
      <c r="E890" s="186">
        <v>0</v>
      </c>
      <c r="F890" s="277">
        <v>800</v>
      </c>
      <c r="G890" s="186">
        <v>0</v>
      </c>
      <c r="H890" s="278">
        <f t="shared" si="333"/>
        <v>-0.7901914503016</v>
      </c>
      <c r="I890" s="283" t="str">
        <f t="shared" si="334"/>
        <v>是</v>
      </c>
      <c r="J890" s="207" t="str">
        <f t="shared" si="335"/>
        <v>项</v>
      </c>
      <c r="K890" s="207">
        <f t="shared" si="339"/>
        <v>-3013</v>
      </c>
      <c r="O890" s="207">
        <f t="shared" si="336"/>
        <v>7</v>
      </c>
      <c r="P890" s="284">
        <v>2130305</v>
      </c>
      <c r="Q890" s="284" t="s">
        <v>4120</v>
      </c>
      <c r="R890" s="287">
        <v>3813</v>
      </c>
      <c r="S890" s="285">
        <f t="shared" si="337"/>
        <v>0</v>
      </c>
      <c r="T890" s="285">
        <f t="shared" si="338"/>
        <v>0</v>
      </c>
    </row>
    <row r="891" ht="36" customHeight="1" spans="1:20">
      <c r="A891" s="275" t="s">
        <v>4121</v>
      </c>
      <c r="B891" s="276" t="s">
        <v>1460</v>
      </c>
      <c r="C891" s="185"/>
      <c r="D891" s="185">
        <f t="shared" si="343"/>
        <v>0</v>
      </c>
      <c r="E891" s="186">
        <v>0</v>
      </c>
      <c r="F891" s="277">
        <v>0</v>
      </c>
      <c r="G891" s="186">
        <v>0</v>
      </c>
      <c r="H891" s="278" t="str">
        <f t="shared" si="333"/>
        <v/>
      </c>
      <c r="I891" s="283" t="str">
        <f t="shared" si="334"/>
        <v>否</v>
      </c>
      <c r="J891" s="207" t="str">
        <f t="shared" si="335"/>
        <v>项</v>
      </c>
      <c r="K891" s="207">
        <f t="shared" si="339"/>
        <v>0</v>
      </c>
      <c r="O891" s="207">
        <f t="shared" si="336"/>
        <v>7</v>
      </c>
      <c r="P891" s="284">
        <v>2130306</v>
      </c>
      <c r="Q891" s="284" t="s">
        <v>4122</v>
      </c>
      <c r="R891" s="287"/>
      <c r="S891" s="285">
        <f t="shared" si="337"/>
        <v>0</v>
      </c>
      <c r="T891" s="285">
        <f t="shared" si="338"/>
        <v>0</v>
      </c>
    </row>
    <row r="892" ht="36" customHeight="1" spans="1:20">
      <c r="A892" s="275" t="s">
        <v>4123</v>
      </c>
      <c r="B892" s="276" t="s">
        <v>1462</v>
      </c>
      <c r="C892" s="185"/>
      <c r="D892" s="185">
        <f t="shared" si="343"/>
        <v>0</v>
      </c>
      <c r="E892" s="186">
        <v>0</v>
      </c>
      <c r="F892" s="277">
        <v>0</v>
      </c>
      <c r="G892" s="186">
        <v>0</v>
      </c>
      <c r="H892" s="278" t="str">
        <f t="shared" si="333"/>
        <v/>
      </c>
      <c r="I892" s="283" t="str">
        <f t="shared" si="334"/>
        <v>否</v>
      </c>
      <c r="J892" s="207" t="str">
        <f t="shared" si="335"/>
        <v>项</v>
      </c>
      <c r="K892" s="207">
        <f t="shared" si="339"/>
        <v>0</v>
      </c>
      <c r="O892" s="207">
        <f t="shared" si="336"/>
        <v>7</v>
      </c>
      <c r="P892" s="284">
        <v>2130307</v>
      </c>
      <c r="Q892" s="284" t="s">
        <v>4124</v>
      </c>
      <c r="R892" s="287"/>
      <c r="S892" s="285">
        <f t="shared" si="337"/>
        <v>0</v>
      </c>
      <c r="T892" s="285">
        <f t="shared" si="338"/>
        <v>0</v>
      </c>
    </row>
    <row r="893" ht="36" customHeight="1" spans="1:20">
      <c r="A893" s="275" t="s">
        <v>4125</v>
      </c>
      <c r="B893" s="276" t="s">
        <v>1464</v>
      </c>
      <c r="C893" s="185">
        <v>22</v>
      </c>
      <c r="D893" s="185">
        <f t="shared" si="343"/>
        <v>30</v>
      </c>
      <c r="E893" s="186">
        <v>0</v>
      </c>
      <c r="F893" s="277">
        <v>30</v>
      </c>
      <c r="G893" s="186">
        <v>0</v>
      </c>
      <c r="H893" s="278">
        <f t="shared" si="333"/>
        <v>0.363636363636364</v>
      </c>
      <c r="I893" s="283" t="str">
        <f t="shared" si="334"/>
        <v>是</v>
      </c>
      <c r="J893" s="207" t="str">
        <f t="shared" si="335"/>
        <v>项</v>
      </c>
      <c r="K893" s="207">
        <f t="shared" si="339"/>
        <v>8</v>
      </c>
      <c r="O893" s="207">
        <f t="shared" si="336"/>
        <v>7</v>
      </c>
      <c r="P893" s="284">
        <v>2130308</v>
      </c>
      <c r="Q893" s="284" t="s">
        <v>4126</v>
      </c>
      <c r="R893" s="287">
        <v>22</v>
      </c>
      <c r="S893" s="285">
        <f t="shared" si="337"/>
        <v>0</v>
      </c>
      <c r="T893" s="285">
        <f t="shared" si="338"/>
        <v>0</v>
      </c>
    </row>
    <row r="894" ht="36" customHeight="1" spans="1:20">
      <c r="A894" s="275" t="s">
        <v>4127</v>
      </c>
      <c r="B894" s="276" t="s">
        <v>1466</v>
      </c>
      <c r="C894" s="185"/>
      <c r="D894" s="185">
        <f t="shared" si="343"/>
        <v>0</v>
      </c>
      <c r="E894" s="186">
        <v>0</v>
      </c>
      <c r="F894" s="277">
        <v>0</v>
      </c>
      <c r="G894" s="186">
        <v>0</v>
      </c>
      <c r="H894" s="278" t="str">
        <f t="shared" si="333"/>
        <v/>
      </c>
      <c r="I894" s="283" t="str">
        <f t="shared" si="334"/>
        <v>否</v>
      </c>
      <c r="J894" s="207" t="str">
        <f t="shared" si="335"/>
        <v>项</v>
      </c>
      <c r="K894" s="207">
        <f t="shared" si="339"/>
        <v>0</v>
      </c>
      <c r="O894" s="207">
        <f t="shared" si="336"/>
        <v>7</v>
      </c>
      <c r="P894" s="284">
        <v>2130309</v>
      </c>
      <c r="Q894" s="284" t="s">
        <v>4128</v>
      </c>
      <c r="R894" s="287"/>
      <c r="S894" s="285">
        <f t="shared" si="337"/>
        <v>0</v>
      </c>
      <c r="T894" s="285">
        <f t="shared" si="338"/>
        <v>0</v>
      </c>
    </row>
    <row r="895" ht="36" customHeight="1" spans="1:20">
      <c r="A895" s="275" t="s">
        <v>4129</v>
      </c>
      <c r="B895" s="276" t="s">
        <v>1468</v>
      </c>
      <c r="C895" s="185">
        <v>595</v>
      </c>
      <c r="D895" s="185">
        <f t="shared" si="343"/>
        <v>618</v>
      </c>
      <c r="E895" s="279">
        <v>618</v>
      </c>
      <c r="F895" s="277">
        <v>0</v>
      </c>
      <c r="G895" s="186">
        <v>0</v>
      </c>
      <c r="H895" s="278">
        <f t="shared" si="333"/>
        <v>0.038655462184874</v>
      </c>
      <c r="I895" s="283" t="str">
        <f t="shared" si="334"/>
        <v>是</v>
      </c>
      <c r="J895" s="207" t="str">
        <f t="shared" si="335"/>
        <v>项</v>
      </c>
      <c r="K895" s="207">
        <f t="shared" si="339"/>
        <v>23</v>
      </c>
      <c r="O895" s="207">
        <f t="shared" si="336"/>
        <v>7</v>
      </c>
      <c r="P895" s="284">
        <v>2130310</v>
      </c>
      <c r="Q895" s="284" t="s">
        <v>4130</v>
      </c>
      <c r="R895" s="287">
        <v>595</v>
      </c>
      <c r="S895" s="285">
        <f t="shared" si="337"/>
        <v>0</v>
      </c>
      <c r="T895" s="285">
        <f t="shared" si="338"/>
        <v>0</v>
      </c>
    </row>
    <row r="896" ht="36" customHeight="1" spans="1:20">
      <c r="A896" s="275" t="s">
        <v>4131</v>
      </c>
      <c r="B896" s="276" t="s">
        <v>1470</v>
      </c>
      <c r="C896" s="185">
        <v>0</v>
      </c>
      <c r="D896" s="185">
        <f t="shared" si="343"/>
        <v>0</v>
      </c>
      <c r="E896" s="186">
        <v>0</v>
      </c>
      <c r="F896" s="277">
        <v>0</v>
      </c>
      <c r="G896" s="186">
        <v>0</v>
      </c>
      <c r="H896" s="278" t="str">
        <f t="shared" si="333"/>
        <v/>
      </c>
      <c r="I896" s="283" t="str">
        <f t="shared" si="334"/>
        <v>否</v>
      </c>
      <c r="J896" s="207" t="str">
        <f t="shared" si="335"/>
        <v>项</v>
      </c>
      <c r="K896" s="207">
        <f t="shared" si="339"/>
        <v>0</v>
      </c>
      <c r="O896" s="207">
        <f t="shared" si="336"/>
        <v>7</v>
      </c>
      <c r="P896" s="284">
        <v>2130311</v>
      </c>
      <c r="Q896" s="284" t="s">
        <v>4132</v>
      </c>
      <c r="R896" s="287"/>
      <c r="S896" s="285">
        <f t="shared" si="337"/>
        <v>0</v>
      </c>
      <c r="T896" s="285">
        <f t="shared" si="338"/>
        <v>0</v>
      </c>
    </row>
    <row r="897" ht="36" customHeight="1" spans="1:20">
      <c r="A897" s="275" t="s">
        <v>4133</v>
      </c>
      <c r="B897" s="276" t="s">
        <v>1472</v>
      </c>
      <c r="C897" s="185">
        <v>0</v>
      </c>
      <c r="D897" s="185">
        <f t="shared" si="343"/>
        <v>0</v>
      </c>
      <c r="E897" s="186">
        <v>0</v>
      </c>
      <c r="F897" s="277">
        <v>0</v>
      </c>
      <c r="G897" s="186">
        <v>0</v>
      </c>
      <c r="H897" s="278" t="str">
        <f t="shared" si="333"/>
        <v/>
      </c>
      <c r="I897" s="283" t="str">
        <f t="shared" si="334"/>
        <v>否</v>
      </c>
      <c r="J897" s="207" t="str">
        <f t="shared" si="335"/>
        <v>项</v>
      </c>
      <c r="K897" s="207">
        <f t="shared" si="339"/>
        <v>0</v>
      </c>
      <c r="O897" s="207">
        <f t="shared" si="336"/>
        <v>7</v>
      </c>
      <c r="P897" s="284">
        <v>2130312</v>
      </c>
      <c r="Q897" s="284" t="s">
        <v>4134</v>
      </c>
      <c r="R897" s="287"/>
      <c r="S897" s="285">
        <f t="shared" si="337"/>
        <v>0</v>
      </c>
      <c r="T897" s="285">
        <f t="shared" si="338"/>
        <v>0</v>
      </c>
    </row>
    <row r="898" ht="36" customHeight="1" spans="1:20">
      <c r="A898" s="275" t="s">
        <v>4135</v>
      </c>
      <c r="B898" s="276" t="s">
        <v>1474</v>
      </c>
      <c r="C898" s="185">
        <v>0</v>
      </c>
      <c r="D898" s="185">
        <f t="shared" si="343"/>
        <v>0</v>
      </c>
      <c r="E898" s="186">
        <v>0</v>
      </c>
      <c r="F898" s="277">
        <v>0</v>
      </c>
      <c r="G898" s="186">
        <v>0</v>
      </c>
      <c r="H898" s="278" t="str">
        <f t="shared" si="333"/>
        <v/>
      </c>
      <c r="I898" s="283" t="str">
        <f t="shared" si="334"/>
        <v>否</v>
      </c>
      <c r="J898" s="207" t="str">
        <f t="shared" si="335"/>
        <v>项</v>
      </c>
      <c r="K898" s="207">
        <f t="shared" si="339"/>
        <v>0</v>
      </c>
      <c r="O898" s="207">
        <f t="shared" si="336"/>
        <v>7</v>
      </c>
      <c r="P898" s="284">
        <v>2130313</v>
      </c>
      <c r="Q898" s="284" t="s">
        <v>4136</v>
      </c>
      <c r="R898" s="287"/>
      <c r="S898" s="285">
        <f t="shared" si="337"/>
        <v>0</v>
      </c>
      <c r="T898" s="285">
        <f t="shared" si="338"/>
        <v>0</v>
      </c>
    </row>
    <row r="899" ht="36" customHeight="1" spans="1:20">
      <c r="A899" s="275" t="s">
        <v>4137</v>
      </c>
      <c r="B899" s="276" t="s">
        <v>1476</v>
      </c>
      <c r="C899" s="185">
        <v>30</v>
      </c>
      <c r="D899" s="185">
        <f t="shared" si="343"/>
        <v>25</v>
      </c>
      <c r="E899" s="186">
        <v>0</v>
      </c>
      <c r="F899" s="277">
        <v>10</v>
      </c>
      <c r="G899" s="186">
        <v>15</v>
      </c>
      <c r="H899" s="278">
        <f t="shared" si="333"/>
        <v>-0.166666666666667</v>
      </c>
      <c r="I899" s="283" t="str">
        <f t="shared" si="334"/>
        <v>是</v>
      </c>
      <c r="J899" s="207" t="str">
        <f t="shared" si="335"/>
        <v>项</v>
      </c>
      <c r="K899" s="207">
        <f t="shared" si="339"/>
        <v>-5</v>
      </c>
      <c r="O899" s="207">
        <f t="shared" si="336"/>
        <v>7</v>
      </c>
      <c r="P899" s="284">
        <v>2130314</v>
      </c>
      <c r="Q899" s="284" t="s">
        <v>4138</v>
      </c>
      <c r="R899" s="287">
        <v>30</v>
      </c>
      <c r="S899" s="285">
        <f t="shared" si="337"/>
        <v>0</v>
      </c>
      <c r="T899" s="285">
        <f t="shared" si="338"/>
        <v>0</v>
      </c>
    </row>
    <row r="900" ht="36" customHeight="1" spans="1:20">
      <c r="A900" s="275" t="s">
        <v>4139</v>
      </c>
      <c r="B900" s="276" t="s">
        <v>1478</v>
      </c>
      <c r="C900" s="185">
        <v>228</v>
      </c>
      <c r="D900" s="185">
        <f t="shared" si="343"/>
        <v>320</v>
      </c>
      <c r="E900" s="186">
        <v>0</v>
      </c>
      <c r="F900" s="277">
        <v>0</v>
      </c>
      <c r="G900" s="186">
        <v>320</v>
      </c>
      <c r="H900" s="278">
        <f t="shared" ref="H900:H963" si="344">IF(C900&lt;&gt;0,D900/C900-1,"")</f>
        <v>0.403508771929824</v>
      </c>
      <c r="I900" s="283" t="str">
        <f t="shared" ref="I900:I963" si="345">IF(LEN(A900)=3,"是",IF(B900&lt;&gt;"",IF(SUM(C900:D900)&lt;&gt;0,"是","否"),"是"))</f>
        <v>是</v>
      </c>
      <c r="J900" s="207" t="str">
        <f t="shared" ref="J900:J963" si="346">IF(LEN(A900)=3,"类",IF(LEN(A900)=5,"款","项"))</f>
        <v>项</v>
      </c>
      <c r="K900" s="207">
        <f t="shared" si="339"/>
        <v>92</v>
      </c>
      <c r="O900" s="207">
        <f t="shared" ref="O900:O963" si="347">LEN(A900)</f>
        <v>7</v>
      </c>
      <c r="P900" s="284">
        <v>2130315</v>
      </c>
      <c r="Q900" s="284" t="s">
        <v>4140</v>
      </c>
      <c r="R900" s="287">
        <v>228</v>
      </c>
      <c r="S900" s="285">
        <f t="shared" ref="S900:S963" si="348">A900-P900</f>
        <v>0</v>
      </c>
      <c r="T900" s="285">
        <f t="shared" ref="T900:T963" si="349">C900-R900</f>
        <v>0</v>
      </c>
    </row>
    <row r="901" ht="36" customHeight="1" spans="1:20">
      <c r="A901" s="275" t="s">
        <v>4141</v>
      </c>
      <c r="B901" s="276" t="s">
        <v>1480</v>
      </c>
      <c r="C901" s="185">
        <v>-135</v>
      </c>
      <c r="D901" s="185">
        <f t="shared" si="343"/>
        <v>0</v>
      </c>
      <c r="E901" s="186">
        <v>0</v>
      </c>
      <c r="F901" s="277">
        <v>0</v>
      </c>
      <c r="G901" s="186">
        <v>0</v>
      </c>
      <c r="H901" s="278">
        <f t="shared" si="344"/>
        <v>-1</v>
      </c>
      <c r="I901" s="283" t="str">
        <f t="shared" si="345"/>
        <v>是</v>
      </c>
      <c r="J901" s="207" t="str">
        <f t="shared" si="346"/>
        <v>项</v>
      </c>
      <c r="K901" s="207">
        <f t="shared" ref="K901:K964" si="350">D901-C901</f>
        <v>135</v>
      </c>
      <c r="O901" s="207">
        <f t="shared" si="347"/>
        <v>7</v>
      </c>
      <c r="P901" s="284">
        <v>2130316</v>
      </c>
      <c r="Q901" s="284" t="s">
        <v>4142</v>
      </c>
      <c r="R901" s="287">
        <v>-135</v>
      </c>
      <c r="S901" s="285">
        <f t="shared" si="348"/>
        <v>0</v>
      </c>
      <c r="T901" s="285">
        <f t="shared" si="349"/>
        <v>0</v>
      </c>
    </row>
    <row r="902" ht="36" customHeight="1" spans="1:20">
      <c r="A902" s="275" t="s">
        <v>4143</v>
      </c>
      <c r="B902" s="276" t="s">
        <v>1482</v>
      </c>
      <c r="C902" s="185">
        <v>0</v>
      </c>
      <c r="D902" s="185">
        <f t="shared" si="343"/>
        <v>0</v>
      </c>
      <c r="E902" s="186">
        <v>0</v>
      </c>
      <c r="F902" s="277">
        <v>0</v>
      </c>
      <c r="G902" s="186">
        <v>0</v>
      </c>
      <c r="H902" s="278" t="str">
        <f t="shared" si="344"/>
        <v/>
      </c>
      <c r="I902" s="283" t="str">
        <f t="shared" si="345"/>
        <v>否</v>
      </c>
      <c r="J902" s="207" t="str">
        <f t="shared" si="346"/>
        <v>项</v>
      </c>
      <c r="K902" s="207">
        <f t="shared" si="350"/>
        <v>0</v>
      </c>
      <c r="O902" s="207">
        <f t="shared" si="347"/>
        <v>7</v>
      </c>
      <c r="P902" s="284">
        <v>2130317</v>
      </c>
      <c r="Q902" s="284" t="s">
        <v>4144</v>
      </c>
      <c r="R902" s="287"/>
      <c r="S902" s="285">
        <f t="shared" si="348"/>
        <v>0</v>
      </c>
      <c r="T902" s="285">
        <f t="shared" si="349"/>
        <v>0</v>
      </c>
    </row>
    <row r="903" ht="36" customHeight="1" spans="1:20">
      <c r="A903" s="275" t="s">
        <v>4145</v>
      </c>
      <c r="B903" s="276" t="s">
        <v>1484</v>
      </c>
      <c r="C903" s="185">
        <v>0</v>
      </c>
      <c r="D903" s="185">
        <f t="shared" si="343"/>
        <v>0</v>
      </c>
      <c r="E903" s="186">
        <v>0</v>
      </c>
      <c r="F903" s="277">
        <v>0</v>
      </c>
      <c r="G903" s="186">
        <v>0</v>
      </c>
      <c r="H903" s="278" t="str">
        <f t="shared" si="344"/>
        <v/>
      </c>
      <c r="I903" s="283" t="str">
        <f t="shared" si="345"/>
        <v>否</v>
      </c>
      <c r="J903" s="207" t="str">
        <f t="shared" si="346"/>
        <v>项</v>
      </c>
      <c r="K903" s="207">
        <f t="shared" si="350"/>
        <v>0</v>
      </c>
      <c r="O903" s="207">
        <f t="shared" si="347"/>
        <v>7</v>
      </c>
      <c r="P903" s="284">
        <v>2130318</v>
      </c>
      <c r="Q903" s="284" t="s">
        <v>4146</v>
      </c>
      <c r="R903" s="287"/>
      <c r="S903" s="285">
        <f t="shared" si="348"/>
        <v>0</v>
      </c>
      <c r="T903" s="285">
        <f t="shared" si="349"/>
        <v>0</v>
      </c>
    </row>
    <row r="904" ht="36" customHeight="1" spans="1:20">
      <c r="A904" s="275" t="s">
        <v>4147</v>
      </c>
      <c r="B904" s="276" t="s">
        <v>1486</v>
      </c>
      <c r="C904" s="185">
        <v>0</v>
      </c>
      <c r="D904" s="185">
        <f t="shared" si="343"/>
        <v>0</v>
      </c>
      <c r="E904" s="186">
        <v>0</v>
      </c>
      <c r="F904" s="277">
        <v>0</v>
      </c>
      <c r="G904" s="186">
        <v>0</v>
      </c>
      <c r="H904" s="278" t="str">
        <f t="shared" si="344"/>
        <v/>
      </c>
      <c r="I904" s="283" t="str">
        <f t="shared" si="345"/>
        <v>否</v>
      </c>
      <c r="J904" s="207" t="str">
        <f t="shared" si="346"/>
        <v>项</v>
      </c>
      <c r="K904" s="207">
        <f t="shared" si="350"/>
        <v>0</v>
      </c>
      <c r="O904" s="207">
        <f t="shared" si="347"/>
        <v>7</v>
      </c>
      <c r="P904" s="284">
        <v>2130319</v>
      </c>
      <c r="Q904" s="284" t="s">
        <v>4148</v>
      </c>
      <c r="R904" s="287"/>
      <c r="S904" s="285">
        <f t="shared" si="348"/>
        <v>0</v>
      </c>
      <c r="T904" s="285">
        <f t="shared" si="349"/>
        <v>0</v>
      </c>
    </row>
    <row r="905" ht="36" customHeight="1" spans="1:20">
      <c r="A905" s="275" t="s">
        <v>4149</v>
      </c>
      <c r="B905" s="276" t="s">
        <v>1488</v>
      </c>
      <c r="C905" s="185">
        <v>0</v>
      </c>
      <c r="D905" s="185">
        <f t="shared" si="343"/>
        <v>0</v>
      </c>
      <c r="E905" s="186">
        <v>0</v>
      </c>
      <c r="F905" s="277">
        <v>0</v>
      </c>
      <c r="G905" s="186">
        <v>0</v>
      </c>
      <c r="H905" s="278" t="str">
        <f t="shared" si="344"/>
        <v/>
      </c>
      <c r="I905" s="283" t="str">
        <f t="shared" si="345"/>
        <v>否</v>
      </c>
      <c r="J905" s="207" t="str">
        <f t="shared" si="346"/>
        <v>项</v>
      </c>
      <c r="K905" s="207">
        <f t="shared" si="350"/>
        <v>0</v>
      </c>
      <c r="O905" s="207">
        <f t="shared" si="347"/>
        <v>7</v>
      </c>
      <c r="P905" s="284">
        <v>2130321</v>
      </c>
      <c r="Q905" s="284" t="s">
        <v>4150</v>
      </c>
      <c r="R905" s="287"/>
      <c r="S905" s="285">
        <f t="shared" si="348"/>
        <v>0</v>
      </c>
      <c r="T905" s="285">
        <f t="shared" si="349"/>
        <v>0</v>
      </c>
    </row>
    <row r="906" ht="36" customHeight="1" spans="1:20">
      <c r="A906" s="275" t="s">
        <v>4151</v>
      </c>
      <c r="B906" s="276" t="s">
        <v>1490</v>
      </c>
      <c r="C906" s="185">
        <v>0</v>
      </c>
      <c r="D906" s="185">
        <f t="shared" si="343"/>
        <v>0</v>
      </c>
      <c r="E906" s="186">
        <v>0</v>
      </c>
      <c r="F906" s="277">
        <v>0</v>
      </c>
      <c r="G906" s="186">
        <v>0</v>
      </c>
      <c r="H906" s="278" t="str">
        <f t="shared" si="344"/>
        <v/>
      </c>
      <c r="I906" s="283" t="str">
        <f t="shared" si="345"/>
        <v>否</v>
      </c>
      <c r="J906" s="207" t="str">
        <f t="shared" si="346"/>
        <v>项</v>
      </c>
      <c r="K906" s="207">
        <f t="shared" si="350"/>
        <v>0</v>
      </c>
      <c r="O906" s="207">
        <f t="shared" si="347"/>
        <v>7</v>
      </c>
      <c r="P906" s="284">
        <v>2130322</v>
      </c>
      <c r="Q906" s="284" t="s">
        <v>4152</v>
      </c>
      <c r="R906" s="287"/>
      <c r="S906" s="285">
        <f t="shared" si="348"/>
        <v>0</v>
      </c>
      <c r="T906" s="285">
        <f t="shared" si="349"/>
        <v>0</v>
      </c>
    </row>
    <row r="907" ht="36" customHeight="1" spans="1:20">
      <c r="A907" s="275" t="s">
        <v>4153</v>
      </c>
      <c r="B907" s="276" t="s">
        <v>1438</v>
      </c>
      <c r="C907" s="185">
        <v>0</v>
      </c>
      <c r="D907" s="185">
        <f t="shared" si="343"/>
        <v>0</v>
      </c>
      <c r="E907" s="186">
        <v>0</v>
      </c>
      <c r="F907" s="277">
        <v>0</v>
      </c>
      <c r="G907" s="186">
        <v>0</v>
      </c>
      <c r="H907" s="278" t="str">
        <f t="shared" si="344"/>
        <v/>
      </c>
      <c r="I907" s="283" t="str">
        <f t="shared" si="345"/>
        <v>否</v>
      </c>
      <c r="J907" s="207" t="str">
        <f t="shared" si="346"/>
        <v>项</v>
      </c>
      <c r="K907" s="207">
        <f t="shared" si="350"/>
        <v>0</v>
      </c>
      <c r="O907" s="207">
        <f t="shared" si="347"/>
        <v>7</v>
      </c>
      <c r="P907" s="284">
        <v>2130333</v>
      </c>
      <c r="Q907" s="284" t="s">
        <v>4096</v>
      </c>
      <c r="R907" s="287"/>
      <c r="S907" s="285">
        <f t="shared" si="348"/>
        <v>0</v>
      </c>
      <c r="T907" s="285">
        <f t="shared" si="349"/>
        <v>0</v>
      </c>
    </row>
    <row r="908" ht="36" customHeight="1" spans="1:20">
      <c r="A908" s="275" t="s">
        <v>4154</v>
      </c>
      <c r="B908" s="276" t="s">
        <v>1492</v>
      </c>
      <c r="C908" s="185">
        <v>135</v>
      </c>
      <c r="D908" s="185">
        <f t="shared" si="343"/>
        <v>318</v>
      </c>
      <c r="E908" s="186">
        <v>0</v>
      </c>
      <c r="F908" s="277">
        <v>318</v>
      </c>
      <c r="G908" s="186">
        <v>0</v>
      </c>
      <c r="H908" s="278">
        <f t="shared" si="344"/>
        <v>1.35555555555556</v>
      </c>
      <c r="I908" s="283" t="str">
        <f t="shared" si="345"/>
        <v>是</v>
      </c>
      <c r="J908" s="207" t="str">
        <f t="shared" si="346"/>
        <v>项</v>
      </c>
      <c r="K908" s="207">
        <f t="shared" si="350"/>
        <v>183</v>
      </c>
      <c r="O908" s="207">
        <f t="shared" si="347"/>
        <v>7</v>
      </c>
      <c r="P908" s="284">
        <v>2130334</v>
      </c>
      <c r="Q908" s="284" t="s">
        <v>4155</v>
      </c>
      <c r="R908" s="287">
        <v>135</v>
      </c>
      <c r="S908" s="285">
        <f t="shared" si="348"/>
        <v>0</v>
      </c>
      <c r="T908" s="285">
        <f t="shared" si="349"/>
        <v>0</v>
      </c>
    </row>
    <row r="909" ht="36" customHeight="1" spans="1:20">
      <c r="A909" s="275" t="s">
        <v>4156</v>
      </c>
      <c r="B909" s="276" t="s">
        <v>1494</v>
      </c>
      <c r="C909" s="185">
        <v>78</v>
      </c>
      <c r="D909" s="185">
        <f t="shared" si="343"/>
        <v>0</v>
      </c>
      <c r="E909" s="186">
        <v>0</v>
      </c>
      <c r="F909" s="277">
        <v>0</v>
      </c>
      <c r="G909" s="186">
        <v>0</v>
      </c>
      <c r="H909" s="278">
        <f t="shared" si="344"/>
        <v>-1</v>
      </c>
      <c r="I909" s="283" t="str">
        <f t="shared" si="345"/>
        <v>是</v>
      </c>
      <c r="J909" s="207" t="str">
        <f t="shared" si="346"/>
        <v>项</v>
      </c>
      <c r="K909" s="207">
        <f t="shared" si="350"/>
        <v>-78</v>
      </c>
      <c r="O909" s="207">
        <f t="shared" si="347"/>
        <v>7</v>
      </c>
      <c r="P909" s="284">
        <v>2130335</v>
      </c>
      <c r="Q909" s="284" t="s">
        <v>4157</v>
      </c>
      <c r="R909" s="287">
        <v>78</v>
      </c>
      <c r="S909" s="285">
        <f t="shared" si="348"/>
        <v>0</v>
      </c>
      <c r="T909" s="285">
        <f t="shared" si="349"/>
        <v>0</v>
      </c>
    </row>
    <row r="910" ht="36" customHeight="1" spans="1:20">
      <c r="A910" s="275" t="s">
        <v>4158</v>
      </c>
      <c r="B910" s="276" t="s">
        <v>1496</v>
      </c>
      <c r="C910" s="185">
        <v>0</v>
      </c>
      <c r="D910" s="185">
        <f t="shared" si="343"/>
        <v>0</v>
      </c>
      <c r="E910" s="186">
        <v>0</v>
      </c>
      <c r="F910" s="277">
        <v>0</v>
      </c>
      <c r="G910" s="186">
        <v>0</v>
      </c>
      <c r="H910" s="278" t="str">
        <f t="shared" si="344"/>
        <v/>
      </c>
      <c r="I910" s="283" t="str">
        <f t="shared" si="345"/>
        <v>否</v>
      </c>
      <c r="J910" s="207" t="str">
        <f t="shared" si="346"/>
        <v>项</v>
      </c>
      <c r="K910" s="207">
        <f t="shared" si="350"/>
        <v>0</v>
      </c>
      <c r="O910" s="207">
        <f t="shared" si="347"/>
        <v>7</v>
      </c>
      <c r="P910" s="284">
        <v>2130336</v>
      </c>
      <c r="Q910" s="284" t="s">
        <v>4159</v>
      </c>
      <c r="R910" s="287"/>
      <c r="S910" s="285">
        <f t="shared" si="348"/>
        <v>0</v>
      </c>
      <c r="T910" s="285">
        <f t="shared" si="349"/>
        <v>0</v>
      </c>
    </row>
    <row r="911" ht="36" customHeight="1" spans="1:20">
      <c r="A911" s="275" t="s">
        <v>4160</v>
      </c>
      <c r="B911" s="276" t="s">
        <v>1498</v>
      </c>
      <c r="C911" s="185">
        <v>0</v>
      </c>
      <c r="D911" s="185">
        <f t="shared" si="343"/>
        <v>0</v>
      </c>
      <c r="E911" s="186">
        <v>0</v>
      </c>
      <c r="F911" s="277">
        <v>0</v>
      </c>
      <c r="G911" s="186">
        <v>0</v>
      </c>
      <c r="H911" s="278" t="str">
        <f t="shared" si="344"/>
        <v/>
      </c>
      <c r="I911" s="283" t="str">
        <f t="shared" si="345"/>
        <v>否</v>
      </c>
      <c r="J911" s="207" t="str">
        <f t="shared" si="346"/>
        <v>项</v>
      </c>
      <c r="K911" s="207">
        <f t="shared" si="350"/>
        <v>0</v>
      </c>
      <c r="O911" s="207">
        <f t="shared" si="347"/>
        <v>7</v>
      </c>
      <c r="P911" s="284">
        <v>2130337</v>
      </c>
      <c r="Q911" s="284" t="s">
        <v>4161</v>
      </c>
      <c r="R911" s="287"/>
      <c r="S911" s="285">
        <f t="shared" si="348"/>
        <v>0</v>
      </c>
      <c r="T911" s="285">
        <f t="shared" si="349"/>
        <v>0</v>
      </c>
    </row>
    <row r="912" ht="36" customHeight="1" spans="1:20">
      <c r="A912" s="275" t="s">
        <v>4162</v>
      </c>
      <c r="B912" s="276" t="s">
        <v>1500</v>
      </c>
      <c r="C912" s="185">
        <v>356</v>
      </c>
      <c r="D912" s="185">
        <f t="shared" si="343"/>
        <v>679</v>
      </c>
      <c r="E912" s="279">
        <v>369</v>
      </c>
      <c r="F912" s="277">
        <v>0</v>
      </c>
      <c r="G912" s="186">
        <v>310</v>
      </c>
      <c r="H912" s="278">
        <f t="shared" si="344"/>
        <v>0.907303370786517</v>
      </c>
      <c r="I912" s="283" t="str">
        <f t="shared" si="345"/>
        <v>是</v>
      </c>
      <c r="J912" s="207" t="str">
        <f t="shared" si="346"/>
        <v>项</v>
      </c>
      <c r="K912" s="207">
        <f t="shared" si="350"/>
        <v>323</v>
      </c>
      <c r="O912" s="207">
        <f t="shared" si="347"/>
        <v>7</v>
      </c>
      <c r="P912" s="284">
        <v>2130399</v>
      </c>
      <c r="Q912" s="284" t="s">
        <v>4163</v>
      </c>
      <c r="R912" s="287">
        <v>356</v>
      </c>
      <c r="S912" s="285">
        <f t="shared" si="348"/>
        <v>0</v>
      </c>
      <c r="T912" s="285">
        <f t="shared" si="349"/>
        <v>0</v>
      </c>
    </row>
    <row r="913" ht="36" customHeight="1" spans="1:20">
      <c r="A913" s="275" t="s">
        <v>4164</v>
      </c>
      <c r="B913" s="276" t="s">
        <v>1509</v>
      </c>
      <c r="C913" s="185">
        <f t="shared" ref="C913:G913" si="351">SUM(C914:C923)</f>
        <v>29323</v>
      </c>
      <c r="D913" s="185">
        <f t="shared" si="351"/>
        <v>25345</v>
      </c>
      <c r="E913" s="186">
        <f t="shared" si="351"/>
        <v>147</v>
      </c>
      <c r="F913" s="277">
        <f t="shared" si="351"/>
        <v>420</v>
      </c>
      <c r="G913" s="186">
        <f t="shared" si="351"/>
        <v>24778</v>
      </c>
      <c r="H913" s="278">
        <f t="shared" si="344"/>
        <v>-0.135661426184224</v>
      </c>
      <c r="I913" s="283" t="str">
        <f t="shared" si="345"/>
        <v>是</v>
      </c>
      <c r="J913" s="207" t="str">
        <f t="shared" si="346"/>
        <v>款</v>
      </c>
      <c r="K913" s="207">
        <f t="shared" si="350"/>
        <v>-3978</v>
      </c>
      <c r="O913" s="207">
        <f t="shared" si="347"/>
        <v>5</v>
      </c>
      <c r="P913" s="284">
        <v>21305</v>
      </c>
      <c r="Q913" s="286" t="s">
        <v>4165</v>
      </c>
      <c r="R913" s="287">
        <f>SUM(R914:R923)</f>
        <v>29323</v>
      </c>
      <c r="S913" s="285">
        <f t="shared" si="348"/>
        <v>0</v>
      </c>
      <c r="T913" s="285">
        <f t="shared" si="349"/>
        <v>0</v>
      </c>
    </row>
    <row r="914" ht="36" customHeight="1" spans="1:20">
      <c r="A914" s="275" t="s">
        <v>4166</v>
      </c>
      <c r="B914" s="276" t="s">
        <v>145</v>
      </c>
      <c r="C914" s="185">
        <v>183</v>
      </c>
      <c r="D914" s="185">
        <f t="shared" ref="D914:D923" si="352">SUM(E914:G914)</f>
        <v>147</v>
      </c>
      <c r="E914" s="279">
        <v>147</v>
      </c>
      <c r="F914" s="277">
        <v>0</v>
      </c>
      <c r="G914" s="186">
        <v>0</v>
      </c>
      <c r="H914" s="278">
        <f t="shared" si="344"/>
        <v>-0.19672131147541</v>
      </c>
      <c r="I914" s="283" t="str">
        <f t="shared" si="345"/>
        <v>是</v>
      </c>
      <c r="J914" s="207" t="str">
        <f t="shared" si="346"/>
        <v>项</v>
      </c>
      <c r="K914" s="207">
        <f t="shared" si="350"/>
        <v>-36</v>
      </c>
      <c r="O914" s="207">
        <f t="shared" si="347"/>
        <v>7</v>
      </c>
      <c r="P914" s="284">
        <v>2130501</v>
      </c>
      <c r="Q914" s="284" t="s">
        <v>2608</v>
      </c>
      <c r="R914" s="287">
        <v>183</v>
      </c>
      <c r="S914" s="285">
        <f t="shared" si="348"/>
        <v>0</v>
      </c>
      <c r="T914" s="285">
        <f t="shared" si="349"/>
        <v>0</v>
      </c>
    </row>
    <row r="915" ht="36" customHeight="1" spans="1:20">
      <c r="A915" s="275" t="s">
        <v>4167</v>
      </c>
      <c r="B915" s="276" t="s">
        <v>147</v>
      </c>
      <c r="C915" s="185"/>
      <c r="D915" s="185">
        <f t="shared" si="352"/>
        <v>0</v>
      </c>
      <c r="E915" s="186">
        <v>0</v>
      </c>
      <c r="F915" s="277">
        <v>0</v>
      </c>
      <c r="G915" s="186">
        <v>0</v>
      </c>
      <c r="H915" s="278" t="str">
        <f t="shared" si="344"/>
        <v/>
      </c>
      <c r="I915" s="283" t="str">
        <f t="shared" si="345"/>
        <v>否</v>
      </c>
      <c r="J915" s="207" t="str">
        <f t="shared" si="346"/>
        <v>项</v>
      </c>
      <c r="K915" s="207">
        <f t="shared" si="350"/>
        <v>0</v>
      </c>
      <c r="O915" s="207">
        <f t="shared" si="347"/>
        <v>7</v>
      </c>
      <c r="P915" s="284">
        <v>2130502</v>
      </c>
      <c r="Q915" s="284" t="s">
        <v>2610</v>
      </c>
      <c r="R915" s="287"/>
      <c r="S915" s="285">
        <f t="shared" si="348"/>
        <v>0</v>
      </c>
      <c r="T915" s="285">
        <f t="shared" si="349"/>
        <v>0</v>
      </c>
    </row>
    <row r="916" ht="36" customHeight="1" spans="1:20">
      <c r="A916" s="275" t="s">
        <v>4168</v>
      </c>
      <c r="B916" s="276" t="s">
        <v>149</v>
      </c>
      <c r="C916" s="185"/>
      <c r="D916" s="185">
        <f t="shared" si="352"/>
        <v>0</v>
      </c>
      <c r="E916" s="186">
        <v>0</v>
      </c>
      <c r="F916" s="277">
        <v>0</v>
      </c>
      <c r="G916" s="186">
        <v>0</v>
      </c>
      <c r="H916" s="278" t="str">
        <f t="shared" si="344"/>
        <v/>
      </c>
      <c r="I916" s="283" t="str">
        <f t="shared" si="345"/>
        <v>否</v>
      </c>
      <c r="J916" s="207" t="str">
        <f t="shared" si="346"/>
        <v>项</v>
      </c>
      <c r="K916" s="207">
        <f t="shared" si="350"/>
        <v>0</v>
      </c>
      <c r="O916" s="207">
        <f t="shared" si="347"/>
        <v>7</v>
      </c>
      <c r="P916" s="284">
        <v>2130503</v>
      </c>
      <c r="Q916" s="284" t="s">
        <v>2612</v>
      </c>
      <c r="R916" s="287"/>
      <c r="S916" s="285">
        <f t="shared" si="348"/>
        <v>0</v>
      </c>
      <c r="T916" s="285">
        <f t="shared" si="349"/>
        <v>0</v>
      </c>
    </row>
    <row r="917" ht="36" customHeight="1" spans="1:20">
      <c r="A917" s="275" t="s">
        <v>4169</v>
      </c>
      <c r="B917" s="276" t="s">
        <v>1511</v>
      </c>
      <c r="C917" s="185">
        <v>20848</v>
      </c>
      <c r="D917" s="185">
        <f t="shared" si="352"/>
        <v>17502</v>
      </c>
      <c r="E917" s="186">
        <v>0</v>
      </c>
      <c r="F917" s="277">
        <v>224</v>
      </c>
      <c r="G917" s="186">
        <v>17278</v>
      </c>
      <c r="H917" s="278">
        <f t="shared" si="344"/>
        <v>-0.160495011511896</v>
      </c>
      <c r="I917" s="283" t="str">
        <f t="shared" si="345"/>
        <v>是</v>
      </c>
      <c r="J917" s="207" t="str">
        <f t="shared" si="346"/>
        <v>项</v>
      </c>
      <c r="K917" s="207">
        <f t="shared" si="350"/>
        <v>-3346</v>
      </c>
      <c r="O917" s="207">
        <f t="shared" si="347"/>
        <v>7</v>
      </c>
      <c r="P917" s="284">
        <v>2130504</v>
      </c>
      <c r="Q917" s="284" t="s">
        <v>4170</v>
      </c>
      <c r="R917" s="287">
        <v>20848</v>
      </c>
      <c r="S917" s="285">
        <f t="shared" si="348"/>
        <v>0</v>
      </c>
      <c r="T917" s="285">
        <f t="shared" si="349"/>
        <v>0</v>
      </c>
    </row>
    <row r="918" ht="36" customHeight="1" spans="1:20">
      <c r="A918" s="275" t="s">
        <v>4171</v>
      </c>
      <c r="B918" s="276" t="s">
        <v>1513</v>
      </c>
      <c r="C918" s="185">
        <v>3812</v>
      </c>
      <c r="D918" s="185">
        <f t="shared" si="352"/>
        <v>3900</v>
      </c>
      <c r="E918" s="186">
        <v>0</v>
      </c>
      <c r="F918" s="277">
        <v>0</v>
      </c>
      <c r="G918" s="186">
        <v>3900</v>
      </c>
      <c r="H918" s="278">
        <f t="shared" si="344"/>
        <v>0.0230849947534102</v>
      </c>
      <c r="I918" s="283" t="str">
        <f t="shared" si="345"/>
        <v>是</v>
      </c>
      <c r="J918" s="207" t="str">
        <f t="shared" si="346"/>
        <v>项</v>
      </c>
      <c r="K918" s="207">
        <f t="shared" si="350"/>
        <v>88</v>
      </c>
      <c r="O918" s="207">
        <f t="shared" si="347"/>
        <v>7</v>
      </c>
      <c r="P918" s="284">
        <v>2130505</v>
      </c>
      <c r="Q918" s="284" t="s">
        <v>4172</v>
      </c>
      <c r="R918" s="287">
        <v>3812</v>
      </c>
      <c r="S918" s="285">
        <f t="shared" si="348"/>
        <v>0</v>
      </c>
      <c r="T918" s="285">
        <f t="shared" si="349"/>
        <v>0</v>
      </c>
    </row>
    <row r="919" ht="36" customHeight="1" spans="1:20">
      <c r="A919" s="275" t="s">
        <v>4173</v>
      </c>
      <c r="B919" s="276" t="s">
        <v>1515</v>
      </c>
      <c r="C919" s="185">
        <v>0</v>
      </c>
      <c r="D919" s="185">
        <f t="shared" si="352"/>
        <v>0</v>
      </c>
      <c r="E919" s="186">
        <v>0</v>
      </c>
      <c r="F919" s="277">
        <v>0</v>
      </c>
      <c r="G919" s="186">
        <v>0</v>
      </c>
      <c r="H919" s="278" t="str">
        <f t="shared" si="344"/>
        <v/>
      </c>
      <c r="I919" s="283" t="str">
        <f t="shared" si="345"/>
        <v>否</v>
      </c>
      <c r="J919" s="207" t="str">
        <f t="shared" si="346"/>
        <v>项</v>
      </c>
      <c r="K919" s="207">
        <f t="shared" si="350"/>
        <v>0</v>
      </c>
      <c r="O919" s="207">
        <f t="shared" si="347"/>
        <v>7</v>
      </c>
      <c r="P919" s="284">
        <v>2130506</v>
      </c>
      <c r="Q919" s="284" t="s">
        <v>4174</v>
      </c>
      <c r="R919" s="287"/>
      <c r="S919" s="285">
        <f t="shared" si="348"/>
        <v>0</v>
      </c>
      <c r="T919" s="285">
        <f t="shared" si="349"/>
        <v>0</v>
      </c>
    </row>
    <row r="920" ht="36" customHeight="1" spans="1:20">
      <c r="A920" s="275" t="s">
        <v>4175</v>
      </c>
      <c r="B920" s="276" t="s">
        <v>1517</v>
      </c>
      <c r="C920" s="185">
        <v>311</v>
      </c>
      <c r="D920" s="185">
        <f t="shared" si="352"/>
        <v>200</v>
      </c>
      <c r="E920" s="186">
        <v>0</v>
      </c>
      <c r="F920" s="277">
        <v>0</v>
      </c>
      <c r="G920" s="186">
        <v>200</v>
      </c>
      <c r="H920" s="278">
        <f t="shared" si="344"/>
        <v>-0.356913183279743</v>
      </c>
      <c r="I920" s="283" t="str">
        <f t="shared" si="345"/>
        <v>是</v>
      </c>
      <c r="J920" s="207" t="str">
        <f t="shared" si="346"/>
        <v>项</v>
      </c>
      <c r="K920" s="207">
        <f t="shared" si="350"/>
        <v>-111</v>
      </c>
      <c r="O920" s="207">
        <f t="shared" si="347"/>
        <v>7</v>
      </c>
      <c r="P920" s="284">
        <v>2130507</v>
      </c>
      <c r="Q920" s="284" t="s">
        <v>4176</v>
      </c>
      <c r="R920" s="287">
        <v>311</v>
      </c>
      <c r="S920" s="285">
        <f t="shared" si="348"/>
        <v>0</v>
      </c>
      <c r="T920" s="285">
        <f t="shared" si="349"/>
        <v>0</v>
      </c>
    </row>
    <row r="921" ht="36" customHeight="1" spans="1:20">
      <c r="A921" s="275" t="s">
        <v>4177</v>
      </c>
      <c r="B921" s="276" t="s">
        <v>1519</v>
      </c>
      <c r="C921" s="185"/>
      <c r="D921" s="185">
        <f t="shared" si="352"/>
        <v>0</v>
      </c>
      <c r="E921" s="186">
        <v>0</v>
      </c>
      <c r="F921" s="277">
        <v>0</v>
      </c>
      <c r="G921" s="186">
        <v>0</v>
      </c>
      <c r="H921" s="278" t="str">
        <f t="shared" si="344"/>
        <v/>
      </c>
      <c r="I921" s="283" t="str">
        <f t="shared" si="345"/>
        <v>否</v>
      </c>
      <c r="J921" s="207" t="str">
        <f t="shared" si="346"/>
        <v>项</v>
      </c>
      <c r="K921" s="207">
        <f t="shared" si="350"/>
        <v>0</v>
      </c>
      <c r="O921" s="207">
        <f t="shared" si="347"/>
        <v>7</v>
      </c>
      <c r="P921" s="284">
        <v>2130508</v>
      </c>
      <c r="Q921" s="284" t="s">
        <v>4178</v>
      </c>
      <c r="R921" s="287"/>
      <c r="S921" s="285">
        <f t="shared" si="348"/>
        <v>0</v>
      </c>
      <c r="T921" s="285">
        <f t="shared" si="349"/>
        <v>0</v>
      </c>
    </row>
    <row r="922" ht="36" customHeight="1" spans="1:20">
      <c r="A922" s="275" t="s">
        <v>4179</v>
      </c>
      <c r="B922" s="276" t="s">
        <v>1521</v>
      </c>
      <c r="C922" s="185"/>
      <c r="D922" s="185">
        <f t="shared" si="352"/>
        <v>0</v>
      </c>
      <c r="E922" s="186">
        <v>0</v>
      </c>
      <c r="F922" s="277">
        <v>0</v>
      </c>
      <c r="G922" s="186">
        <v>0</v>
      </c>
      <c r="H922" s="278" t="str">
        <f t="shared" si="344"/>
        <v/>
      </c>
      <c r="I922" s="283" t="str">
        <f t="shared" si="345"/>
        <v>否</v>
      </c>
      <c r="J922" s="207" t="str">
        <f t="shared" si="346"/>
        <v>项</v>
      </c>
      <c r="K922" s="207">
        <f t="shared" si="350"/>
        <v>0</v>
      </c>
      <c r="O922" s="207">
        <f t="shared" si="347"/>
        <v>7</v>
      </c>
      <c r="P922" s="284">
        <v>2130550</v>
      </c>
      <c r="Q922" s="284" t="s">
        <v>4180</v>
      </c>
      <c r="R922" s="287"/>
      <c r="S922" s="285">
        <f t="shared" si="348"/>
        <v>0</v>
      </c>
      <c r="T922" s="285">
        <f t="shared" si="349"/>
        <v>0</v>
      </c>
    </row>
    <row r="923" ht="36" customHeight="1" spans="1:20">
      <c r="A923" s="275" t="s">
        <v>4181</v>
      </c>
      <c r="B923" s="276" t="s">
        <v>1523</v>
      </c>
      <c r="C923" s="185">
        <v>4169</v>
      </c>
      <c r="D923" s="185">
        <f t="shared" si="352"/>
        <v>3596</v>
      </c>
      <c r="E923" s="186">
        <v>0</v>
      </c>
      <c r="F923" s="277">
        <v>196</v>
      </c>
      <c r="G923" s="186">
        <v>3400</v>
      </c>
      <c r="H923" s="278">
        <f t="shared" si="344"/>
        <v>-0.137443031902135</v>
      </c>
      <c r="I923" s="283" t="str">
        <f t="shared" si="345"/>
        <v>是</v>
      </c>
      <c r="J923" s="207" t="str">
        <f t="shared" si="346"/>
        <v>项</v>
      </c>
      <c r="K923" s="207">
        <f t="shared" si="350"/>
        <v>-573</v>
      </c>
      <c r="O923" s="207">
        <f t="shared" si="347"/>
        <v>7</v>
      </c>
      <c r="P923" s="284">
        <v>2130599</v>
      </c>
      <c r="Q923" s="284" t="s">
        <v>4182</v>
      </c>
      <c r="R923" s="287">
        <v>4169</v>
      </c>
      <c r="S923" s="285">
        <f t="shared" si="348"/>
        <v>0</v>
      </c>
      <c r="T923" s="285">
        <f t="shared" si="349"/>
        <v>0</v>
      </c>
    </row>
    <row r="924" ht="36" customHeight="1" spans="1:20">
      <c r="A924" s="275" t="s">
        <v>4183</v>
      </c>
      <c r="B924" s="276" t="s">
        <v>1530</v>
      </c>
      <c r="C924" s="185">
        <f t="shared" ref="C924:G924" si="353">SUM(C925:C930)</f>
        <v>3238</v>
      </c>
      <c r="D924" s="185">
        <f t="shared" si="353"/>
        <v>3540</v>
      </c>
      <c r="E924" s="186">
        <f t="shared" si="353"/>
        <v>2748</v>
      </c>
      <c r="F924" s="277">
        <f t="shared" si="353"/>
        <v>712</v>
      </c>
      <c r="G924" s="186">
        <f t="shared" si="353"/>
        <v>80</v>
      </c>
      <c r="H924" s="278">
        <f t="shared" si="344"/>
        <v>0.0932674490426189</v>
      </c>
      <c r="I924" s="283" t="str">
        <f t="shared" si="345"/>
        <v>是</v>
      </c>
      <c r="J924" s="207" t="str">
        <f t="shared" si="346"/>
        <v>款</v>
      </c>
      <c r="K924" s="207">
        <f t="shared" si="350"/>
        <v>302</v>
      </c>
      <c r="O924" s="207">
        <f t="shared" si="347"/>
        <v>5</v>
      </c>
      <c r="P924" s="284">
        <v>21307</v>
      </c>
      <c r="Q924" s="286" t="s">
        <v>4184</v>
      </c>
      <c r="R924" s="287">
        <f>SUM(R925:R930)</f>
        <v>3238</v>
      </c>
      <c r="S924" s="285">
        <f t="shared" si="348"/>
        <v>0</v>
      </c>
      <c r="T924" s="285">
        <f t="shared" si="349"/>
        <v>0</v>
      </c>
    </row>
    <row r="925" ht="36" customHeight="1" spans="1:20">
      <c r="A925" s="275" t="s">
        <v>4185</v>
      </c>
      <c r="B925" s="276" t="s">
        <v>4186</v>
      </c>
      <c r="C925" s="185">
        <v>479</v>
      </c>
      <c r="D925" s="185">
        <f t="shared" ref="D925:D930" si="354">SUM(E925:G925)</f>
        <v>50</v>
      </c>
      <c r="E925" s="186">
        <v>0</v>
      </c>
      <c r="F925" s="277">
        <v>0</v>
      </c>
      <c r="G925" s="186">
        <v>50</v>
      </c>
      <c r="H925" s="278">
        <f t="shared" si="344"/>
        <v>-0.895615866388309</v>
      </c>
      <c r="I925" s="283" t="str">
        <f t="shared" si="345"/>
        <v>是</v>
      </c>
      <c r="J925" s="207" t="str">
        <f t="shared" si="346"/>
        <v>项</v>
      </c>
      <c r="K925" s="207">
        <f t="shared" si="350"/>
        <v>-429</v>
      </c>
      <c r="O925" s="207">
        <f t="shared" si="347"/>
        <v>7</v>
      </c>
      <c r="P925" s="284">
        <v>2130701</v>
      </c>
      <c r="Q925" s="284" t="s">
        <v>4187</v>
      </c>
      <c r="R925" s="287">
        <v>479</v>
      </c>
      <c r="S925" s="285">
        <f t="shared" si="348"/>
        <v>0</v>
      </c>
      <c r="T925" s="285">
        <f t="shared" si="349"/>
        <v>0</v>
      </c>
    </row>
    <row r="926" ht="36" customHeight="1" spans="1:20">
      <c r="A926" s="275" t="s">
        <v>4188</v>
      </c>
      <c r="B926" s="276" t="s">
        <v>1534</v>
      </c>
      <c r="C926" s="185">
        <v>0</v>
      </c>
      <c r="D926" s="185">
        <f t="shared" si="354"/>
        <v>0</v>
      </c>
      <c r="E926" s="186">
        <v>0</v>
      </c>
      <c r="F926" s="277">
        <v>0</v>
      </c>
      <c r="G926" s="186">
        <v>0</v>
      </c>
      <c r="H926" s="278" t="str">
        <f t="shared" si="344"/>
        <v/>
      </c>
      <c r="I926" s="283" t="str">
        <f t="shared" si="345"/>
        <v>否</v>
      </c>
      <c r="J926" s="207" t="str">
        <f t="shared" si="346"/>
        <v>项</v>
      </c>
      <c r="K926" s="207">
        <f t="shared" si="350"/>
        <v>0</v>
      </c>
      <c r="O926" s="207">
        <f t="shared" si="347"/>
        <v>7</v>
      </c>
      <c r="P926" s="284">
        <v>2130704</v>
      </c>
      <c r="Q926" s="284" t="s">
        <v>4189</v>
      </c>
      <c r="R926" s="287"/>
      <c r="S926" s="285">
        <f t="shared" si="348"/>
        <v>0</v>
      </c>
      <c r="T926" s="285">
        <f t="shared" si="349"/>
        <v>0</v>
      </c>
    </row>
    <row r="927" ht="36" customHeight="1" spans="1:20">
      <c r="A927" s="275" t="s">
        <v>4190</v>
      </c>
      <c r="B927" s="276" t="s">
        <v>1536</v>
      </c>
      <c r="C927" s="185">
        <v>2757</v>
      </c>
      <c r="D927" s="185">
        <f t="shared" si="354"/>
        <v>3490</v>
      </c>
      <c r="E927" s="279">
        <v>2748</v>
      </c>
      <c r="F927" s="277">
        <v>712</v>
      </c>
      <c r="G927" s="186">
        <v>30</v>
      </c>
      <c r="H927" s="278">
        <f t="shared" si="344"/>
        <v>0.265868697859993</v>
      </c>
      <c r="I927" s="283" t="str">
        <f t="shared" si="345"/>
        <v>是</v>
      </c>
      <c r="J927" s="207" t="str">
        <f t="shared" si="346"/>
        <v>项</v>
      </c>
      <c r="K927" s="207">
        <f t="shared" si="350"/>
        <v>733</v>
      </c>
      <c r="O927" s="207">
        <f t="shared" si="347"/>
        <v>7</v>
      </c>
      <c r="P927" s="284">
        <v>2130705</v>
      </c>
      <c r="Q927" s="284" t="s">
        <v>4191</v>
      </c>
      <c r="R927" s="287">
        <v>2757</v>
      </c>
      <c r="S927" s="285">
        <f t="shared" si="348"/>
        <v>0</v>
      </c>
      <c r="T927" s="285">
        <f t="shared" si="349"/>
        <v>0</v>
      </c>
    </row>
    <row r="928" ht="36" customHeight="1" spans="1:20">
      <c r="A928" s="275" t="s">
        <v>4192</v>
      </c>
      <c r="B928" s="276" t="s">
        <v>1538</v>
      </c>
      <c r="C928" s="185"/>
      <c r="D928" s="185">
        <f t="shared" si="354"/>
        <v>0</v>
      </c>
      <c r="E928" s="186">
        <v>0</v>
      </c>
      <c r="F928" s="277">
        <v>0</v>
      </c>
      <c r="G928" s="186">
        <v>0</v>
      </c>
      <c r="H928" s="278" t="str">
        <f t="shared" si="344"/>
        <v/>
      </c>
      <c r="I928" s="283" t="str">
        <f t="shared" si="345"/>
        <v>否</v>
      </c>
      <c r="J928" s="207" t="str">
        <f t="shared" si="346"/>
        <v>项</v>
      </c>
      <c r="K928" s="207">
        <f t="shared" si="350"/>
        <v>0</v>
      </c>
      <c r="O928" s="207">
        <f t="shared" si="347"/>
        <v>7</v>
      </c>
      <c r="P928" s="284">
        <v>2130706</v>
      </c>
      <c r="Q928" s="284" t="s">
        <v>4193</v>
      </c>
      <c r="R928" s="287"/>
      <c r="S928" s="285">
        <f t="shared" si="348"/>
        <v>0</v>
      </c>
      <c r="T928" s="285">
        <f t="shared" si="349"/>
        <v>0</v>
      </c>
    </row>
    <row r="929" ht="36" customHeight="1" spans="1:20">
      <c r="A929" s="275" t="s">
        <v>4194</v>
      </c>
      <c r="B929" s="276" t="s">
        <v>1540</v>
      </c>
      <c r="C929" s="185"/>
      <c r="D929" s="185">
        <f t="shared" si="354"/>
        <v>0</v>
      </c>
      <c r="E929" s="186">
        <v>0</v>
      </c>
      <c r="F929" s="277">
        <v>0</v>
      </c>
      <c r="G929" s="186">
        <v>0</v>
      </c>
      <c r="H929" s="278" t="str">
        <f t="shared" si="344"/>
        <v/>
      </c>
      <c r="I929" s="283" t="str">
        <f t="shared" si="345"/>
        <v>否</v>
      </c>
      <c r="J929" s="207" t="str">
        <f t="shared" si="346"/>
        <v>项</v>
      </c>
      <c r="K929" s="207">
        <f t="shared" si="350"/>
        <v>0</v>
      </c>
      <c r="O929" s="207">
        <f t="shared" si="347"/>
        <v>7</v>
      </c>
      <c r="P929" s="284">
        <v>2130707</v>
      </c>
      <c r="Q929" s="284" t="s">
        <v>4195</v>
      </c>
      <c r="R929" s="287"/>
      <c r="S929" s="285">
        <f t="shared" si="348"/>
        <v>0</v>
      </c>
      <c r="T929" s="285">
        <f t="shared" si="349"/>
        <v>0</v>
      </c>
    </row>
    <row r="930" ht="36" customHeight="1" spans="1:20">
      <c r="A930" s="275" t="s">
        <v>4196</v>
      </c>
      <c r="B930" s="276" t="s">
        <v>1542</v>
      </c>
      <c r="C930" s="185">
        <v>2</v>
      </c>
      <c r="D930" s="185">
        <f t="shared" si="354"/>
        <v>0</v>
      </c>
      <c r="E930" s="186">
        <v>0</v>
      </c>
      <c r="F930" s="277">
        <v>0</v>
      </c>
      <c r="G930" s="186">
        <v>0</v>
      </c>
      <c r="H930" s="278">
        <f t="shared" si="344"/>
        <v>-1</v>
      </c>
      <c r="I930" s="283" t="str">
        <f t="shared" si="345"/>
        <v>是</v>
      </c>
      <c r="J930" s="207" t="str">
        <f t="shared" si="346"/>
        <v>项</v>
      </c>
      <c r="K930" s="207">
        <f t="shared" si="350"/>
        <v>-2</v>
      </c>
      <c r="O930" s="207">
        <f t="shared" si="347"/>
        <v>7</v>
      </c>
      <c r="P930" s="284">
        <v>2130799</v>
      </c>
      <c r="Q930" s="284" t="s">
        <v>4197</v>
      </c>
      <c r="R930" s="287">
        <v>2</v>
      </c>
      <c r="S930" s="285">
        <f t="shared" si="348"/>
        <v>0</v>
      </c>
      <c r="T930" s="285">
        <f t="shared" si="349"/>
        <v>0</v>
      </c>
    </row>
    <row r="931" ht="36" customHeight="1" spans="1:20">
      <c r="A931" s="275" t="s">
        <v>4198</v>
      </c>
      <c r="B931" s="276" t="s">
        <v>1544</v>
      </c>
      <c r="C931" s="185">
        <f t="shared" ref="C931:G931" si="355">SUM(C932:C937)</f>
        <v>2406</v>
      </c>
      <c r="D931" s="185">
        <f t="shared" si="355"/>
        <v>3565</v>
      </c>
      <c r="E931" s="186">
        <f t="shared" si="355"/>
        <v>0</v>
      </c>
      <c r="F931" s="277">
        <f t="shared" si="355"/>
        <v>693</v>
      </c>
      <c r="G931" s="186">
        <f t="shared" si="355"/>
        <v>2872</v>
      </c>
      <c r="H931" s="278">
        <f t="shared" si="344"/>
        <v>0.481712385702411</v>
      </c>
      <c r="I931" s="283" t="str">
        <f t="shared" si="345"/>
        <v>是</v>
      </c>
      <c r="J931" s="207" t="str">
        <f t="shared" si="346"/>
        <v>款</v>
      </c>
      <c r="K931" s="207">
        <f t="shared" si="350"/>
        <v>1159</v>
      </c>
      <c r="O931" s="207">
        <f t="shared" si="347"/>
        <v>5</v>
      </c>
      <c r="P931" s="284">
        <v>21308</v>
      </c>
      <c r="Q931" s="286" t="s">
        <v>4199</v>
      </c>
      <c r="R931" s="287">
        <f>SUM(R932:R937)</f>
        <v>2406</v>
      </c>
      <c r="S931" s="285">
        <f t="shared" si="348"/>
        <v>0</v>
      </c>
      <c r="T931" s="285">
        <f t="shared" si="349"/>
        <v>0</v>
      </c>
    </row>
    <row r="932" ht="36" customHeight="1" spans="1:20">
      <c r="A932" s="275" t="s">
        <v>4200</v>
      </c>
      <c r="B932" s="276" t="s">
        <v>1546</v>
      </c>
      <c r="C932" s="185">
        <v>81</v>
      </c>
      <c r="D932" s="185">
        <f t="shared" ref="D932:D937" si="356">SUM(E932:G932)</f>
        <v>500</v>
      </c>
      <c r="E932" s="186">
        <v>0</v>
      </c>
      <c r="F932" s="277">
        <v>0</v>
      </c>
      <c r="G932" s="186">
        <v>500</v>
      </c>
      <c r="H932" s="278">
        <f t="shared" si="344"/>
        <v>5.17283950617284</v>
      </c>
      <c r="I932" s="283" t="str">
        <f t="shared" si="345"/>
        <v>是</v>
      </c>
      <c r="J932" s="207" t="str">
        <f t="shared" si="346"/>
        <v>项</v>
      </c>
      <c r="K932" s="207">
        <f t="shared" si="350"/>
        <v>419</v>
      </c>
      <c r="O932" s="207">
        <f t="shared" si="347"/>
        <v>7</v>
      </c>
      <c r="P932" s="284">
        <v>2130801</v>
      </c>
      <c r="Q932" s="284" t="s">
        <v>4201</v>
      </c>
      <c r="R932" s="287">
        <v>81</v>
      </c>
      <c r="S932" s="285">
        <f t="shared" si="348"/>
        <v>0</v>
      </c>
      <c r="T932" s="285">
        <f t="shared" si="349"/>
        <v>0</v>
      </c>
    </row>
    <row r="933" ht="36" customHeight="1" spans="1:20">
      <c r="A933" s="275" t="s">
        <v>4202</v>
      </c>
      <c r="B933" s="276" t="s">
        <v>1548</v>
      </c>
      <c r="C933" s="185">
        <v>0</v>
      </c>
      <c r="D933" s="185">
        <f t="shared" si="356"/>
        <v>0</v>
      </c>
      <c r="E933" s="186">
        <v>0</v>
      </c>
      <c r="F933" s="277">
        <v>0</v>
      </c>
      <c r="G933" s="186">
        <v>0</v>
      </c>
      <c r="H933" s="278" t="str">
        <f t="shared" si="344"/>
        <v/>
      </c>
      <c r="I933" s="283" t="str">
        <f t="shared" si="345"/>
        <v>否</v>
      </c>
      <c r="J933" s="207" t="str">
        <f t="shared" si="346"/>
        <v>项</v>
      </c>
      <c r="K933" s="207">
        <f t="shared" si="350"/>
        <v>0</v>
      </c>
      <c r="O933" s="207">
        <f t="shared" si="347"/>
        <v>7</v>
      </c>
      <c r="P933" s="284">
        <v>2130802</v>
      </c>
      <c r="Q933" s="284" t="s">
        <v>4203</v>
      </c>
      <c r="R933" s="287"/>
      <c r="S933" s="285">
        <f t="shared" si="348"/>
        <v>0</v>
      </c>
      <c r="T933" s="285">
        <f t="shared" si="349"/>
        <v>0</v>
      </c>
    </row>
    <row r="934" ht="36" customHeight="1" spans="1:20">
      <c r="A934" s="275" t="s">
        <v>4204</v>
      </c>
      <c r="B934" s="276" t="s">
        <v>1550</v>
      </c>
      <c r="C934" s="185">
        <v>813</v>
      </c>
      <c r="D934" s="185">
        <f t="shared" si="356"/>
        <v>1451</v>
      </c>
      <c r="E934" s="186"/>
      <c r="F934" s="277">
        <v>151</v>
      </c>
      <c r="G934" s="186">
        <v>1300</v>
      </c>
      <c r="H934" s="278">
        <f t="shared" si="344"/>
        <v>0.784747847478475</v>
      </c>
      <c r="I934" s="283" t="str">
        <f t="shared" si="345"/>
        <v>是</v>
      </c>
      <c r="J934" s="207" t="str">
        <f t="shared" si="346"/>
        <v>项</v>
      </c>
      <c r="K934" s="207">
        <f t="shared" si="350"/>
        <v>638</v>
      </c>
      <c r="O934" s="207">
        <f t="shared" si="347"/>
        <v>7</v>
      </c>
      <c r="P934" s="284">
        <v>2130803</v>
      </c>
      <c r="Q934" s="284" t="s">
        <v>4205</v>
      </c>
      <c r="R934" s="287">
        <v>813</v>
      </c>
      <c r="S934" s="285">
        <f t="shared" si="348"/>
        <v>0</v>
      </c>
      <c r="T934" s="285">
        <f t="shared" si="349"/>
        <v>0</v>
      </c>
    </row>
    <row r="935" ht="36" customHeight="1" spans="1:20">
      <c r="A935" s="275" t="s">
        <v>4206</v>
      </c>
      <c r="B935" s="276" t="s">
        <v>1552</v>
      </c>
      <c r="C935" s="185">
        <v>1512</v>
      </c>
      <c r="D935" s="185">
        <f t="shared" si="356"/>
        <v>1614</v>
      </c>
      <c r="E935" s="186"/>
      <c r="F935" s="277">
        <v>542</v>
      </c>
      <c r="G935" s="186">
        <v>1072</v>
      </c>
      <c r="H935" s="278">
        <f t="shared" si="344"/>
        <v>0.0674603174603174</v>
      </c>
      <c r="I935" s="283" t="str">
        <f t="shared" si="345"/>
        <v>是</v>
      </c>
      <c r="J935" s="207" t="str">
        <f t="shared" si="346"/>
        <v>项</v>
      </c>
      <c r="K935" s="207">
        <f t="shared" si="350"/>
        <v>102</v>
      </c>
      <c r="O935" s="207">
        <f t="shared" si="347"/>
        <v>7</v>
      </c>
      <c r="P935" s="284">
        <v>2130804</v>
      </c>
      <c r="Q935" s="284" t="s">
        <v>2446</v>
      </c>
      <c r="R935" s="287">
        <v>1512</v>
      </c>
      <c r="S935" s="285">
        <f t="shared" si="348"/>
        <v>0</v>
      </c>
      <c r="T935" s="285">
        <f t="shared" si="349"/>
        <v>0</v>
      </c>
    </row>
    <row r="936" ht="36" customHeight="1" spans="1:20">
      <c r="A936" s="275" t="s">
        <v>4207</v>
      </c>
      <c r="B936" s="276" t="s">
        <v>1554</v>
      </c>
      <c r="C936" s="185">
        <v>0</v>
      </c>
      <c r="D936" s="185">
        <f t="shared" si="356"/>
        <v>0</v>
      </c>
      <c r="E936" s="186">
        <v>0</v>
      </c>
      <c r="F936" s="277">
        <v>0</v>
      </c>
      <c r="G936" s="186">
        <v>0</v>
      </c>
      <c r="H936" s="278" t="str">
        <f t="shared" si="344"/>
        <v/>
      </c>
      <c r="I936" s="283" t="str">
        <f t="shared" si="345"/>
        <v>否</v>
      </c>
      <c r="J936" s="207" t="str">
        <f t="shared" si="346"/>
        <v>项</v>
      </c>
      <c r="K936" s="207">
        <f t="shared" si="350"/>
        <v>0</v>
      </c>
      <c r="O936" s="207">
        <f t="shared" si="347"/>
        <v>7</v>
      </c>
      <c r="P936" s="284">
        <v>2130805</v>
      </c>
      <c r="Q936" s="284" t="s">
        <v>4208</v>
      </c>
      <c r="R936" s="287"/>
      <c r="S936" s="285">
        <f t="shared" si="348"/>
        <v>0</v>
      </c>
      <c r="T936" s="285">
        <f t="shared" si="349"/>
        <v>0</v>
      </c>
    </row>
    <row r="937" ht="36" customHeight="1" spans="1:20">
      <c r="A937" s="275" t="s">
        <v>4209</v>
      </c>
      <c r="B937" s="276" t="s">
        <v>1556</v>
      </c>
      <c r="C937" s="185">
        <v>0</v>
      </c>
      <c r="D937" s="185">
        <f t="shared" si="356"/>
        <v>0</v>
      </c>
      <c r="E937" s="186">
        <v>0</v>
      </c>
      <c r="F937" s="277">
        <v>0</v>
      </c>
      <c r="G937" s="186"/>
      <c r="H937" s="278" t="str">
        <f t="shared" si="344"/>
        <v/>
      </c>
      <c r="I937" s="283" t="str">
        <f t="shared" si="345"/>
        <v>否</v>
      </c>
      <c r="J937" s="207" t="str">
        <f t="shared" si="346"/>
        <v>项</v>
      </c>
      <c r="K937" s="207">
        <f t="shared" si="350"/>
        <v>0</v>
      </c>
      <c r="O937" s="207">
        <f t="shared" si="347"/>
        <v>7</v>
      </c>
      <c r="P937" s="284">
        <v>2130899</v>
      </c>
      <c r="Q937" s="284" t="s">
        <v>4210</v>
      </c>
      <c r="R937" s="287"/>
      <c r="S937" s="285">
        <f t="shared" si="348"/>
        <v>0</v>
      </c>
      <c r="T937" s="285">
        <f t="shared" si="349"/>
        <v>0</v>
      </c>
    </row>
    <row r="938" ht="36" customHeight="1" spans="1:20">
      <c r="A938" s="275" t="s">
        <v>4211</v>
      </c>
      <c r="B938" s="276" t="s">
        <v>1558</v>
      </c>
      <c r="C938" s="185">
        <f t="shared" ref="C938:G938" si="357">SUM(C939:C940)</f>
        <v>0</v>
      </c>
      <c r="D938" s="185">
        <f t="shared" si="357"/>
        <v>0</v>
      </c>
      <c r="E938" s="186">
        <f t="shared" si="357"/>
        <v>0</v>
      </c>
      <c r="F938" s="277">
        <f t="shared" si="357"/>
        <v>0</v>
      </c>
      <c r="G938" s="186">
        <f t="shared" si="357"/>
        <v>0</v>
      </c>
      <c r="H938" s="278" t="str">
        <f t="shared" si="344"/>
        <v/>
      </c>
      <c r="I938" s="283" t="str">
        <f t="shared" si="345"/>
        <v>否</v>
      </c>
      <c r="J938" s="207" t="str">
        <f t="shared" si="346"/>
        <v>款</v>
      </c>
      <c r="K938" s="207">
        <f t="shared" si="350"/>
        <v>0</v>
      </c>
      <c r="O938" s="207">
        <f t="shared" si="347"/>
        <v>5</v>
      </c>
      <c r="P938" s="284">
        <v>21309</v>
      </c>
      <c r="Q938" s="286" t="s">
        <v>4212</v>
      </c>
      <c r="R938" s="287"/>
      <c r="S938" s="285">
        <f t="shared" si="348"/>
        <v>0</v>
      </c>
      <c r="T938" s="285">
        <f t="shared" si="349"/>
        <v>0</v>
      </c>
    </row>
    <row r="939" ht="36" customHeight="1" spans="1:20">
      <c r="A939" s="275" t="s">
        <v>4213</v>
      </c>
      <c r="B939" s="276" t="s">
        <v>1560</v>
      </c>
      <c r="C939" s="185">
        <v>0</v>
      </c>
      <c r="D939" s="185">
        <f t="shared" ref="D939:D943" si="358">SUM(E939:G939)</f>
        <v>0</v>
      </c>
      <c r="E939" s="186">
        <v>0</v>
      </c>
      <c r="F939" s="277">
        <v>0</v>
      </c>
      <c r="G939" s="186">
        <v>0</v>
      </c>
      <c r="H939" s="278" t="str">
        <f t="shared" si="344"/>
        <v/>
      </c>
      <c r="I939" s="283" t="str">
        <f t="shared" si="345"/>
        <v>否</v>
      </c>
      <c r="J939" s="207" t="str">
        <f t="shared" si="346"/>
        <v>项</v>
      </c>
      <c r="K939" s="207">
        <f t="shared" si="350"/>
        <v>0</v>
      </c>
      <c r="O939" s="207">
        <f t="shared" si="347"/>
        <v>7</v>
      </c>
      <c r="P939" s="284">
        <v>2130901</v>
      </c>
      <c r="Q939" s="284" t="s">
        <v>4214</v>
      </c>
      <c r="R939" s="287"/>
      <c r="S939" s="285">
        <f t="shared" si="348"/>
        <v>0</v>
      </c>
      <c r="T939" s="285">
        <f t="shared" si="349"/>
        <v>0</v>
      </c>
    </row>
    <row r="940" ht="36" customHeight="1" spans="1:20">
      <c r="A940" s="275" t="s">
        <v>4215</v>
      </c>
      <c r="B940" s="276" t="s">
        <v>1562</v>
      </c>
      <c r="C940" s="185">
        <v>0</v>
      </c>
      <c r="D940" s="185">
        <f t="shared" si="358"/>
        <v>0</v>
      </c>
      <c r="E940" s="186">
        <v>0</v>
      </c>
      <c r="F940" s="277">
        <v>0</v>
      </c>
      <c r="G940" s="186">
        <v>0</v>
      </c>
      <c r="H940" s="278" t="str">
        <f t="shared" si="344"/>
        <v/>
      </c>
      <c r="I940" s="283" t="str">
        <f t="shared" si="345"/>
        <v>否</v>
      </c>
      <c r="J940" s="207" t="str">
        <f t="shared" si="346"/>
        <v>项</v>
      </c>
      <c r="K940" s="207">
        <f t="shared" si="350"/>
        <v>0</v>
      </c>
      <c r="O940" s="207">
        <f t="shared" si="347"/>
        <v>7</v>
      </c>
      <c r="P940" s="284">
        <v>2130999</v>
      </c>
      <c r="Q940" s="284" t="s">
        <v>4216</v>
      </c>
      <c r="R940" s="287"/>
      <c r="S940" s="285">
        <f t="shared" si="348"/>
        <v>0</v>
      </c>
      <c r="T940" s="285">
        <f t="shared" si="349"/>
        <v>0</v>
      </c>
    </row>
    <row r="941" ht="36" customHeight="1" spans="1:20">
      <c r="A941" s="275" t="s">
        <v>4217</v>
      </c>
      <c r="B941" s="276" t="s">
        <v>1564</v>
      </c>
      <c r="C941" s="185">
        <f t="shared" ref="C941:G941" si="359">SUM(C942:C943)</f>
        <v>1</v>
      </c>
      <c r="D941" s="185">
        <f t="shared" si="359"/>
        <v>3</v>
      </c>
      <c r="E941" s="186">
        <f t="shared" si="359"/>
        <v>0</v>
      </c>
      <c r="F941" s="277">
        <f t="shared" si="359"/>
        <v>0</v>
      </c>
      <c r="G941" s="186">
        <f t="shared" si="359"/>
        <v>3</v>
      </c>
      <c r="H941" s="278">
        <f t="shared" si="344"/>
        <v>2</v>
      </c>
      <c r="I941" s="283" t="str">
        <f t="shared" si="345"/>
        <v>是</v>
      </c>
      <c r="J941" s="207" t="str">
        <f t="shared" si="346"/>
        <v>款</v>
      </c>
      <c r="K941" s="207">
        <f t="shared" si="350"/>
        <v>2</v>
      </c>
      <c r="O941" s="207">
        <f t="shared" si="347"/>
        <v>5</v>
      </c>
      <c r="P941" s="284">
        <v>21399</v>
      </c>
      <c r="Q941" s="286" t="s">
        <v>4218</v>
      </c>
      <c r="R941" s="287">
        <f>R942+R943</f>
        <v>1</v>
      </c>
      <c r="S941" s="285">
        <f t="shared" si="348"/>
        <v>0</v>
      </c>
      <c r="T941" s="285">
        <f t="shared" si="349"/>
        <v>0</v>
      </c>
    </row>
    <row r="942" ht="36" customHeight="1" spans="1:20">
      <c r="A942" s="275" t="s">
        <v>4219</v>
      </c>
      <c r="B942" s="276" t="s">
        <v>1566</v>
      </c>
      <c r="C942" s="185">
        <v>0</v>
      </c>
      <c r="D942" s="185">
        <f t="shared" si="358"/>
        <v>0</v>
      </c>
      <c r="E942" s="186">
        <v>0</v>
      </c>
      <c r="F942" s="277">
        <v>0</v>
      </c>
      <c r="G942" s="186">
        <v>0</v>
      </c>
      <c r="H942" s="278" t="str">
        <f t="shared" si="344"/>
        <v/>
      </c>
      <c r="I942" s="283" t="str">
        <f t="shared" si="345"/>
        <v>否</v>
      </c>
      <c r="J942" s="207" t="str">
        <f t="shared" si="346"/>
        <v>项</v>
      </c>
      <c r="K942" s="207">
        <f t="shared" si="350"/>
        <v>0</v>
      </c>
      <c r="O942" s="207">
        <f t="shared" si="347"/>
        <v>7</v>
      </c>
      <c r="P942" s="284">
        <v>2139901</v>
      </c>
      <c r="Q942" s="284" t="s">
        <v>4220</v>
      </c>
      <c r="R942" s="287"/>
      <c r="S942" s="285">
        <f t="shared" si="348"/>
        <v>0</v>
      </c>
      <c r="T942" s="285">
        <f t="shared" si="349"/>
        <v>0</v>
      </c>
    </row>
    <row r="943" ht="36" customHeight="1" spans="1:20">
      <c r="A943" s="275" t="s">
        <v>4221</v>
      </c>
      <c r="B943" s="276" t="s">
        <v>1568</v>
      </c>
      <c r="C943" s="185">
        <v>1</v>
      </c>
      <c r="D943" s="185">
        <f t="shared" si="358"/>
        <v>3</v>
      </c>
      <c r="E943" s="186">
        <v>0</v>
      </c>
      <c r="F943" s="277">
        <v>0</v>
      </c>
      <c r="G943" s="186">
        <v>3</v>
      </c>
      <c r="H943" s="278">
        <f t="shared" si="344"/>
        <v>2</v>
      </c>
      <c r="I943" s="283" t="str">
        <f t="shared" si="345"/>
        <v>是</v>
      </c>
      <c r="J943" s="207" t="str">
        <f t="shared" si="346"/>
        <v>项</v>
      </c>
      <c r="K943" s="207">
        <f t="shared" si="350"/>
        <v>2</v>
      </c>
      <c r="O943" s="207">
        <f t="shared" si="347"/>
        <v>7</v>
      </c>
      <c r="P943" s="284">
        <v>2139999</v>
      </c>
      <c r="Q943" s="284" t="s">
        <v>4222</v>
      </c>
      <c r="R943" s="287">
        <v>1</v>
      </c>
      <c r="S943" s="285">
        <f t="shared" si="348"/>
        <v>0</v>
      </c>
      <c r="T943" s="285">
        <f t="shared" si="349"/>
        <v>0</v>
      </c>
    </row>
    <row r="944" ht="36" customHeight="1" spans="1:20">
      <c r="A944" s="271" t="s">
        <v>101</v>
      </c>
      <c r="B944" s="272" t="s">
        <v>102</v>
      </c>
      <c r="C944" s="179">
        <f>SUM(C945,C968,C978,C988,C993,C1000,C1005)</f>
        <v>4807</v>
      </c>
      <c r="D944" s="179">
        <f t="shared" ref="C944:G944" si="360">SUM(D945,D968,D978,D988,D993,D1000,D1005)</f>
        <v>6893</v>
      </c>
      <c r="E944" s="180">
        <f t="shared" si="360"/>
        <v>888</v>
      </c>
      <c r="F944" s="273">
        <f t="shared" si="360"/>
        <v>335</v>
      </c>
      <c r="G944" s="180">
        <f t="shared" si="360"/>
        <v>5670</v>
      </c>
      <c r="H944" s="274">
        <f t="shared" si="344"/>
        <v>0.433950488870397</v>
      </c>
      <c r="I944" s="283" t="str">
        <f t="shared" si="345"/>
        <v>是</v>
      </c>
      <c r="J944" s="207" t="str">
        <f t="shared" si="346"/>
        <v>类</v>
      </c>
      <c r="K944" s="207">
        <f t="shared" si="350"/>
        <v>2086</v>
      </c>
      <c r="O944" s="207">
        <f t="shared" si="347"/>
        <v>3</v>
      </c>
      <c r="P944" s="284">
        <v>214</v>
      </c>
      <c r="Q944" s="286" t="s">
        <v>2589</v>
      </c>
      <c r="R944" s="287">
        <f>SUM(R945,R968,R978,R988,R993,R1000,R1005)</f>
        <v>4807</v>
      </c>
      <c r="S944" s="285">
        <f t="shared" si="348"/>
        <v>0</v>
      </c>
      <c r="T944" s="285">
        <f t="shared" si="349"/>
        <v>0</v>
      </c>
    </row>
    <row r="945" ht="36" customHeight="1" spans="1:20">
      <c r="A945" s="275" t="s">
        <v>4223</v>
      </c>
      <c r="B945" s="276" t="s">
        <v>1571</v>
      </c>
      <c r="C945" s="185">
        <f t="shared" ref="C945:G945" si="361">SUM(C946:C967)</f>
        <v>2975</v>
      </c>
      <c r="D945" s="185">
        <f t="shared" si="361"/>
        <v>1619</v>
      </c>
      <c r="E945" s="186">
        <f t="shared" si="361"/>
        <v>888</v>
      </c>
      <c r="F945" s="277">
        <f t="shared" si="361"/>
        <v>61</v>
      </c>
      <c r="G945" s="186">
        <f t="shared" si="361"/>
        <v>670</v>
      </c>
      <c r="H945" s="278">
        <f t="shared" si="344"/>
        <v>-0.455798319327731</v>
      </c>
      <c r="I945" s="283" t="str">
        <f t="shared" si="345"/>
        <v>是</v>
      </c>
      <c r="J945" s="207" t="str">
        <f t="shared" si="346"/>
        <v>款</v>
      </c>
      <c r="K945" s="207">
        <f t="shared" si="350"/>
        <v>-1356</v>
      </c>
      <c r="O945" s="207">
        <f t="shared" si="347"/>
        <v>5</v>
      </c>
      <c r="P945" s="284">
        <v>21401</v>
      </c>
      <c r="Q945" s="286" t="s">
        <v>4224</v>
      </c>
      <c r="R945" s="287">
        <f>SUM(R946:R967)</f>
        <v>2975</v>
      </c>
      <c r="S945" s="285">
        <f t="shared" si="348"/>
        <v>0</v>
      </c>
      <c r="T945" s="285">
        <f t="shared" si="349"/>
        <v>0</v>
      </c>
    </row>
    <row r="946" ht="36" customHeight="1" spans="1:20">
      <c r="A946" s="275" t="s">
        <v>4225</v>
      </c>
      <c r="B946" s="276" t="s">
        <v>145</v>
      </c>
      <c r="C946" s="185">
        <v>249</v>
      </c>
      <c r="D946" s="185">
        <f t="shared" ref="D946:D967" si="362">SUM(E946:G946)</f>
        <v>235</v>
      </c>
      <c r="E946" s="279">
        <v>235</v>
      </c>
      <c r="F946" s="277">
        <v>0</v>
      </c>
      <c r="G946" s="186">
        <v>0</v>
      </c>
      <c r="H946" s="278">
        <f t="shared" si="344"/>
        <v>-0.0562248995983936</v>
      </c>
      <c r="I946" s="283" t="str">
        <f t="shared" si="345"/>
        <v>是</v>
      </c>
      <c r="J946" s="207" t="str">
        <f t="shared" si="346"/>
        <v>项</v>
      </c>
      <c r="K946" s="207">
        <f t="shared" si="350"/>
        <v>-14</v>
      </c>
      <c r="O946" s="207">
        <f t="shared" si="347"/>
        <v>7</v>
      </c>
      <c r="P946" s="284">
        <v>2140101</v>
      </c>
      <c r="Q946" s="284" t="s">
        <v>2608</v>
      </c>
      <c r="R946" s="287">
        <v>249</v>
      </c>
      <c r="S946" s="285">
        <f t="shared" si="348"/>
        <v>0</v>
      </c>
      <c r="T946" s="285">
        <f t="shared" si="349"/>
        <v>0</v>
      </c>
    </row>
    <row r="947" ht="36" customHeight="1" spans="1:20">
      <c r="A947" s="275" t="s">
        <v>4226</v>
      </c>
      <c r="B947" s="276" t="s">
        <v>147</v>
      </c>
      <c r="C947" s="185"/>
      <c r="D947" s="185">
        <f t="shared" si="362"/>
        <v>0</v>
      </c>
      <c r="E947" s="186">
        <v>0</v>
      </c>
      <c r="F947" s="277">
        <v>0</v>
      </c>
      <c r="G947" s="186">
        <v>0</v>
      </c>
      <c r="H947" s="278" t="str">
        <f t="shared" si="344"/>
        <v/>
      </c>
      <c r="I947" s="283" t="str">
        <f t="shared" si="345"/>
        <v>否</v>
      </c>
      <c r="J947" s="207" t="str">
        <f t="shared" si="346"/>
        <v>项</v>
      </c>
      <c r="K947" s="207">
        <f t="shared" si="350"/>
        <v>0</v>
      </c>
      <c r="O947" s="207">
        <f t="shared" si="347"/>
        <v>7</v>
      </c>
      <c r="P947" s="284">
        <v>2140102</v>
      </c>
      <c r="Q947" s="284" t="s">
        <v>2610</v>
      </c>
      <c r="R947" s="287"/>
      <c r="S947" s="285">
        <f t="shared" si="348"/>
        <v>0</v>
      </c>
      <c r="T947" s="285">
        <f t="shared" si="349"/>
        <v>0</v>
      </c>
    </row>
    <row r="948" ht="36" customHeight="1" spans="1:20">
      <c r="A948" s="275" t="s">
        <v>4227</v>
      </c>
      <c r="B948" s="276" t="s">
        <v>149</v>
      </c>
      <c r="C948" s="185"/>
      <c r="D948" s="185">
        <f t="shared" si="362"/>
        <v>0</v>
      </c>
      <c r="E948" s="186">
        <v>0</v>
      </c>
      <c r="F948" s="277">
        <v>0</v>
      </c>
      <c r="G948" s="186">
        <v>0</v>
      </c>
      <c r="H948" s="278" t="str">
        <f t="shared" si="344"/>
        <v/>
      </c>
      <c r="I948" s="283" t="str">
        <f t="shared" si="345"/>
        <v>否</v>
      </c>
      <c r="J948" s="207" t="str">
        <f t="shared" si="346"/>
        <v>项</v>
      </c>
      <c r="K948" s="207">
        <f t="shared" si="350"/>
        <v>0</v>
      </c>
      <c r="O948" s="207">
        <f t="shared" si="347"/>
        <v>7</v>
      </c>
      <c r="P948" s="284">
        <v>2140103</v>
      </c>
      <c r="Q948" s="284" t="s">
        <v>2612</v>
      </c>
      <c r="R948" s="287"/>
      <c r="S948" s="285">
        <f t="shared" si="348"/>
        <v>0</v>
      </c>
      <c r="T948" s="285">
        <f t="shared" si="349"/>
        <v>0</v>
      </c>
    </row>
    <row r="949" ht="36" customHeight="1" spans="1:20">
      <c r="A949" s="275" t="s">
        <v>4228</v>
      </c>
      <c r="B949" s="276" t="s">
        <v>1573</v>
      </c>
      <c r="C949" s="185"/>
      <c r="D949" s="185">
        <f t="shared" si="362"/>
        <v>0</v>
      </c>
      <c r="E949" s="186">
        <v>0</v>
      </c>
      <c r="F949" s="277"/>
      <c r="G949" s="186">
        <v>0</v>
      </c>
      <c r="H949" s="278" t="str">
        <f t="shared" si="344"/>
        <v/>
      </c>
      <c r="I949" s="283" t="str">
        <f t="shared" si="345"/>
        <v>否</v>
      </c>
      <c r="J949" s="207" t="str">
        <f t="shared" si="346"/>
        <v>项</v>
      </c>
      <c r="K949" s="207">
        <f t="shared" si="350"/>
        <v>0</v>
      </c>
      <c r="O949" s="207">
        <f t="shared" si="347"/>
        <v>7</v>
      </c>
      <c r="P949" s="284">
        <v>2140104</v>
      </c>
      <c r="Q949" s="284" t="s">
        <v>4229</v>
      </c>
      <c r="R949" s="287"/>
      <c r="S949" s="285">
        <f t="shared" si="348"/>
        <v>0</v>
      </c>
      <c r="T949" s="285">
        <f t="shared" si="349"/>
        <v>0</v>
      </c>
    </row>
    <row r="950" ht="36" customHeight="1" spans="1:20">
      <c r="A950" s="275" t="s">
        <v>4230</v>
      </c>
      <c r="B950" s="276" t="s">
        <v>1575</v>
      </c>
      <c r="C950" s="185">
        <v>2292</v>
      </c>
      <c r="D950" s="185">
        <f t="shared" si="362"/>
        <v>1146</v>
      </c>
      <c r="E950" s="279">
        <v>528</v>
      </c>
      <c r="F950" s="277">
        <v>48</v>
      </c>
      <c r="G950" s="186">
        <v>570</v>
      </c>
      <c r="H950" s="278">
        <f t="shared" si="344"/>
        <v>-0.5</v>
      </c>
      <c r="I950" s="283" t="str">
        <f t="shared" si="345"/>
        <v>是</v>
      </c>
      <c r="J950" s="207" t="str">
        <f t="shared" si="346"/>
        <v>项</v>
      </c>
      <c r="K950" s="207">
        <f t="shared" si="350"/>
        <v>-1146</v>
      </c>
      <c r="O950" s="207">
        <f t="shared" si="347"/>
        <v>7</v>
      </c>
      <c r="P950" s="284">
        <v>2140106</v>
      </c>
      <c r="Q950" s="284" t="s">
        <v>4231</v>
      </c>
      <c r="R950" s="287">
        <v>2292</v>
      </c>
      <c r="S950" s="285">
        <f t="shared" si="348"/>
        <v>0</v>
      </c>
      <c r="T950" s="285">
        <f t="shared" si="349"/>
        <v>0</v>
      </c>
    </row>
    <row r="951" ht="36" customHeight="1" spans="1:20">
      <c r="A951" s="275" t="s">
        <v>4232</v>
      </c>
      <c r="B951" s="276" t="s">
        <v>1577</v>
      </c>
      <c r="C951" s="185">
        <v>0</v>
      </c>
      <c r="D951" s="185">
        <f t="shared" si="362"/>
        <v>100</v>
      </c>
      <c r="E951" s="186">
        <v>0</v>
      </c>
      <c r="F951" s="277">
        <v>0</v>
      </c>
      <c r="G951" s="186">
        <v>100</v>
      </c>
      <c r="H951" s="278" t="str">
        <f t="shared" si="344"/>
        <v/>
      </c>
      <c r="I951" s="283" t="str">
        <f t="shared" si="345"/>
        <v>是</v>
      </c>
      <c r="J951" s="207" t="str">
        <f t="shared" si="346"/>
        <v>项</v>
      </c>
      <c r="K951" s="207">
        <f t="shared" si="350"/>
        <v>100</v>
      </c>
      <c r="O951" s="207">
        <f t="shared" si="347"/>
        <v>7</v>
      </c>
      <c r="P951" s="284">
        <v>2140109</v>
      </c>
      <c r="Q951" s="284" t="s">
        <v>4233</v>
      </c>
      <c r="R951" s="287"/>
      <c r="S951" s="285">
        <f t="shared" si="348"/>
        <v>0</v>
      </c>
      <c r="T951" s="285">
        <f t="shared" si="349"/>
        <v>0</v>
      </c>
    </row>
    <row r="952" ht="36" customHeight="1" spans="1:20">
      <c r="A952" s="275" t="s">
        <v>4234</v>
      </c>
      <c r="B952" s="276" t="s">
        <v>1579</v>
      </c>
      <c r="C952" s="185">
        <v>0</v>
      </c>
      <c r="D952" s="185">
        <f t="shared" si="362"/>
        <v>0</v>
      </c>
      <c r="E952" s="186">
        <v>0</v>
      </c>
      <c r="F952" s="277">
        <v>0</v>
      </c>
      <c r="G952" s="186">
        <v>0</v>
      </c>
      <c r="H952" s="278" t="str">
        <f t="shared" si="344"/>
        <v/>
      </c>
      <c r="I952" s="283" t="str">
        <f t="shared" si="345"/>
        <v>否</v>
      </c>
      <c r="J952" s="207" t="str">
        <f t="shared" si="346"/>
        <v>项</v>
      </c>
      <c r="K952" s="207">
        <f t="shared" si="350"/>
        <v>0</v>
      </c>
      <c r="O952" s="207">
        <f t="shared" si="347"/>
        <v>7</v>
      </c>
      <c r="P952" s="284">
        <v>2140110</v>
      </c>
      <c r="Q952" s="284" t="s">
        <v>4235</v>
      </c>
      <c r="R952" s="287"/>
      <c r="S952" s="285">
        <f t="shared" si="348"/>
        <v>0</v>
      </c>
      <c r="T952" s="285">
        <f t="shared" si="349"/>
        <v>0</v>
      </c>
    </row>
    <row r="953" ht="36" customHeight="1" spans="1:20">
      <c r="A953" s="275" t="s">
        <v>4236</v>
      </c>
      <c r="B953" s="276" t="s">
        <v>1581</v>
      </c>
      <c r="C953" s="185">
        <v>0</v>
      </c>
      <c r="D953" s="185">
        <f t="shared" si="362"/>
        <v>0</v>
      </c>
      <c r="E953" s="186">
        <v>0</v>
      </c>
      <c r="F953" s="277">
        <v>0</v>
      </c>
      <c r="G953" s="186">
        <v>0</v>
      </c>
      <c r="H953" s="278" t="str">
        <f t="shared" si="344"/>
        <v/>
      </c>
      <c r="I953" s="283" t="str">
        <f t="shared" si="345"/>
        <v>否</v>
      </c>
      <c r="J953" s="207" t="str">
        <f t="shared" si="346"/>
        <v>项</v>
      </c>
      <c r="K953" s="207">
        <f t="shared" si="350"/>
        <v>0</v>
      </c>
      <c r="O953" s="207">
        <f t="shared" si="347"/>
        <v>7</v>
      </c>
      <c r="P953" s="284">
        <v>2140111</v>
      </c>
      <c r="Q953" s="284" t="s">
        <v>4237</v>
      </c>
      <c r="R953" s="287"/>
      <c r="S953" s="285">
        <f t="shared" si="348"/>
        <v>0</v>
      </c>
      <c r="T953" s="285">
        <f t="shared" si="349"/>
        <v>0</v>
      </c>
    </row>
    <row r="954" ht="36" customHeight="1" spans="1:20">
      <c r="A954" s="275" t="s">
        <v>4238</v>
      </c>
      <c r="B954" s="276" t="s">
        <v>1583</v>
      </c>
      <c r="C954" s="185">
        <v>170</v>
      </c>
      <c r="D954" s="185">
        <f t="shared" si="362"/>
        <v>125</v>
      </c>
      <c r="E954" s="279">
        <v>125</v>
      </c>
      <c r="F954" s="277">
        <v>0</v>
      </c>
      <c r="G954" s="186">
        <v>0</v>
      </c>
      <c r="H954" s="278">
        <f t="shared" si="344"/>
        <v>-0.264705882352941</v>
      </c>
      <c r="I954" s="283" t="str">
        <f t="shared" si="345"/>
        <v>是</v>
      </c>
      <c r="J954" s="207" t="str">
        <f t="shared" si="346"/>
        <v>项</v>
      </c>
      <c r="K954" s="207">
        <f t="shared" si="350"/>
        <v>-45</v>
      </c>
      <c r="O954" s="207">
        <f t="shared" si="347"/>
        <v>7</v>
      </c>
      <c r="P954" s="284">
        <v>2140112</v>
      </c>
      <c r="Q954" s="284" t="s">
        <v>4239</v>
      </c>
      <c r="R954" s="287">
        <v>170</v>
      </c>
      <c r="S954" s="285">
        <f t="shared" si="348"/>
        <v>0</v>
      </c>
      <c r="T954" s="285">
        <f t="shared" si="349"/>
        <v>0</v>
      </c>
    </row>
    <row r="955" ht="36" customHeight="1" spans="1:20">
      <c r="A955" s="275" t="s">
        <v>4240</v>
      </c>
      <c r="B955" s="276" t="s">
        <v>1585</v>
      </c>
      <c r="C955" s="185">
        <v>0</v>
      </c>
      <c r="D955" s="185">
        <f t="shared" si="362"/>
        <v>0</v>
      </c>
      <c r="E955" s="186">
        <v>0</v>
      </c>
      <c r="F955" s="277">
        <v>0</v>
      </c>
      <c r="G955" s="186">
        <v>0</v>
      </c>
      <c r="H955" s="278" t="str">
        <f t="shared" si="344"/>
        <v/>
      </c>
      <c r="I955" s="283" t="str">
        <f t="shared" si="345"/>
        <v>否</v>
      </c>
      <c r="J955" s="207" t="str">
        <f t="shared" si="346"/>
        <v>项</v>
      </c>
      <c r="K955" s="207">
        <f t="shared" si="350"/>
        <v>0</v>
      </c>
      <c r="O955" s="207">
        <f t="shared" si="347"/>
        <v>7</v>
      </c>
      <c r="P955" s="284">
        <v>2140114</v>
      </c>
      <c r="Q955" s="284" t="s">
        <v>4241</v>
      </c>
      <c r="R955" s="287"/>
      <c r="S955" s="285">
        <f t="shared" si="348"/>
        <v>0</v>
      </c>
      <c r="T955" s="285">
        <f t="shared" si="349"/>
        <v>0</v>
      </c>
    </row>
    <row r="956" ht="36" customHeight="1" spans="1:20">
      <c r="A956" s="275" t="s">
        <v>4242</v>
      </c>
      <c r="B956" s="276" t="s">
        <v>1587</v>
      </c>
      <c r="C956" s="185">
        <v>0</v>
      </c>
      <c r="D956" s="185">
        <f t="shared" si="362"/>
        <v>0</v>
      </c>
      <c r="E956" s="186">
        <v>0</v>
      </c>
      <c r="F956" s="277">
        <v>0</v>
      </c>
      <c r="G956" s="186">
        <v>0</v>
      </c>
      <c r="H956" s="278" t="str">
        <f t="shared" si="344"/>
        <v/>
      </c>
      <c r="I956" s="283" t="str">
        <f t="shared" si="345"/>
        <v>否</v>
      </c>
      <c r="J956" s="207" t="str">
        <f t="shared" si="346"/>
        <v>项</v>
      </c>
      <c r="K956" s="207">
        <f t="shared" si="350"/>
        <v>0</v>
      </c>
      <c r="O956" s="207">
        <f t="shared" si="347"/>
        <v>7</v>
      </c>
      <c r="P956" s="284">
        <v>2140122</v>
      </c>
      <c r="Q956" s="284" t="s">
        <v>4243</v>
      </c>
      <c r="R956" s="287"/>
      <c r="S956" s="285">
        <f t="shared" si="348"/>
        <v>0</v>
      </c>
      <c r="T956" s="285">
        <f t="shared" si="349"/>
        <v>0</v>
      </c>
    </row>
    <row r="957" ht="36" customHeight="1" spans="1:20">
      <c r="A957" s="275" t="s">
        <v>4244</v>
      </c>
      <c r="B957" s="276" t="s">
        <v>1589</v>
      </c>
      <c r="C957" s="185">
        <v>0</v>
      </c>
      <c r="D957" s="185">
        <f t="shared" si="362"/>
        <v>0</v>
      </c>
      <c r="E957" s="186">
        <v>0</v>
      </c>
      <c r="F957" s="277">
        <v>0</v>
      </c>
      <c r="G957" s="186">
        <v>0</v>
      </c>
      <c r="H957" s="278" t="str">
        <f t="shared" si="344"/>
        <v/>
      </c>
      <c r="I957" s="283" t="str">
        <f t="shared" si="345"/>
        <v>否</v>
      </c>
      <c r="J957" s="207" t="str">
        <f t="shared" si="346"/>
        <v>项</v>
      </c>
      <c r="K957" s="207">
        <f t="shared" si="350"/>
        <v>0</v>
      </c>
      <c r="O957" s="207">
        <f t="shared" si="347"/>
        <v>7</v>
      </c>
      <c r="P957" s="284">
        <v>2140123</v>
      </c>
      <c r="Q957" s="284" t="s">
        <v>4245</v>
      </c>
      <c r="R957" s="287"/>
      <c r="S957" s="285">
        <f t="shared" si="348"/>
        <v>0</v>
      </c>
      <c r="T957" s="285">
        <f t="shared" si="349"/>
        <v>0</v>
      </c>
    </row>
    <row r="958" ht="36" customHeight="1" spans="1:20">
      <c r="A958" s="275" t="s">
        <v>4246</v>
      </c>
      <c r="B958" s="276" t="s">
        <v>1591</v>
      </c>
      <c r="C958" s="185">
        <v>0</v>
      </c>
      <c r="D958" s="185">
        <f t="shared" si="362"/>
        <v>0</v>
      </c>
      <c r="E958" s="186">
        <v>0</v>
      </c>
      <c r="F958" s="277">
        <v>0</v>
      </c>
      <c r="G958" s="186">
        <v>0</v>
      </c>
      <c r="H958" s="278" t="str">
        <f t="shared" si="344"/>
        <v/>
      </c>
      <c r="I958" s="283" t="str">
        <f t="shared" si="345"/>
        <v>否</v>
      </c>
      <c r="J958" s="207" t="str">
        <f t="shared" si="346"/>
        <v>项</v>
      </c>
      <c r="K958" s="207">
        <f t="shared" si="350"/>
        <v>0</v>
      </c>
      <c r="O958" s="207">
        <f t="shared" si="347"/>
        <v>7</v>
      </c>
      <c r="P958" s="284">
        <v>2140127</v>
      </c>
      <c r="Q958" s="284" t="s">
        <v>4247</v>
      </c>
      <c r="R958" s="287"/>
      <c r="S958" s="285">
        <f t="shared" si="348"/>
        <v>0</v>
      </c>
      <c r="T958" s="285">
        <f t="shared" si="349"/>
        <v>0</v>
      </c>
    </row>
    <row r="959" ht="36" customHeight="1" spans="1:20">
      <c r="A959" s="275" t="s">
        <v>4248</v>
      </c>
      <c r="B959" s="276" t="s">
        <v>1593</v>
      </c>
      <c r="C959" s="185">
        <v>0</v>
      </c>
      <c r="D959" s="185">
        <f t="shared" si="362"/>
        <v>0</v>
      </c>
      <c r="E959" s="186">
        <v>0</v>
      </c>
      <c r="F959" s="277">
        <v>0</v>
      </c>
      <c r="G959" s="186">
        <v>0</v>
      </c>
      <c r="H959" s="278" t="str">
        <f t="shared" si="344"/>
        <v/>
      </c>
      <c r="I959" s="283" t="str">
        <f t="shared" si="345"/>
        <v>否</v>
      </c>
      <c r="J959" s="207" t="str">
        <f t="shared" si="346"/>
        <v>项</v>
      </c>
      <c r="K959" s="207">
        <f t="shared" si="350"/>
        <v>0</v>
      </c>
      <c r="O959" s="207">
        <f t="shared" si="347"/>
        <v>7</v>
      </c>
      <c r="P959" s="284">
        <v>2140128</v>
      </c>
      <c r="Q959" s="284" t="s">
        <v>4249</v>
      </c>
      <c r="R959" s="287"/>
      <c r="S959" s="285">
        <f t="shared" si="348"/>
        <v>0</v>
      </c>
      <c r="T959" s="285">
        <f t="shared" si="349"/>
        <v>0</v>
      </c>
    </row>
    <row r="960" ht="36" customHeight="1" spans="1:20">
      <c r="A960" s="275" t="s">
        <v>4250</v>
      </c>
      <c r="B960" s="276" t="s">
        <v>1595</v>
      </c>
      <c r="C960" s="185">
        <v>0</v>
      </c>
      <c r="D960" s="185">
        <f t="shared" si="362"/>
        <v>0</v>
      </c>
      <c r="E960" s="186">
        <v>0</v>
      </c>
      <c r="F960" s="277">
        <v>0</v>
      </c>
      <c r="G960" s="186">
        <v>0</v>
      </c>
      <c r="H960" s="278" t="str">
        <f t="shared" si="344"/>
        <v/>
      </c>
      <c r="I960" s="283" t="str">
        <f t="shared" si="345"/>
        <v>否</v>
      </c>
      <c r="J960" s="207" t="str">
        <f t="shared" si="346"/>
        <v>项</v>
      </c>
      <c r="K960" s="207">
        <f t="shared" si="350"/>
        <v>0</v>
      </c>
      <c r="O960" s="207">
        <f t="shared" si="347"/>
        <v>7</v>
      </c>
      <c r="P960" s="284">
        <v>2140129</v>
      </c>
      <c r="Q960" s="284" t="s">
        <v>4251</v>
      </c>
      <c r="R960" s="287"/>
      <c r="S960" s="285">
        <f t="shared" si="348"/>
        <v>0</v>
      </c>
      <c r="T960" s="285">
        <f t="shared" si="349"/>
        <v>0</v>
      </c>
    </row>
    <row r="961" ht="36" customHeight="1" spans="1:20">
      <c r="A961" s="275" t="s">
        <v>4252</v>
      </c>
      <c r="B961" s="276" t="s">
        <v>1597</v>
      </c>
      <c r="C961" s="185">
        <v>0</v>
      </c>
      <c r="D961" s="185">
        <f t="shared" si="362"/>
        <v>0</v>
      </c>
      <c r="E961" s="186">
        <v>0</v>
      </c>
      <c r="F961" s="277">
        <v>0</v>
      </c>
      <c r="G961" s="186">
        <v>0</v>
      </c>
      <c r="H961" s="278" t="str">
        <f t="shared" si="344"/>
        <v/>
      </c>
      <c r="I961" s="283" t="str">
        <f t="shared" si="345"/>
        <v>否</v>
      </c>
      <c r="J961" s="207" t="str">
        <f t="shared" si="346"/>
        <v>项</v>
      </c>
      <c r="K961" s="207">
        <f t="shared" si="350"/>
        <v>0</v>
      </c>
      <c r="O961" s="207">
        <f t="shared" si="347"/>
        <v>7</v>
      </c>
      <c r="P961" s="284">
        <v>2140130</v>
      </c>
      <c r="Q961" s="284" t="s">
        <v>4253</v>
      </c>
      <c r="R961" s="287"/>
      <c r="S961" s="285">
        <f t="shared" si="348"/>
        <v>0</v>
      </c>
      <c r="T961" s="285">
        <f t="shared" si="349"/>
        <v>0</v>
      </c>
    </row>
    <row r="962" ht="36" customHeight="1" spans="1:20">
      <c r="A962" s="275" t="s">
        <v>4254</v>
      </c>
      <c r="B962" s="276" t="s">
        <v>1599</v>
      </c>
      <c r="C962" s="185">
        <v>0</v>
      </c>
      <c r="D962" s="185">
        <f t="shared" si="362"/>
        <v>0</v>
      </c>
      <c r="E962" s="186">
        <v>0</v>
      </c>
      <c r="F962" s="277">
        <v>0</v>
      </c>
      <c r="G962" s="186">
        <v>0</v>
      </c>
      <c r="H962" s="278" t="str">
        <f t="shared" si="344"/>
        <v/>
      </c>
      <c r="I962" s="283" t="str">
        <f t="shared" si="345"/>
        <v>否</v>
      </c>
      <c r="J962" s="207" t="str">
        <f t="shared" si="346"/>
        <v>项</v>
      </c>
      <c r="K962" s="207">
        <f t="shared" si="350"/>
        <v>0</v>
      </c>
      <c r="O962" s="207">
        <f t="shared" si="347"/>
        <v>7</v>
      </c>
      <c r="P962" s="284">
        <v>2140131</v>
      </c>
      <c r="Q962" s="284" t="s">
        <v>4255</v>
      </c>
      <c r="R962" s="287"/>
      <c r="S962" s="285">
        <f t="shared" si="348"/>
        <v>0</v>
      </c>
      <c r="T962" s="285">
        <f t="shared" si="349"/>
        <v>0</v>
      </c>
    </row>
    <row r="963" ht="36" customHeight="1" spans="1:20">
      <c r="A963" s="275" t="s">
        <v>4256</v>
      </c>
      <c r="B963" s="276" t="s">
        <v>1601</v>
      </c>
      <c r="C963" s="185">
        <v>0</v>
      </c>
      <c r="D963" s="185">
        <f t="shared" si="362"/>
        <v>0</v>
      </c>
      <c r="E963" s="186">
        <v>0</v>
      </c>
      <c r="F963" s="277">
        <v>0</v>
      </c>
      <c r="G963" s="186">
        <v>0</v>
      </c>
      <c r="H963" s="278" t="str">
        <f t="shared" si="344"/>
        <v/>
      </c>
      <c r="I963" s="283" t="str">
        <f t="shared" si="345"/>
        <v>否</v>
      </c>
      <c r="J963" s="207" t="str">
        <f t="shared" si="346"/>
        <v>项</v>
      </c>
      <c r="K963" s="207">
        <f t="shared" si="350"/>
        <v>0</v>
      </c>
      <c r="O963" s="207">
        <f t="shared" si="347"/>
        <v>7</v>
      </c>
      <c r="P963" s="284">
        <v>2140133</v>
      </c>
      <c r="Q963" s="284" t="s">
        <v>4257</v>
      </c>
      <c r="R963" s="287"/>
      <c r="S963" s="285">
        <f t="shared" si="348"/>
        <v>0</v>
      </c>
      <c r="T963" s="285">
        <f t="shared" si="349"/>
        <v>0</v>
      </c>
    </row>
    <row r="964" ht="36" customHeight="1" spans="1:20">
      <c r="A964" s="275" t="s">
        <v>4258</v>
      </c>
      <c r="B964" s="276" t="s">
        <v>1603</v>
      </c>
      <c r="C964" s="185">
        <v>0</v>
      </c>
      <c r="D964" s="185">
        <f t="shared" si="362"/>
        <v>0</v>
      </c>
      <c r="E964" s="186">
        <v>0</v>
      </c>
      <c r="F964" s="277">
        <v>0</v>
      </c>
      <c r="G964" s="186">
        <v>0</v>
      </c>
      <c r="H964" s="278" t="str">
        <f t="shared" ref="H964:H1027" si="363">IF(C964&lt;&gt;0,D964/C964-1,"")</f>
        <v/>
      </c>
      <c r="I964" s="283" t="str">
        <f t="shared" ref="I964:I1027" si="364">IF(LEN(A964)=3,"是",IF(B964&lt;&gt;"",IF(SUM(C964:D964)&lt;&gt;0,"是","否"),"是"))</f>
        <v>否</v>
      </c>
      <c r="J964" s="207" t="str">
        <f t="shared" ref="J964:J1027" si="365">IF(LEN(A964)=3,"类",IF(LEN(A964)=5,"款","项"))</f>
        <v>项</v>
      </c>
      <c r="K964" s="207">
        <f t="shared" si="350"/>
        <v>0</v>
      </c>
      <c r="O964" s="207">
        <f t="shared" ref="O964:O1027" si="366">LEN(A964)</f>
        <v>7</v>
      </c>
      <c r="P964" s="284">
        <v>2140136</v>
      </c>
      <c r="Q964" s="284" t="s">
        <v>4259</v>
      </c>
      <c r="R964" s="287"/>
      <c r="S964" s="285">
        <f t="shared" ref="S964:S1027" si="367">A964-P964</f>
        <v>0</v>
      </c>
      <c r="T964" s="285">
        <f t="shared" ref="T964:T1027" si="368">C964-R964</f>
        <v>0</v>
      </c>
    </row>
    <row r="965" ht="36" customHeight="1" spans="1:20">
      <c r="A965" s="275" t="s">
        <v>4260</v>
      </c>
      <c r="B965" s="276" t="s">
        <v>1605</v>
      </c>
      <c r="C965" s="185">
        <v>259</v>
      </c>
      <c r="D965" s="185">
        <f t="shared" si="362"/>
        <v>13</v>
      </c>
      <c r="E965" s="186">
        <v>0</v>
      </c>
      <c r="F965" s="277">
        <v>13</v>
      </c>
      <c r="G965" s="186"/>
      <c r="H965" s="278">
        <f t="shared" si="363"/>
        <v>-0.94980694980695</v>
      </c>
      <c r="I965" s="283" t="str">
        <f t="shared" si="364"/>
        <v>是</v>
      </c>
      <c r="J965" s="207" t="str">
        <f t="shared" si="365"/>
        <v>项</v>
      </c>
      <c r="K965" s="207">
        <f t="shared" ref="K965:K1028" si="369">D965-C965</f>
        <v>-246</v>
      </c>
      <c r="O965" s="207">
        <f t="shared" si="366"/>
        <v>7</v>
      </c>
      <c r="P965" s="284">
        <v>2140138</v>
      </c>
      <c r="Q965" s="284" t="s">
        <v>4261</v>
      </c>
      <c r="R965" s="287">
        <v>259</v>
      </c>
      <c r="S965" s="285">
        <f t="shared" si="367"/>
        <v>0</v>
      </c>
      <c r="T965" s="285">
        <f t="shared" si="368"/>
        <v>0</v>
      </c>
    </row>
    <row r="966" ht="36" customHeight="1" spans="1:20">
      <c r="A966" s="275" t="s">
        <v>4262</v>
      </c>
      <c r="B966" s="276" t="s">
        <v>1607</v>
      </c>
      <c r="C966" s="185">
        <v>0</v>
      </c>
      <c r="D966" s="185">
        <f t="shared" si="362"/>
        <v>0</v>
      </c>
      <c r="E966" s="186">
        <v>0</v>
      </c>
      <c r="F966" s="277">
        <v>0</v>
      </c>
      <c r="G966" s="186">
        <v>0</v>
      </c>
      <c r="H966" s="278" t="str">
        <f t="shared" si="363"/>
        <v/>
      </c>
      <c r="I966" s="283" t="str">
        <f t="shared" si="364"/>
        <v>否</v>
      </c>
      <c r="J966" s="207" t="str">
        <f t="shared" si="365"/>
        <v>项</v>
      </c>
      <c r="K966" s="207">
        <f t="shared" si="369"/>
        <v>0</v>
      </c>
      <c r="O966" s="207">
        <f t="shared" si="366"/>
        <v>7</v>
      </c>
      <c r="P966" s="284">
        <v>2140139</v>
      </c>
      <c r="Q966" s="284" t="s">
        <v>4263</v>
      </c>
      <c r="R966" s="287"/>
      <c r="S966" s="285">
        <f t="shared" si="367"/>
        <v>0</v>
      </c>
      <c r="T966" s="285">
        <f t="shared" si="368"/>
        <v>0</v>
      </c>
    </row>
    <row r="967" ht="36" customHeight="1" spans="1:20">
      <c r="A967" s="275" t="s">
        <v>4264</v>
      </c>
      <c r="B967" s="276" t="s">
        <v>1609</v>
      </c>
      <c r="C967" s="185">
        <v>5</v>
      </c>
      <c r="D967" s="185">
        <f t="shared" si="362"/>
        <v>0</v>
      </c>
      <c r="E967" s="186">
        <v>0</v>
      </c>
      <c r="F967" s="277">
        <v>0</v>
      </c>
      <c r="G967" s="186">
        <v>0</v>
      </c>
      <c r="H967" s="278">
        <f t="shared" si="363"/>
        <v>-1</v>
      </c>
      <c r="I967" s="283" t="str">
        <f t="shared" si="364"/>
        <v>是</v>
      </c>
      <c r="J967" s="207" t="str">
        <f t="shared" si="365"/>
        <v>项</v>
      </c>
      <c r="K967" s="207">
        <f t="shared" si="369"/>
        <v>-5</v>
      </c>
      <c r="O967" s="207">
        <f t="shared" si="366"/>
        <v>7</v>
      </c>
      <c r="P967" s="284">
        <v>2140199</v>
      </c>
      <c r="Q967" s="284" t="s">
        <v>4265</v>
      </c>
      <c r="R967" s="287">
        <v>5</v>
      </c>
      <c r="S967" s="285">
        <f t="shared" si="367"/>
        <v>0</v>
      </c>
      <c r="T967" s="285">
        <f t="shared" si="368"/>
        <v>0</v>
      </c>
    </row>
    <row r="968" ht="36" customHeight="1" spans="1:20">
      <c r="A968" s="275" t="s">
        <v>4266</v>
      </c>
      <c r="B968" s="276" t="s">
        <v>1611</v>
      </c>
      <c r="C968" s="185">
        <f t="shared" ref="C968:G968" si="370">SUM(C969:C977)</f>
        <v>0</v>
      </c>
      <c r="D968" s="185">
        <f t="shared" si="370"/>
        <v>0</v>
      </c>
      <c r="E968" s="186">
        <f t="shared" si="370"/>
        <v>0</v>
      </c>
      <c r="F968" s="277">
        <f t="shared" si="370"/>
        <v>0</v>
      </c>
      <c r="G968" s="186">
        <f t="shared" si="370"/>
        <v>0</v>
      </c>
      <c r="H968" s="278" t="str">
        <f t="shared" si="363"/>
        <v/>
      </c>
      <c r="I968" s="283" t="str">
        <f t="shared" si="364"/>
        <v>否</v>
      </c>
      <c r="J968" s="207" t="str">
        <f t="shared" si="365"/>
        <v>款</v>
      </c>
      <c r="K968" s="207">
        <f t="shared" si="369"/>
        <v>0</v>
      </c>
      <c r="O968" s="207">
        <f t="shared" si="366"/>
        <v>5</v>
      </c>
      <c r="P968" s="284">
        <v>21402</v>
      </c>
      <c r="Q968" s="286" t="s">
        <v>4267</v>
      </c>
      <c r="R968" s="287"/>
      <c r="S968" s="285">
        <f t="shared" si="367"/>
        <v>0</v>
      </c>
      <c r="T968" s="285">
        <f t="shared" si="368"/>
        <v>0</v>
      </c>
    </row>
    <row r="969" ht="36" customHeight="1" spans="1:20">
      <c r="A969" s="275" t="s">
        <v>4268</v>
      </c>
      <c r="B969" s="276" t="s">
        <v>145</v>
      </c>
      <c r="C969" s="185">
        <v>0</v>
      </c>
      <c r="D969" s="185">
        <f t="shared" ref="D969:D977" si="371">SUM(E969:G969)</f>
        <v>0</v>
      </c>
      <c r="E969" s="186">
        <v>0</v>
      </c>
      <c r="F969" s="277">
        <v>0</v>
      </c>
      <c r="G969" s="186">
        <v>0</v>
      </c>
      <c r="H969" s="278" t="str">
        <f t="shared" si="363"/>
        <v/>
      </c>
      <c r="I969" s="283" t="str">
        <f t="shared" si="364"/>
        <v>否</v>
      </c>
      <c r="J969" s="207" t="str">
        <f t="shared" si="365"/>
        <v>项</v>
      </c>
      <c r="K969" s="207">
        <f t="shared" si="369"/>
        <v>0</v>
      </c>
      <c r="O969" s="207">
        <f t="shared" si="366"/>
        <v>7</v>
      </c>
      <c r="P969" s="284">
        <v>2140201</v>
      </c>
      <c r="Q969" s="284" t="s">
        <v>2608</v>
      </c>
      <c r="R969" s="287"/>
      <c r="S969" s="285">
        <f t="shared" si="367"/>
        <v>0</v>
      </c>
      <c r="T969" s="285">
        <f t="shared" si="368"/>
        <v>0</v>
      </c>
    </row>
    <row r="970" ht="36" customHeight="1" spans="1:20">
      <c r="A970" s="275" t="s">
        <v>4269</v>
      </c>
      <c r="B970" s="276" t="s">
        <v>147</v>
      </c>
      <c r="C970" s="185">
        <v>0</v>
      </c>
      <c r="D970" s="185">
        <f t="shared" si="371"/>
        <v>0</v>
      </c>
      <c r="E970" s="186">
        <v>0</v>
      </c>
      <c r="F970" s="277">
        <v>0</v>
      </c>
      <c r="G970" s="186">
        <v>0</v>
      </c>
      <c r="H970" s="278" t="str">
        <f t="shared" si="363"/>
        <v/>
      </c>
      <c r="I970" s="283" t="str">
        <f t="shared" si="364"/>
        <v>否</v>
      </c>
      <c r="J970" s="207" t="str">
        <f t="shared" si="365"/>
        <v>项</v>
      </c>
      <c r="K970" s="207">
        <f t="shared" si="369"/>
        <v>0</v>
      </c>
      <c r="O970" s="207">
        <f t="shared" si="366"/>
        <v>7</v>
      </c>
      <c r="P970" s="284">
        <v>2140202</v>
      </c>
      <c r="Q970" s="284" t="s">
        <v>2610</v>
      </c>
      <c r="R970" s="287"/>
      <c r="S970" s="285">
        <f t="shared" si="367"/>
        <v>0</v>
      </c>
      <c r="T970" s="285">
        <f t="shared" si="368"/>
        <v>0</v>
      </c>
    </row>
    <row r="971" ht="36" customHeight="1" spans="1:20">
      <c r="A971" s="275" t="s">
        <v>4270</v>
      </c>
      <c r="B971" s="276" t="s">
        <v>149</v>
      </c>
      <c r="C971" s="185">
        <v>0</v>
      </c>
      <c r="D971" s="185">
        <f t="shared" si="371"/>
        <v>0</v>
      </c>
      <c r="E971" s="186">
        <v>0</v>
      </c>
      <c r="F971" s="277">
        <v>0</v>
      </c>
      <c r="G971" s="186">
        <v>0</v>
      </c>
      <c r="H971" s="278" t="str">
        <f t="shared" si="363"/>
        <v/>
      </c>
      <c r="I971" s="283" t="str">
        <f t="shared" si="364"/>
        <v>否</v>
      </c>
      <c r="J971" s="207" t="str">
        <f t="shared" si="365"/>
        <v>项</v>
      </c>
      <c r="K971" s="207">
        <f t="shared" si="369"/>
        <v>0</v>
      </c>
      <c r="O971" s="207">
        <f t="shared" si="366"/>
        <v>7</v>
      </c>
      <c r="P971" s="284">
        <v>2140203</v>
      </c>
      <c r="Q971" s="284" t="s">
        <v>2612</v>
      </c>
      <c r="R971" s="287"/>
      <c r="S971" s="285">
        <f t="shared" si="367"/>
        <v>0</v>
      </c>
      <c r="T971" s="285">
        <f t="shared" si="368"/>
        <v>0</v>
      </c>
    </row>
    <row r="972" ht="36" customHeight="1" spans="1:20">
      <c r="A972" s="275" t="s">
        <v>4271</v>
      </c>
      <c r="B972" s="276" t="s">
        <v>1613</v>
      </c>
      <c r="C972" s="185">
        <v>0</v>
      </c>
      <c r="D972" s="185">
        <f t="shared" si="371"/>
        <v>0</v>
      </c>
      <c r="E972" s="186">
        <v>0</v>
      </c>
      <c r="F972" s="277">
        <v>0</v>
      </c>
      <c r="G972" s="186">
        <v>0</v>
      </c>
      <c r="H972" s="278" t="str">
        <f t="shared" si="363"/>
        <v/>
      </c>
      <c r="I972" s="283" t="str">
        <f t="shared" si="364"/>
        <v>否</v>
      </c>
      <c r="J972" s="207" t="str">
        <f t="shared" si="365"/>
        <v>项</v>
      </c>
      <c r="K972" s="207">
        <f t="shared" si="369"/>
        <v>0</v>
      </c>
      <c r="O972" s="207">
        <f t="shared" si="366"/>
        <v>7</v>
      </c>
      <c r="P972" s="284">
        <v>2140204</v>
      </c>
      <c r="Q972" s="284" t="s">
        <v>4272</v>
      </c>
      <c r="R972" s="287"/>
      <c r="S972" s="285">
        <f t="shared" si="367"/>
        <v>0</v>
      </c>
      <c r="T972" s="285">
        <f t="shared" si="368"/>
        <v>0</v>
      </c>
    </row>
    <row r="973" ht="36" customHeight="1" spans="1:20">
      <c r="A973" s="275" t="s">
        <v>4273</v>
      </c>
      <c r="B973" s="276" t="s">
        <v>1615</v>
      </c>
      <c r="C973" s="185">
        <v>0</v>
      </c>
      <c r="D973" s="185">
        <f t="shared" si="371"/>
        <v>0</v>
      </c>
      <c r="E973" s="186">
        <v>0</v>
      </c>
      <c r="F973" s="277">
        <v>0</v>
      </c>
      <c r="G973" s="186">
        <v>0</v>
      </c>
      <c r="H973" s="278" t="str">
        <f t="shared" si="363"/>
        <v/>
      </c>
      <c r="I973" s="283" t="str">
        <f t="shared" si="364"/>
        <v>否</v>
      </c>
      <c r="J973" s="207" t="str">
        <f t="shared" si="365"/>
        <v>项</v>
      </c>
      <c r="K973" s="207">
        <f t="shared" si="369"/>
        <v>0</v>
      </c>
      <c r="O973" s="207">
        <f t="shared" si="366"/>
        <v>7</v>
      </c>
      <c r="P973" s="284">
        <v>2140205</v>
      </c>
      <c r="Q973" s="284" t="s">
        <v>4274</v>
      </c>
      <c r="R973" s="287"/>
      <c r="S973" s="285">
        <f t="shared" si="367"/>
        <v>0</v>
      </c>
      <c r="T973" s="285">
        <f t="shared" si="368"/>
        <v>0</v>
      </c>
    </row>
    <row r="974" ht="36" customHeight="1" spans="1:20">
      <c r="A974" s="275" t="s">
        <v>4275</v>
      </c>
      <c r="B974" s="276" t="s">
        <v>1617</v>
      </c>
      <c r="C974" s="185">
        <v>0</v>
      </c>
      <c r="D974" s="185">
        <f t="shared" si="371"/>
        <v>0</v>
      </c>
      <c r="E974" s="186">
        <v>0</v>
      </c>
      <c r="F974" s="277">
        <v>0</v>
      </c>
      <c r="G974" s="186">
        <v>0</v>
      </c>
      <c r="H974" s="278" t="str">
        <f t="shared" si="363"/>
        <v/>
      </c>
      <c r="I974" s="283" t="str">
        <f t="shared" si="364"/>
        <v>否</v>
      </c>
      <c r="J974" s="207" t="str">
        <f t="shared" si="365"/>
        <v>项</v>
      </c>
      <c r="K974" s="207">
        <f t="shared" si="369"/>
        <v>0</v>
      </c>
      <c r="O974" s="207">
        <f t="shared" si="366"/>
        <v>7</v>
      </c>
      <c r="P974" s="284">
        <v>2140206</v>
      </c>
      <c r="Q974" s="284" t="s">
        <v>4276</v>
      </c>
      <c r="R974" s="287"/>
      <c r="S974" s="285">
        <f t="shared" si="367"/>
        <v>0</v>
      </c>
      <c r="T974" s="285">
        <f t="shared" si="368"/>
        <v>0</v>
      </c>
    </row>
    <row r="975" ht="36" customHeight="1" spans="1:20">
      <c r="A975" s="275" t="s">
        <v>4277</v>
      </c>
      <c r="B975" s="276" t="s">
        <v>1619</v>
      </c>
      <c r="C975" s="185">
        <v>0</v>
      </c>
      <c r="D975" s="185">
        <f t="shared" si="371"/>
        <v>0</v>
      </c>
      <c r="E975" s="186">
        <v>0</v>
      </c>
      <c r="F975" s="277">
        <v>0</v>
      </c>
      <c r="G975" s="186">
        <v>0</v>
      </c>
      <c r="H975" s="278" t="str">
        <f t="shared" si="363"/>
        <v/>
      </c>
      <c r="I975" s="283" t="str">
        <f t="shared" si="364"/>
        <v>否</v>
      </c>
      <c r="J975" s="207" t="str">
        <f t="shared" si="365"/>
        <v>项</v>
      </c>
      <c r="K975" s="207">
        <f t="shared" si="369"/>
        <v>0</v>
      </c>
      <c r="O975" s="207">
        <f t="shared" si="366"/>
        <v>7</v>
      </c>
      <c r="P975" s="284">
        <v>2140207</v>
      </c>
      <c r="Q975" s="284" t="s">
        <v>4278</v>
      </c>
      <c r="R975" s="287"/>
      <c r="S975" s="285">
        <f t="shared" si="367"/>
        <v>0</v>
      </c>
      <c r="T975" s="285">
        <f t="shared" si="368"/>
        <v>0</v>
      </c>
    </row>
    <row r="976" ht="36" customHeight="1" spans="1:20">
      <c r="A976" s="275" t="s">
        <v>4279</v>
      </c>
      <c r="B976" s="276" t="s">
        <v>1621</v>
      </c>
      <c r="C976" s="185">
        <v>0</v>
      </c>
      <c r="D976" s="185">
        <f t="shared" si="371"/>
        <v>0</v>
      </c>
      <c r="E976" s="186">
        <v>0</v>
      </c>
      <c r="F976" s="277">
        <v>0</v>
      </c>
      <c r="G976" s="186">
        <v>0</v>
      </c>
      <c r="H976" s="278" t="str">
        <f t="shared" si="363"/>
        <v/>
      </c>
      <c r="I976" s="283" t="str">
        <f t="shared" si="364"/>
        <v>否</v>
      </c>
      <c r="J976" s="207" t="str">
        <f t="shared" si="365"/>
        <v>项</v>
      </c>
      <c r="K976" s="207">
        <f t="shared" si="369"/>
        <v>0</v>
      </c>
      <c r="O976" s="207">
        <f t="shared" si="366"/>
        <v>7</v>
      </c>
      <c r="P976" s="284">
        <v>2140208</v>
      </c>
      <c r="Q976" s="284" t="s">
        <v>4280</v>
      </c>
      <c r="R976" s="287"/>
      <c r="S976" s="285">
        <f t="shared" si="367"/>
        <v>0</v>
      </c>
      <c r="T976" s="285">
        <f t="shared" si="368"/>
        <v>0</v>
      </c>
    </row>
    <row r="977" ht="36" customHeight="1" spans="1:20">
      <c r="A977" s="275" t="s">
        <v>4281</v>
      </c>
      <c r="B977" s="276" t="s">
        <v>1623</v>
      </c>
      <c r="C977" s="185">
        <v>0</v>
      </c>
      <c r="D977" s="185">
        <f t="shared" si="371"/>
        <v>0</v>
      </c>
      <c r="E977" s="186">
        <v>0</v>
      </c>
      <c r="F977" s="277">
        <v>0</v>
      </c>
      <c r="G977" s="186">
        <v>0</v>
      </c>
      <c r="H977" s="278" t="str">
        <f t="shared" si="363"/>
        <v/>
      </c>
      <c r="I977" s="283" t="str">
        <f t="shared" si="364"/>
        <v>否</v>
      </c>
      <c r="J977" s="207" t="str">
        <f t="shared" si="365"/>
        <v>项</v>
      </c>
      <c r="K977" s="207">
        <f t="shared" si="369"/>
        <v>0</v>
      </c>
      <c r="O977" s="207">
        <f t="shared" si="366"/>
        <v>7</v>
      </c>
      <c r="P977" s="284">
        <v>2140299</v>
      </c>
      <c r="Q977" s="284" t="s">
        <v>4282</v>
      </c>
      <c r="R977" s="287"/>
      <c r="S977" s="285">
        <f t="shared" si="367"/>
        <v>0</v>
      </c>
      <c r="T977" s="285">
        <f t="shared" si="368"/>
        <v>0</v>
      </c>
    </row>
    <row r="978" ht="36" customHeight="1" spans="1:20">
      <c r="A978" s="275" t="s">
        <v>4283</v>
      </c>
      <c r="B978" s="276" t="s">
        <v>1625</v>
      </c>
      <c r="C978" s="185">
        <f t="shared" ref="C978:G978" si="372">SUM(C979:C987)</f>
        <v>0</v>
      </c>
      <c r="D978" s="185">
        <f t="shared" si="372"/>
        <v>0</v>
      </c>
      <c r="E978" s="186">
        <f t="shared" si="372"/>
        <v>0</v>
      </c>
      <c r="F978" s="277">
        <f t="shared" si="372"/>
        <v>0</v>
      </c>
      <c r="G978" s="186">
        <f t="shared" si="372"/>
        <v>0</v>
      </c>
      <c r="H978" s="278" t="str">
        <f t="shared" si="363"/>
        <v/>
      </c>
      <c r="I978" s="283" t="str">
        <f t="shared" si="364"/>
        <v>否</v>
      </c>
      <c r="J978" s="207" t="str">
        <f t="shared" si="365"/>
        <v>款</v>
      </c>
      <c r="K978" s="207">
        <f t="shared" si="369"/>
        <v>0</v>
      </c>
      <c r="O978" s="207">
        <f t="shared" si="366"/>
        <v>5</v>
      </c>
      <c r="P978" s="284">
        <v>21403</v>
      </c>
      <c r="Q978" s="286" t="s">
        <v>4284</v>
      </c>
      <c r="R978" s="287"/>
      <c r="S978" s="285">
        <f t="shared" si="367"/>
        <v>0</v>
      </c>
      <c r="T978" s="285">
        <f t="shared" si="368"/>
        <v>0</v>
      </c>
    </row>
    <row r="979" ht="36" customHeight="1" spans="1:20">
      <c r="A979" s="275" t="s">
        <v>4285</v>
      </c>
      <c r="B979" s="276" t="s">
        <v>145</v>
      </c>
      <c r="C979" s="185">
        <v>0</v>
      </c>
      <c r="D979" s="185">
        <f t="shared" ref="D979:D987" si="373">SUM(E979:G979)</f>
        <v>0</v>
      </c>
      <c r="E979" s="186">
        <v>0</v>
      </c>
      <c r="F979" s="277">
        <v>0</v>
      </c>
      <c r="G979" s="186">
        <v>0</v>
      </c>
      <c r="H979" s="278" t="str">
        <f t="shared" si="363"/>
        <v/>
      </c>
      <c r="I979" s="283" t="str">
        <f t="shared" si="364"/>
        <v>否</v>
      </c>
      <c r="J979" s="207" t="str">
        <f t="shared" si="365"/>
        <v>项</v>
      </c>
      <c r="K979" s="207">
        <f t="shared" si="369"/>
        <v>0</v>
      </c>
      <c r="O979" s="207">
        <f t="shared" si="366"/>
        <v>7</v>
      </c>
      <c r="P979" s="284">
        <v>2140301</v>
      </c>
      <c r="Q979" s="284" t="s">
        <v>2608</v>
      </c>
      <c r="R979" s="287"/>
      <c r="S979" s="285">
        <f t="shared" si="367"/>
        <v>0</v>
      </c>
      <c r="T979" s="285">
        <f t="shared" si="368"/>
        <v>0</v>
      </c>
    </row>
    <row r="980" ht="36" customHeight="1" spans="1:20">
      <c r="A980" s="275" t="s">
        <v>4286</v>
      </c>
      <c r="B980" s="276" t="s">
        <v>147</v>
      </c>
      <c r="C980" s="185">
        <v>0</v>
      </c>
      <c r="D980" s="185">
        <f t="shared" si="373"/>
        <v>0</v>
      </c>
      <c r="E980" s="186">
        <v>0</v>
      </c>
      <c r="F980" s="277">
        <v>0</v>
      </c>
      <c r="G980" s="186">
        <v>0</v>
      </c>
      <c r="H980" s="278" t="str">
        <f t="shared" si="363"/>
        <v/>
      </c>
      <c r="I980" s="283" t="str">
        <f t="shared" si="364"/>
        <v>否</v>
      </c>
      <c r="J980" s="207" t="str">
        <f t="shared" si="365"/>
        <v>项</v>
      </c>
      <c r="K980" s="207">
        <f t="shared" si="369"/>
        <v>0</v>
      </c>
      <c r="O980" s="207">
        <f t="shared" si="366"/>
        <v>7</v>
      </c>
      <c r="P980" s="284">
        <v>2140302</v>
      </c>
      <c r="Q980" s="284" t="s">
        <v>2610</v>
      </c>
      <c r="R980" s="287"/>
      <c r="S980" s="285">
        <f t="shared" si="367"/>
        <v>0</v>
      </c>
      <c r="T980" s="285">
        <f t="shared" si="368"/>
        <v>0</v>
      </c>
    </row>
    <row r="981" ht="36" customHeight="1" spans="1:20">
      <c r="A981" s="275" t="s">
        <v>4287</v>
      </c>
      <c r="B981" s="276" t="s">
        <v>149</v>
      </c>
      <c r="C981" s="185">
        <v>0</v>
      </c>
      <c r="D981" s="185">
        <f t="shared" si="373"/>
        <v>0</v>
      </c>
      <c r="E981" s="186">
        <v>0</v>
      </c>
      <c r="F981" s="277">
        <v>0</v>
      </c>
      <c r="G981" s="186">
        <v>0</v>
      </c>
      <c r="H981" s="278" t="str">
        <f t="shared" si="363"/>
        <v/>
      </c>
      <c r="I981" s="283" t="str">
        <f t="shared" si="364"/>
        <v>否</v>
      </c>
      <c r="J981" s="207" t="str">
        <f t="shared" si="365"/>
        <v>项</v>
      </c>
      <c r="K981" s="207">
        <f t="shared" si="369"/>
        <v>0</v>
      </c>
      <c r="O981" s="207">
        <f t="shared" si="366"/>
        <v>7</v>
      </c>
      <c r="P981" s="284">
        <v>2140303</v>
      </c>
      <c r="Q981" s="284" t="s">
        <v>2612</v>
      </c>
      <c r="R981" s="287"/>
      <c r="S981" s="285">
        <f t="shared" si="367"/>
        <v>0</v>
      </c>
      <c r="T981" s="285">
        <f t="shared" si="368"/>
        <v>0</v>
      </c>
    </row>
    <row r="982" ht="36" customHeight="1" spans="1:20">
      <c r="A982" s="275" t="s">
        <v>4288</v>
      </c>
      <c r="B982" s="276" t="s">
        <v>1627</v>
      </c>
      <c r="C982" s="185">
        <v>0</v>
      </c>
      <c r="D982" s="185">
        <f t="shared" si="373"/>
        <v>0</v>
      </c>
      <c r="E982" s="186">
        <v>0</v>
      </c>
      <c r="F982" s="277">
        <v>0</v>
      </c>
      <c r="G982" s="186">
        <v>0</v>
      </c>
      <c r="H982" s="278" t="str">
        <f t="shared" si="363"/>
        <v/>
      </c>
      <c r="I982" s="283" t="str">
        <f t="shared" si="364"/>
        <v>否</v>
      </c>
      <c r="J982" s="207" t="str">
        <f t="shared" si="365"/>
        <v>项</v>
      </c>
      <c r="K982" s="207">
        <f t="shared" si="369"/>
        <v>0</v>
      </c>
      <c r="O982" s="207">
        <f t="shared" si="366"/>
        <v>7</v>
      </c>
      <c r="P982" s="284">
        <v>2140304</v>
      </c>
      <c r="Q982" s="284" t="s">
        <v>4289</v>
      </c>
      <c r="R982" s="287"/>
      <c r="S982" s="285">
        <f t="shared" si="367"/>
        <v>0</v>
      </c>
      <c r="T982" s="285">
        <f t="shared" si="368"/>
        <v>0</v>
      </c>
    </row>
    <row r="983" ht="36" customHeight="1" spans="1:20">
      <c r="A983" s="275" t="s">
        <v>4290</v>
      </c>
      <c r="B983" s="276" t="s">
        <v>1629</v>
      </c>
      <c r="C983" s="185">
        <v>0</v>
      </c>
      <c r="D983" s="185">
        <f t="shared" si="373"/>
        <v>0</v>
      </c>
      <c r="E983" s="186">
        <v>0</v>
      </c>
      <c r="F983" s="277">
        <v>0</v>
      </c>
      <c r="G983" s="186">
        <v>0</v>
      </c>
      <c r="H983" s="278" t="str">
        <f t="shared" si="363"/>
        <v/>
      </c>
      <c r="I983" s="283" t="str">
        <f t="shared" si="364"/>
        <v>否</v>
      </c>
      <c r="J983" s="207" t="str">
        <f t="shared" si="365"/>
        <v>项</v>
      </c>
      <c r="K983" s="207">
        <f t="shared" si="369"/>
        <v>0</v>
      </c>
      <c r="O983" s="207">
        <f t="shared" si="366"/>
        <v>7</v>
      </c>
      <c r="P983" s="284">
        <v>2140305</v>
      </c>
      <c r="Q983" s="284" t="s">
        <v>4291</v>
      </c>
      <c r="R983" s="287"/>
      <c r="S983" s="285">
        <f t="shared" si="367"/>
        <v>0</v>
      </c>
      <c r="T983" s="285">
        <f t="shared" si="368"/>
        <v>0</v>
      </c>
    </row>
    <row r="984" ht="36" customHeight="1" spans="1:20">
      <c r="A984" s="275" t="s">
        <v>4292</v>
      </c>
      <c r="B984" s="276" t="s">
        <v>1631</v>
      </c>
      <c r="C984" s="185">
        <v>0</v>
      </c>
      <c r="D984" s="185">
        <f t="shared" si="373"/>
        <v>0</v>
      </c>
      <c r="E984" s="186">
        <v>0</v>
      </c>
      <c r="F984" s="277">
        <v>0</v>
      </c>
      <c r="G984" s="186">
        <v>0</v>
      </c>
      <c r="H984" s="278" t="str">
        <f t="shared" si="363"/>
        <v/>
      </c>
      <c r="I984" s="283" t="str">
        <f t="shared" si="364"/>
        <v>否</v>
      </c>
      <c r="J984" s="207" t="str">
        <f t="shared" si="365"/>
        <v>项</v>
      </c>
      <c r="K984" s="207">
        <f t="shared" si="369"/>
        <v>0</v>
      </c>
      <c r="O984" s="207">
        <f t="shared" si="366"/>
        <v>7</v>
      </c>
      <c r="P984" s="284">
        <v>2140306</v>
      </c>
      <c r="Q984" s="284" t="s">
        <v>4293</v>
      </c>
      <c r="R984" s="287"/>
      <c r="S984" s="285">
        <f t="shared" si="367"/>
        <v>0</v>
      </c>
      <c r="T984" s="285">
        <f t="shared" si="368"/>
        <v>0</v>
      </c>
    </row>
    <row r="985" ht="36" customHeight="1" spans="1:20">
      <c r="A985" s="275" t="s">
        <v>4294</v>
      </c>
      <c r="B985" s="276" t="s">
        <v>1633</v>
      </c>
      <c r="C985" s="185">
        <v>0</v>
      </c>
      <c r="D985" s="185">
        <f t="shared" si="373"/>
        <v>0</v>
      </c>
      <c r="E985" s="186">
        <v>0</v>
      </c>
      <c r="F985" s="277">
        <v>0</v>
      </c>
      <c r="G985" s="186">
        <v>0</v>
      </c>
      <c r="H985" s="278" t="str">
        <f t="shared" si="363"/>
        <v/>
      </c>
      <c r="I985" s="283" t="str">
        <f t="shared" si="364"/>
        <v>否</v>
      </c>
      <c r="J985" s="207" t="str">
        <f t="shared" si="365"/>
        <v>项</v>
      </c>
      <c r="K985" s="207">
        <f t="shared" si="369"/>
        <v>0</v>
      </c>
      <c r="O985" s="207">
        <f t="shared" si="366"/>
        <v>7</v>
      </c>
      <c r="P985" s="284">
        <v>2140307</v>
      </c>
      <c r="Q985" s="284" t="s">
        <v>4295</v>
      </c>
      <c r="R985" s="287"/>
      <c r="S985" s="285">
        <f t="shared" si="367"/>
        <v>0</v>
      </c>
      <c r="T985" s="285">
        <f t="shared" si="368"/>
        <v>0</v>
      </c>
    </row>
    <row r="986" ht="36" customHeight="1" spans="1:20">
      <c r="A986" s="275" t="s">
        <v>4296</v>
      </c>
      <c r="B986" s="276" t="s">
        <v>1635</v>
      </c>
      <c r="C986" s="185">
        <v>0</v>
      </c>
      <c r="D986" s="185">
        <f t="shared" si="373"/>
        <v>0</v>
      </c>
      <c r="E986" s="186">
        <v>0</v>
      </c>
      <c r="F986" s="277">
        <v>0</v>
      </c>
      <c r="G986" s="186">
        <v>0</v>
      </c>
      <c r="H986" s="278" t="str">
        <f t="shared" si="363"/>
        <v/>
      </c>
      <c r="I986" s="283" t="str">
        <f t="shared" si="364"/>
        <v>否</v>
      </c>
      <c r="J986" s="207" t="str">
        <f t="shared" si="365"/>
        <v>项</v>
      </c>
      <c r="K986" s="207">
        <f t="shared" si="369"/>
        <v>0</v>
      </c>
      <c r="O986" s="207">
        <f t="shared" si="366"/>
        <v>7</v>
      </c>
      <c r="P986" s="284">
        <v>2140308</v>
      </c>
      <c r="Q986" s="284" t="s">
        <v>4297</v>
      </c>
      <c r="R986" s="287"/>
      <c r="S986" s="285">
        <f t="shared" si="367"/>
        <v>0</v>
      </c>
      <c r="T986" s="285">
        <f t="shared" si="368"/>
        <v>0</v>
      </c>
    </row>
    <row r="987" ht="36" customHeight="1" spans="1:20">
      <c r="A987" s="275" t="s">
        <v>4298</v>
      </c>
      <c r="B987" s="276" t="s">
        <v>1637</v>
      </c>
      <c r="C987" s="185">
        <v>0</v>
      </c>
      <c r="D987" s="185">
        <f t="shared" si="373"/>
        <v>0</v>
      </c>
      <c r="E987" s="186">
        <v>0</v>
      </c>
      <c r="F987" s="277">
        <v>0</v>
      </c>
      <c r="G987" s="186">
        <v>0</v>
      </c>
      <c r="H987" s="278" t="str">
        <f t="shared" si="363"/>
        <v/>
      </c>
      <c r="I987" s="283" t="str">
        <f t="shared" si="364"/>
        <v>否</v>
      </c>
      <c r="J987" s="207" t="str">
        <f t="shared" si="365"/>
        <v>项</v>
      </c>
      <c r="K987" s="207">
        <f t="shared" si="369"/>
        <v>0</v>
      </c>
      <c r="O987" s="207">
        <f t="shared" si="366"/>
        <v>7</v>
      </c>
      <c r="P987" s="284">
        <v>2140399</v>
      </c>
      <c r="Q987" s="284" t="s">
        <v>4299</v>
      </c>
      <c r="R987" s="287"/>
      <c r="S987" s="285">
        <f t="shared" si="367"/>
        <v>0</v>
      </c>
      <c r="T987" s="285">
        <f t="shared" si="368"/>
        <v>0</v>
      </c>
    </row>
    <row r="988" ht="36" customHeight="1" spans="1:20">
      <c r="A988" s="275" t="s">
        <v>4300</v>
      </c>
      <c r="B988" s="276" t="s">
        <v>1639</v>
      </c>
      <c r="C988" s="185">
        <f t="shared" ref="C988:G988" si="374">SUM(C989:C992)</f>
        <v>5</v>
      </c>
      <c r="D988" s="185">
        <f t="shared" si="374"/>
        <v>274</v>
      </c>
      <c r="E988" s="186">
        <f t="shared" si="374"/>
        <v>0</v>
      </c>
      <c r="F988" s="277">
        <f t="shared" si="374"/>
        <v>274</v>
      </c>
      <c r="G988" s="186">
        <f t="shared" si="374"/>
        <v>0</v>
      </c>
      <c r="H988" s="278">
        <f t="shared" si="363"/>
        <v>53.8</v>
      </c>
      <c r="I988" s="283" t="str">
        <f t="shared" si="364"/>
        <v>是</v>
      </c>
      <c r="J988" s="207" t="str">
        <f t="shared" si="365"/>
        <v>款</v>
      </c>
      <c r="K988" s="207">
        <f t="shared" si="369"/>
        <v>269</v>
      </c>
      <c r="O988" s="207">
        <f t="shared" si="366"/>
        <v>5</v>
      </c>
      <c r="P988" s="284">
        <v>21404</v>
      </c>
      <c r="Q988" s="286" t="s">
        <v>4301</v>
      </c>
      <c r="R988" s="287">
        <f>SUM(R989:R992)</f>
        <v>5</v>
      </c>
      <c r="S988" s="285">
        <f t="shared" si="367"/>
        <v>0</v>
      </c>
      <c r="T988" s="285">
        <f t="shared" si="368"/>
        <v>0</v>
      </c>
    </row>
    <row r="989" ht="36" customHeight="1" spans="1:20">
      <c r="A989" s="275" t="s">
        <v>4302</v>
      </c>
      <c r="B989" s="276" t="s">
        <v>1641</v>
      </c>
      <c r="C989" s="185">
        <v>5</v>
      </c>
      <c r="D989" s="185">
        <f t="shared" ref="D989:D992" si="375">SUM(E989:G989)</f>
        <v>47</v>
      </c>
      <c r="E989" s="186">
        <v>0</v>
      </c>
      <c r="F989" s="277">
        <v>47</v>
      </c>
      <c r="G989" s="186">
        <v>0</v>
      </c>
      <c r="H989" s="278">
        <f t="shared" si="363"/>
        <v>8.4</v>
      </c>
      <c r="I989" s="283" t="str">
        <f t="shared" si="364"/>
        <v>是</v>
      </c>
      <c r="J989" s="207" t="str">
        <f t="shared" si="365"/>
        <v>项</v>
      </c>
      <c r="K989" s="207">
        <f t="shared" si="369"/>
        <v>42</v>
      </c>
      <c r="O989" s="207">
        <f t="shared" si="366"/>
        <v>7</v>
      </c>
      <c r="P989" s="284">
        <v>2140401</v>
      </c>
      <c r="Q989" s="284" t="s">
        <v>4303</v>
      </c>
      <c r="R989" s="287">
        <v>5</v>
      </c>
      <c r="S989" s="285">
        <f t="shared" si="367"/>
        <v>0</v>
      </c>
      <c r="T989" s="285">
        <f t="shared" si="368"/>
        <v>0</v>
      </c>
    </row>
    <row r="990" ht="36" customHeight="1" spans="1:20">
      <c r="A990" s="275" t="s">
        <v>4304</v>
      </c>
      <c r="B990" s="276" t="s">
        <v>1643</v>
      </c>
      <c r="C990" s="185">
        <v>0</v>
      </c>
      <c r="D990" s="185">
        <f t="shared" si="375"/>
        <v>205</v>
      </c>
      <c r="E990" s="186">
        <v>0</v>
      </c>
      <c r="F990" s="277">
        <v>205</v>
      </c>
      <c r="G990" s="186">
        <v>0</v>
      </c>
      <c r="H990" s="278" t="str">
        <f t="shared" si="363"/>
        <v/>
      </c>
      <c r="I990" s="283" t="str">
        <f t="shared" si="364"/>
        <v>是</v>
      </c>
      <c r="J990" s="207" t="str">
        <f t="shared" si="365"/>
        <v>项</v>
      </c>
      <c r="K990" s="207">
        <f t="shared" si="369"/>
        <v>205</v>
      </c>
      <c r="O990" s="207">
        <f t="shared" si="366"/>
        <v>7</v>
      </c>
      <c r="P990" s="284">
        <v>2140402</v>
      </c>
      <c r="Q990" s="284" t="s">
        <v>4305</v>
      </c>
      <c r="R990" s="287"/>
      <c r="S990" s="285">
        <f t="shared" si="367"/>
        <v>0</v>
      </c>
      <c r="T990" s="285">
        <f t="shared" si="368"/>
        <v>0</v>
      </c>
    </row>
    <row r="991" ht="36" customHeight="1" spans="1:20">
      <c r="A991" s="275" t="s">
        <v>4306</v>
      </c>
      <c r="B991" s="276" t="s">
        <v>1645</v>
      </c>
      <c r="C991" s="185">
        <v>0</v>
      </c>
      <c r="D991" s="185">
        <f t="shared" si="375"/>
        <v>22</v>
      </c>
      <c r="E991" s="186">
        <v>0</v>
      </c>
      <c r="F991" s="277">
        <v>22</v>
      </c>
      <c r="G991" s="186">
        <v>0</v>
      </c>
      <c r="H991" s="278" t="str">
        <f t="shared" si="363"/>
        <v/>
      </c>
      <c r="I991" s="283" t="str">
        <f t="shared" si="364"/>
        <v>是</v>
      </c>
      <c r="J991" s="207" t="str">
        <f t="shared" si="365"/>
        <v>项</v>
      </c>
      <c r="K991" s="207">
        <f t="shared" si="369"/>
        <v>22</v>
      </c>
      <c r="O991" s="207">
        <f t="shared" si="366"/>
        <v>7</v>
      </c>
      <c r="P991" s="284">
        <v>2140403</v>
      </c>
      <c r="Q991" s="284" t="s">
        <v>4307</v>
      </c>
      <c r="R991" s="287"/>
      <c r="S991" s="285">
        <f t="shared" si="367"/>
        <v>0</v>
      </c>
      <c r="T991" s="285">
        <f t="shared" si="368"/>
        <v>0</v>
      </c>
    </row>
    <row r="992" ht="36" customHeight="1" spans="1:20">
      <c r="A992" s="275" t="s">
        <v>4308</v>
      </c>
      <c r="B992" s="276" t="s">
        <v>1647</v>
      </c>
      <c r="C992" s="185">
        <v>0</v>
      </c>
      <c r="D992" s="185">
        <f t="shared" si="375"/>
        <v>0</v>
      </c>
      <c r="E992" s="186">
        <v>0</v>
      </c>
      <c r="F992" s="277">
        <v>0</v>
      </c>
      <c r="G992" s="186">
        <v>0</v>
      </c>
      <c r="H992" s="278" t="str">
        <f t="shared" si="363"/>
        <v/>
      </c>
      <c r="I992" s="283" t="str">
        <f t="shared" si="364"/>
        <v>否</v>
      </c>
      <c r="J992" s="207" t="str">
        <f t="shared" si="365"/>
        <v>项</v>
      </c>
      <c r="K992" s="207">
        <f t="shared" si="369"/>
        <v>0</v>
      </c>
      <c r="O992" s="207">
        <f t="shared" si="366"/>
        <v>7</v>
      </c>
      <c r="P992" s="284">
        <v>2140499</v>
      </c>
      <c r="Q992" s="284" t="s">
        <v>4309</v>
      </c>
      <c r="R992" s="287"/>
      <c r="S992" s="285">
        <f t="shared" si="367"/>
        <v>0</v>
      </c>
      <c r="T992" s="285">
        <f t="shared" si="368"/>
        <v>0</v>
      </c>
    </row>
    <row r="993" ht="36" customHeight="1" spans="1:20">
      <c r="A993" s="275" t="s">
        <v>4310</v>
      </c>
      <c r="B993" s="276" t="s">
        <v>1649</v>
      </c>
      <c r="C993" s="185">
        <f t="shared" ref="C993:G993" si="376">SUM(C994:C999)</f>
        <v>0</v>
      </c>
      <c r="D993" s="185">
        <f t="shared" si="376"/>
        <v>0</v>
      </c>
      <c r="E993" s="186">
        <f t="shared" si="376"/>
        <v>0</v>
      </c>
      <c r="F993" s="277">
        <f t="shared" si="376"/>
        <v>0</v>
      </c>
      <c r="G993" s="186">
        <f t="shared" si="376"/>
        <v>0</v>
      </c>
      <c r="H993" s="278" t="str">
        <f t="shared" si="363"/>
        <v/>
      </c>
      <c r="I993" s="283" t="str">
        <f t="shared" si="364"/>
        <v>否</v>
      </c>
      <c r="J993" s="207" t="str">
        <f t="shared" si="365"/>
        <v>款</v>
      </c>
      <c r="K993" s="207">
        <f t="shared" si="369"/>
        <v>0</v>
      </c>
      <c r="O993" s="207">
        <f t="shared" si="366"/>
        <v>5</v>
      </c>
      <c r="P993" s="284">
        <v>21405</v>
      </c>
      <c r="Q993" s="286" t="s">
        <v>4311</v>
      </c>
      <c r="R993" s="287"/>
      <c r="S993" s="285">
        <f t="shared" si="367"/>
        <v>0</v>
      </c>
      <c r="T993" s="285">
        <f t="shared" si="368"/>
        <v>0</v>
      </c>
    </row>
    <row r="994" ht="36" customHeight="1" spans="1:20">
      <c r="A994" s="275" t="s">
        <v>4312</v>
      </c>
      <c r="B994" s="276" t="s">
        <v>145</v>
      </c>
      <c r="C994" s="185">
        <v>0</v>
      </c>
      <c r="D994" s="185">
        <f t="shared" ref="D994:D999" si="377">SUM(E994:G994)</f>
        <v>0</v>
      </c>
      <c r="E994" s="186">
        <v>0</v>
      </c>
      <c r="F994" s="277">
        <v>0</v>
      </c>
      <c r="G994" s="186">
        <v>0</v>
      </c>
      <c r="H994" s="278" t="str">
        <f t="shared" si="363"/>
        <v/>
      </c>
      <c r="I994" s="283" t="str">
        <f t="shared" si="364"/>
        <v>否</v>
      </c>
      <c r="J994" s="207" t="str">
        <f t="shared" si="365"/>
        <v>项</v>
      </c>
      <c r="K994" s="207">
        <f t="shared" si="369"/>
        <v>0</v>
      </c>
      <c r="O994" s="207">
        <f t="shared" si="366"/>
        <v>7</v>
      </c>
      <c r="P994" s="284">
        <v>2140501</v>
      </c>
      <c r="Q994" s="284" t="s">
        <v>2608</v>
      </c>
      <c r="R994" s="287"/>
      <c r="S994" s="285">
        <f t="shared" si="367"/>
        <v>0</v>
      </c>
      <c r="T994" s="285">
        <f t="shared" si="368"/>
        <v>0</v>
      </c>
    </row>
    <row r="995" ht="36" customHeight="1" spans="1:20">
      <c r="A995" s="275" t="s">
        <v>4313</v>
      </c>
      <c r="B995" s="276" t="s">
        <v>147</v>
      </c>
      <c r="C995" s="185">
        <v>0</v>
      </c>
      <c r="D995" s="185">
        <f t="shared" si="377"/>
        <v>0</v>
      </c>
      <c r="E995" s="186">
        <v>0</v>
      </c>
      <c r="F995" s="277">
        <v>0</v>
      </c>
      <c r="G995" s="186">
        <v>0</v>
      </c>
      <c r="H995" s="278" t="str">
        <f t="shared" si="363"/>
        <v/>
      </c>
      <c r="I995" s="283" t="str">
        <f t="shared" si="364"/>
        <v>否</v>
      </c>
      <c r="J995" s="207" t="str">
        <f t="shared" si="365"/>
        <v>项</v>
      </c>
      <c r="K995" s="207">
        <f t="shared" si="369"/>
        <v>0</v>
      </c>
      <c r="O995" s="207">
        <f t="shared" si="366"/>
        <v>7</v>
      </c>
      <c r="P995" s="284">
        <v>2140502</v>
      </c>
      <c r="Q995" s="284" t="s">
        <v>2610</v>
      </c>
      <c r="R995" s="287"/>
      <c r="S995" s="285">
        <f t="shared" si="367"/>
        <v>0</v>
      </c>
      <c r="T995" s="285">
        <f t="shared" si="368"/>
        <v>0</v>
      </c>
    </row>
    <row r="996" ht="36" customHeight="1" spans="1:20">
      <c r="A996" s="275" t="s">
        <v>4314</v>
      </c>
      <c r="B996" s="276" t="s">
        <v>149</v>
      </c>
      <c r="C996" s="185">
        <v>0</v>
      </c>
      <c r="D996" s="185">
        <f t="shared" si="377"/>
        <v>0</v>
      </c>
      <c r="E996" s="186">
        <v>0</v>
      </c>
      <c r="F996" s="277">
        <v>0</v>
      </c>
      <c r="G996" s="186">
        <v>0</v>
      </c>
      <c r="H996" s="278" t="str">
        <f t="shared" si="363"/>
        <v/>
      </c>
      <c r="I996" s="283" t="str">
        <f t="shared" si="364"/>
        <v>否</v>
      </c>
      <c r="J996" s="207" t="str">
        <f t="shared" si="365"/>
        <v>项</v>
      </c>
      <c r="K996" s="207">
        <f t="shared" si="369"/>
        <v>0</v>
      </c>
      <c r="O996" s="207">
        <f t="shared" si="366"/>
        <v>7</v>
      </c>
      <c r="P996" s="284">
        <v>2140503</v>
      </c>
      <c r="Q996" s="284" t="s">
        <v>2612</v>
      </c>
      <c r="R996" s="287"/>
      <c r="S996" s="285">
        <f t="shared" si="367"/>
        <v>0</v>
      </c>
      <c r="T996" s="285">
        <f t="shared" si="368"/>
        <v>0</v>
      </c>
    </row>
    <row r="997" ht="36" customHeight="1" spans="1:20">
      <c r="A997" s="275" t="s">
        <v>4315</v>
      </c>
      <c r="B997" s="276" t="s">
        <v>1621</v>
      </c>
      <c r="C997" s="185">
        <v>0</v>
      </c>
      <c r="D997" s="185">
        <f t="shared" si="377"/>
        <v>0</v>
      </c>
      <c r="E997" s="186">
        <v>0</v>
      </c>
      <c r="F997" s="277">
        <v>0</v>
      </c>
      <c r="G997" s="186">
        <v>0</v>
      </c>
      <c r="H997" s="278" t="str">
        <f t="shared" si="363"/>
        <v/>
      </c>
      <c r="I997" s="283" t="str">
        <f t="shared" si="364"/>
        <v>否</v>
      </c>
      <c r="J997" s="207" t="str">
        <f t="shared" si="365"/>
        <v>项</v>
      </c>
      <c r="K997" s="207">
        <f t="shared" si="369"/>
        <v>0</v>
      </c>
      <c r="O997" s="207">
        <f t="shared" si="366"/>
        <v>7</v>
      </c>
      <c r="P997" s="284">
        <v>2140504</v>
      </c>
      <c r="Q997" s="284" t="s">
        <v>4280</v>
      </c>
      <c r="R997" s="287"/>
      <c r="S997" s="285">
        <f t="shared" si="367"/>
        <v>0</v>
      </c>
      <c r="T997" s="285">
        <f t="shared" si="368"/>
        <v>0</v>
      </c>
    </row>
    <row r="998" ht="36" customHeight="1" spans="1:20">
      <c r="A998" s="275" t="s">
        <v>4316</v>
      </c>
      <c r="B998" s="276" t="s">
        <v>1651</v>
      </c>
      <c r="C998" s="185">
        <v>0</v>
      </c>
      <c r="D998" s="185">
        <f t="shared" si="377"/>
        <v>0</v>
      </c>
      <c r="E998" s="186">
        <v>0</v>
      </c>
      <c r="F998" s="277">
        <v>0</v>
      </c>
      <c r="G998" s="186">
        <v>0</v>
      </c>
      <c r="H998" s="278" t="str">
        <f t="shared" si="363"/>
        <v/>
      </c>
      <c r="I998" s="283" t="str">
        <f t="shared" si="364"/>
        <v>否</v>
      </c>
      <c r="J998" s="207" t="str">
        <f t="shared" si="365"/>
        <v>项</v>
      </c>
      <c r="K998" s="207">
        <f t="shared" si="369"/>
        <v>0</v>
      </c>
      <c r="O998" s="207">
        <f t="shared" si="366"/>
        <v>7</v>
      </c>
      <c r="P998" s="284">
        <v>2140505</v>
      </c>
      <c r="Q998" s="284" t="s">
        <v>4317</v>
      </c>
      <c r="R998" s="287"/>
      <c r="S998" s="285">
        <f t="shared" si="367"/>
        <v>0</v>
      </c>
      <c r="T998" s="285">
        <f t="shared" si="368"/>
        <v>0</v>
      </c>
    </row>
    <row r="999" ht="36" customHeight="1" spans="1:20">
      <c r="A999" s="275" t="s">
        <v>4318</v>
      </c>
      <c r="B999" s="276" t="s">
        <v>1653</v>
      </c>
      <c r="C999" s="185">
        <v>0</v>
      </c>
      <c r="D999" s="185">
        <f t="shared" si="377"/>
        <v>0</v>
      </c>
      <c r="E999" s="186">
        <v>0</v>
      </c>
      <c r="F999" s="277">
        <v>0</v>
      </c>
      <c r="G999" s="186">
        <v>0</v>
      </c>
      <c r="H999" s="278" t="str">
        <f t="shared" si="363"/>
        <v/>
      </c>
      <c r="I999" s="283" t="str">
        <f t="shared" si="364"/>
        <v>否</v>
      </c>
      <c r="J999" s="207" t="str">
        <f t="shared" si="365"/>
        <v>项</v>
      </c>
      <c r="K999" s="207">
        <f t="shared" si="369"/>
        <v>0</v>
      </c>
      <c r="O999" s="207">
        <f t="shared" si="366"/>
        <v>7</v>
      </c>
      <c r="P999" s="284">
        <v>2140599</v>
      </c>
      <c r="Q999" s="284" t="s">
        <v>4319</v>
      </c>
      <c r="R999" s="287"/>
      <c r="S999" s="285">
        <f t="shared" si="367"/>
        <v>0</v>
      </c>
      <c r="T999" s="285">
        <f t="shared" si="368"/>
        <v>0</v>
      </c>
    </row>
    <row r="1000" ht="36" customHeight="1" spans="1:20">
      <c r="A1000" s="275" t="s">
        <v>4320</v>
      </c>
      <c r="B1000" s="276" t="s">
        <v>1655</v>
      </c>
      <c r="C1000" s="185">
        <f t="shared" ref="C1000:G1000" si="378">SUM(C1001:C1004)</f>
        <v>1790</v>
      </c>
      <c r="D1000" s="185">
        <f t="shared" si="378"/>
        <v>5000</v>
      </c>
      <c r="E1000" s="186">
        <f t="shared" si="378"/>
        <v>0</v>
      </c>
      <c r="F1000" s="277">
        <f t="shared" si="378"/>
        <v>0</v>
      </c>
      <c r="G1000" s="186">
        <f t="shared" si="378"/>
        <v>5000</v>
      </c>
      <c r="H1000" s="278">
        <f t="shared" si="363"/>
        <v>1.79329608938547</v>
      </c>
      <c r="I1000" s="283" t="str">
        <f t="shared" si="364"/>
        <v>是</v>
      </c>
      <c r="J1000" s="207" t="str">
        <f t="shared" si="365"/>
        <v>款</v>
      </c>
      <c r="K1000" s="207">
        <f t="shared" si="369"/>
        <v>3210</v>
      </c>
      <c r="O1000" s="207">
        <f t="shared" si="366"/>
        <v>5</v>
      </c>
      <c r="P1000" s="284">
        <v>21406</v>
      </c>
      <c r="Q1000" s="286" t="s">
        <v>4321</v>
      </c>
      <c r="R1000" s="287">
        <f>SUM(R1001:R1004)</f>
        <v>1790</v>
      </c>
      <c r="S1000" s="285">
        <f t="shared" si="367"/>
        <v>0</v>
      </c>
      <c r="T1000" s="285">
        <f t="shared" si="368"/>
        <v>0</v>
      </c>
    </row>
    <row r="1001" ht="36" customHeight="1" spans="1:20">
      <c r="A1001" s="275" t="s">
        <v>4322</v>
      </c>
      <c r="B1001" s="276" t="s">
        <v>1657</v>
      </c>
      <c r="C1001" s="185">
        <v>0</v>
      </c>
      <c r="D1001" s="185">
        <f t="shared" ref="D1001:D1004" si="379">SUM(E1001:G1001)</f>
        <v>0</v>
      </c>
      <c r="E1001" s="186">
        <v>0</v>
      </c>
      <c r="F1001" s="277">
        <v>0</v>
      </c>
      <c r="G1001" s="186"/>
      <c r="H1001" s="278" t="str">
        <f t="shared" si="363"/>
        <v/>
      </c>
      <c r="I1001" s="283" t="str">
        <f t="shared" si="364"/>
        <v>否</v>
      </c>
      <c r="J1001" s="207" t="str">
        <f t="shared" si="365"/>
        <v>项</v>
      </c>
      <c r="K1001" s="207">
        <f t="shared" si="369"/>
        <v>0</v>
      </c>
      <c r="O1001" s="207">
        <f t="shared" si="366"/>
        <v>7</v>
      </c>
      <c r="P1001" s="284">
        <v>2140601</v>
      </c>
      <c r="Q1001" s="284" t="s">
        <v>4323</v>
      </c>
      <c r="R1001" s="287"/>
      <c r="S1001" s="285">
        <f t="shared" si="367"/>
        <v>0</v>
      </c>
      <c r="T1001" s="285">
        <f t="shared" si="368"/>
        <v>0</v>
      </c>
    </row>
    <row r="1002" ht="36" customHeight="1" spans="1:20">
      <c r="A1002" s="275" t="s">
        <v>4324</v>
      </c>
      <c r="B1002" s="276" t="s">
        <v>1659</v>
      </c>
      <c r="C1002" s="185">
        <v>1790</v>
      </c>
      <c r="D1002" s="185">
        <f t="shared" si="379"/>
        <v>5000</v>
      </c>
      <c r="E1002" s="186">
        <v>0</v>
      </c>
      <c r="F1002" s="277">
        <v>0</v>
      </c>
      <c r="G1002" s="186">
        <v>5000</v>
      </c>
      <c r="H1002" s="278">
        <f t="shared" si="363"/>
        <v>1.79329608938547</v>
      </c>
      <c r="I1002" s="283" t="str">
        <f t="shared" si="364"/>
        <v>是</v>
      </c>
      <c r="J1002" s="207" t="str">
        <f t="shared" si="365"/>
        <v>项</v>
      </c>
      <c r="K1002" s="207">
        <f t="shared" si="369"/>
        <v>3210</v>
      </c>
      <c r="O1002" s="207">
        <f t="shared" si="366"/>
        <v>7</v>
      </c>
      <c r="P1002" s="284">
        <v>2140602</v>
      </c>
      <c r="Q1002" s="284" t="s">
        <v>4325</v>
      </c>
      <c r="R1002" s="287">
        <v>1790</v>
      </c>
      <c r="S1002" s="285">
        <f t="shared" si="367"/>
        <v>0</v>
      </c>
      <c r="T1002" s="285">
        <f t="shared" si="368"/>
        <v>0</v>
      </c>
    </row>
    <row r="1003" ht="36" customHeight="1" spans="1:20">
      <c r="A1003" s="275" t="s">
        <v>4326</v>
      </c>
      <c r="B1003" s="276" t="s">
        <v>1661</v>
      </c>
      <c r="C1003" s="185">
        <v>0</v>
      </c>
      <c r="D1003" s="185">
        <f t="shared" si="379"/>
        <v>0</v>
      </c>
      <c r="E1003" s="186">
        <v>0</v>
      </c>
      <c r="F1003" s="277">
        <v>0</v>
      </c>
      <c r="G1003" s="186">
        <v>0</v>
      </c>
      <c r="H1003" s="278" t="str">
        <f t="shared" si="363"/>
        <v/>
      </c>
      <c r="I1003" s="283" t="str">
        <f t="shared" si="364"/>
        <v>否</v>
      </c>
      <c r="J1003" s="207" t="str">
        <f t="shared" si="365"/>
        <v>项</v>
      </c>
      <c r="K1003" s="207">
        <f t="shared" si="369"/>
        <v>0</v>
      </c>
      <c r="O1003" s="207">
        <f t="shared" si="366"/>
        <v>7</v>
      </c>
      <c r="P1003" s="284">
        <v>2140603</v>
      </c>
      <c r="Q1003" s="284" t="s">
        <v>4327</v>
      </c>
      <c r="R1003" s="287"/>
      <c r="S1003" s="285">
        <f t="shared" si="367"/>
        <v>0</v>
      </c>
      <c r="T1003" s="285">
        <f t="shared" si="368"/>
        <v>0</v>
      </c>
    </row>
    <row r="1004" ht="36" customHeight="1" spans="1:20">
      <c r="A1004" s="275" t="s">
        <v>4328</v>
      </c>
      <c r="B1004" s="276" t="s">
        <v>1663</v>
      </c>
      <c r="C1004" s="185">
        <v>0</v>
      </c>
      <c r="D1004" s="185">
        <f t="shared" si="379"/>
        <v>0</v>
      </c>
      <c r="E1004" s="186">
        <v>0</v>
      </c>
      <c r="F1004" s="277">
        <v>0</v>
      </c>
      <c r="G1004" s="186">
        <v>0</v>
      </c>
      <c r="H1004" s="278" t="str">
        <f t="shared" si="363"/>
        <v/>
      </c>
      <c r="I1004" s="283" t="str">
        <f t="shared" si="364"/>
        <v>否</v>
      </c>
      <c r="J1004" s="207" t="str">
        <f t="shared" si="365"/>
        <v>项</v>
      </c>
      <c r="K1004" s="207">
        <f t="shared" si="369"/>
        <v>0</v>
      </c>
      <c r="O1004" s="207">
        <f t="shared" si="366"/>
        <v>7</v>
      </c>
      <c r="P1004" s="284">
        <v>2140699</v>
      </c>
      <c r="Q1004" s="284" t="s">
        <v>4329</v>
      </c>
      <c r="R1004" s="287"/>
      <c r="S1004" s="285">
        <f t="shared" si="367"/>
        <v>0</v>
      </c>
      <c r="T1004" s="285">
        <f t="shared" si="368"/>
        <v>0</v>
      </c>
    </row>
    <row r="1005" ht="36" customHeight="1" spans="1:20">
      <c r="A1005" s="275" t="s">
        <v>4330</v>
      </c>
      <c r="B1005" s="276" t="s">
        <v>1665</v>
      </c>
      <c r="C1005" s="185">
        <f t="shared" ref="C1005:G1005" si="380">SUM(C1006:C1007)</f>
        <v>37</v>
      </c>
      <c r="D1005" s="185">
        <f t="shared" si="380"/>
        <v>0</v>
      </c>
      <c r="E1005" s="186">
        <f t="shared" si="380"/>
        <v>0</v>
      </c>
      <c r="F1005" s="277">
        <f t="shared" si="380"/>
        <v>0</v>
      </c>
      <c r="G1005" s="186">
        <f t="shared" si="380"/>
        <v>0</v>
      </c>
      <c r="H1005" s="278">
        <f t="shared" si="363"/>
        <v>-1</v>
      </c>
      <c r="I1005" s="283" t="str">
        <f t="shared" si="364"/>
        <v>是</v>
      </c>
      <c r="J1005" s="207" t="str">
        <f t="shared" si="365"/>
        <v>款</v>
      </c>
      <c r="K1005" s="207">
        <f t="shared" si="369"/>
        <v>-37</v>
      </c>
      <c r="O1005" s="207">
        <f t="shared" si="366"/>
        <v>5</v>
      </c>
      <c r="P1005" s="284">
        <v>21499</v>
      </c>
      <c r="Q1005" s="286" t="s">
        <v>4331</v>
      </c>
      <c r="R1005" s="287">
        <f>SUM(R1006:R1007)</f>
        <v>37</v>
      </c>
      <c r="S1005" s="285">
        <f t="shared" si="367"/>
        <v>0</v>
      </c>
      <c r="T1005" s="285">
        <f t="shared" si="368"/>
        <v>0</v>
      </c>
    </row>
    <row r="1006" ht="36" customHeight="1" spans="1:20">
      <c r="A1006" s="275" t="s">
        <v>4332</v>
      </c>
      <c r="B1006" s="276" t="s">
        <v>1667</v>
      </c>
      <c r="C1006" s="185">
        <v>0</v>
      </c>
      <c r="D1006" s="185">
        <f>SUM(E1006:G1006)</f>
        <v>0</v>
      </c>
      <c r="E1006" s="186">
        <v>0</v>
      </c>
      <c r="F1006" s="277">
        <v>0</v>
      </c>
      <c r="G1006" s="186">
        <v>0</v>
      </c>
      <c r="H1006" s="278" t="str">
        <f t="shared" si="363"/>
        <v/>
      </c>
      <c r="I1006" s="283" t="str">
        <f t="shared" si="364"/>
        <v>否</v>
      </c>
      <c r="J1006" s="207" t="str">
        <f t="shared" si="365"/>
        <v>项</v>
      </c>
      <c r="K1006" s="207">
        <f t="shared" si="369"/>
        <v>0</v>
      </c>
      <c r="O1006" s="207">
        <f t="shared" si="366"/>
        <v>7</v>
      </c>
      <c r="P1006" s="284">
        <v>2149901</v>
      </c>
      <c r="Q1006" s="284" t="s">
        <v>4333</v>
      </c>
      <c r="R1006" s="287"/>
      <c r="S1006" s="285">
        <f t="shared" si="367"/>
        <v>0</v>
      </c>
      <c r="T1006" s="285">
        <f t="shared" si="368"/>
        <v>0</v>
      </c>
    </row>
    <row r="1007" ht="36" customHeight="1" spans="1:20">
      <c r="A1007" s="275" t="s">
        <v>4334</v>
      </c>
      <c r="B1007" s="276" t="s">
        <v>1669</v>
      </c>
      <c r="C1007" s="185">
        <v>37</v>
      </c>
      <c r="D1007" s="185">
        <f>SUM(E1007:G1007)</f>
        <v>0</v>
      </c>
      <c r="E1007" s="186">
        <v>0</v>
      </c>
      <c r="F1007" s="277">
        <v>0</v>
      </c>
      <c r="G1007" s="186">
        <v>0</v>
      </c>
      <c r="H1007" s="278">
        <f t="shared" si="363"/>
        <v>-1</v>
      </c>
      <c r="I1007" s="283" t="str">
        <f t="shared" si="364"/>
        <v>是</v>
      </c>
      <c r="J1007" s="207" t="str">
        <f t="shared" si="365"/>
        <v>项</v>
      </c>
      <c r="K1007" s="207">
        <f t="shared" si="369"/>
        <v>-37</v>
      </c>
      <c r="O1007" s="207">
        <f t="shared" si="366"/>
        <v>7</v>
      </c>
      <c r="P1007" s="284">
        <v>2149999</v>
      </c>
      <c r="Q1007" s="284" t="s">
        <v>4335</v>
      </c>
      <c r="R1007" s="287">
        <v>37</v>
      </c>
      <c r="S1007" s="285">
        <f t="shared" si="367"/>
        <v>0</v>
      </c>
      <c r="T1007" s="285">
        <f t="shared" si="368"/>
        <v>0</v>
      </c>
    </row>
    <row r="1008" ht="36" customHeight="1" spans="1:20">
      <c r="A1008" s="271" t="s">
        <v>103</v>
      </c>
      <c r="B1008" s="272" t="s">
        <v>104</v>
      </c>
      <c r="C1008" s="179">
        <f>SUM(C1009,C1019,C1035,C1040,C1057,C1064,C1072)</f>
        <v>392</v>
      </c>
      <c r="D1008" s="179">
        <f t="shared" ref="C1008:G1008" si="381">SUM(D1009,D1019,D1035,D1040,D1057,D1064,D1072)</f>
        <v>170</v>
      </c>
      <c r="E1008" s="180">
        <f t="shared" si="381"/>
        <v>0</v>
      </c>
      <c r="F1008" s="273">
        <f t="shared" si="381"/>
        <v>0</v>
      </c>
      <c r="G1008" s="180">
        <f t="shared" si="381"/>
        <v>170</v>
      </c>
      <c r="H1008" s="274">
        <f t="shared" si="363"/>
        <v>-0.566326530612245</v>
      </c>
      <c r="I1008" s="283" t="str">
        <f t="shared" si="364"/>
        <v>是</v>
      </c>
      <c r="J1008" s="207" t="str">
        <f t="shared" si="365"/>
        <v>类</v>
      </c>
      <c r="K1008" s="207">
        <f t="shared" si="369"/>
        <v>-222</v>
      </c>
      <c r="O1008" s="207">
        <f t="shared" si="366"/>
        <v>3</v>
      </c>
      <c r="P1008" s="284">
        <v>215</v>
      </c>
      <c r="Q1008" s="286" t="s">
        <v>2590</v>
      </c>
      <c r="R1008" s="287">
        <f>SUM(R1009,R1019,R1035,R1040,R1057,R1064,R1072)</f>
        <v>392</v>
      </c>
      <c r="S1008" s="285">
        <f t="shared" si="367"/>
        <v>0</v>
      </c>
      <c r="T1008" s="285">
        <f t="shared" si="368"/>
        <v>0</v>
      </c>
    </row>
    <row r="1009" ht="36" customHeight="1" spans="1:20">
      <c r="A1009" s="275" t="s">
        <v>4336</v>
      </c>
      <c r="B1009" s="276" t="s">
        <v>1672</v>
      </c>
      <c r="C1009" s="185">
        <f t="shared" ref="C1009:G1009" si="382">SUM(C1010:C1018)</f>
        <v>0</v>
      </c>
      <c r="D1009" s="185">
        <f t="shared" si="382"/>
        <v>0</v>
      </c>
      <c r="E1009" s="186">
        <f t="shared" si="382"/>
        <v>0</v>
      </c>
      <c r="F1009" s="277">
        <f t="shared" si="382"/>
        <v>0</v>
      </c>
      <c r="G1009" s="186">
        <f t="shared" si="382"/>
        <v>0</v>
      </c>
      <c r="H1009" s="278" t="str">
        <f t="shared" si="363"/>
        <v/>
      </c>
      <c r="I1009" s="283" t="str">
        <f t="shared" si="364"/>
        <v>否</v>
      </c>
      <c r="J1009" s="207" t="str">
        <f t="shared" si="365"/>
        <v>款</v>
      </c>
      <c r="K1009" s="207">
        <f t="shared" si="369"/>
        <v>0</v>
      </c>
      <c r="O1009" s="207">
        <f t="shared" si="366"/>
        <v>5</v>
      </c>
      <c r="P1009" s="284">
        <v>21501</v>
      </c>
      <c r="Q1009" s="286" t="s">
        <v>4337</v>
      </c>
      <c r="R1009" s="287"/>
      <c r="S1009" s="285">
        <f t="shared" si="367"/>
        <v>0</v>
      </c>
      <c r="T1009" s="285">
        <f t="shared" si="368"/>
        <v>0</v>
      </c>
    </row>
    <row r="1010" ht="36" customHeight="1" spans="1:20">
      <c r="A1010" s="275" t="s">
        <v>4338</v>
      </c>
      <c r="B1010" s="276" t="s">
        <v>145</v>
      </c>
      <c r="C1010" s="185">
        <v>0</v>
      </c>
      <c r="D1010" s="185">
        <v>0</v>
      </c>
      <c r="E1010" s="186">
        <v>0</v>
      </c>
      <c r="F1010" s="277">
        <v>0</v>
      </c>
      <c r="G1010" s="186">
        <v>0</v>
      </c>
      <c r="H1010" s="278" t="str">
        <f t="shared" si="363"/>
        <v/>
      </c>
      <c r="I1010" s="283" t="str">
        <f t="shared" si="364"/>
        <v>否</v>
      </c>
      <c r="J1010" s="207" t="str">
        <f t="shared" si="365"/>
        <v>项</v>
      </c>
      <c r="K1010" s="207">
        <f t="shared" si="369"/>
        <v>0</v>
      </c>
      <c r="O1010" s="207">
        <f t="shared" si="366"/>
        <v>7</v>
      </c>
      <c r="P1010" s="284">
        <v>2150101</v>
      </c>
      <c r="Q1010" s="284" t="s">
        <v>2608</v>
      </c>
      <c r="R1010" s="287"/>
      <c r="S1010" s="285">
        <f t="shared" si="367"/>
        <v>0</v>
      </c>
      <c r="T1010" s="285">
        <f t="shared" si="368"/>
        <v>0</v>
      </c>
    </row>
    <row r="1011" ht="36" customHeight="1" spans="1:20">
      <c r="A1011" s="275" t="s">
        <v>4339</v>
      </c>
      <c r="B1011" s="276" t="s">
        <v>147</v>
      </c>
      <c r="C1011" s="185">
        <v>0</v>
      </c>
      <c r="D1011" s="185">
        <v>0</v>
      </c>
      <c r="E1011" s="186">
        <v>0</v>
      </c>
      <c r="F1011" s="277">
        <v>0</v>
      </c>
      <c r="G1011" s="186">
        <v>0</v>
      </c>
      <c r="H1011" s="278" t="str">
        <f t="shared" si="363"/>
        <v/>
      </c>
      <c r="I1011" s="283" t="str">
        <f t="shared" si="364"/>
        <v>否</v>
      </c>
      <c r="J1011" s="207" t="str">
        <f t="shared" si="365"/>
        <v>项</v>
      </c>
      <c r="K1011" s="207">
        <f t="shared" si="369"/>
        <v>0</v>
      </c>
      <c r="O1011" s="207">
        <f t="shared" si="366"/>
        <v>7</v>
      </c>
      <c r="P1011" s="284">
        <v>2150102</v>
      </c>
      <c r="Q1011" s="284" t="s">
        <v>2610</v>
      </c>
      <c r="R1011" s="287"/>
      <c r="S1011" s="285">
        <f t="shared" si="367"/>
        <v>0</v>
      </c>
      <c r="T1011" s="285">
        <f t="shared" si="368"/>
        <v>0</v>
      </c>
    </row>
    <row r="1012" ht="36" customHeight="1" spans="1:20">
      <c r="A1012" s="275" t="s">
        <v>4340</v>
      </c>
      <c r="B1012" s="276" t="s">
        <v>149</v>
      </c>
      <c r="C1012" s="185">
        <v>0</v>
      </c>
      <c r="D1012" s="185">
        <v>0</v>
      </c>
      <c r="E1012" s="186">
        <v>0</v>
      </c>
      <c r="F1012" s="277">
        <v>0</v>
      </c>
      <c r="G1012" s="186">
        <v>0</v>
      </c>
      <c r="H1012" s="278" t="str">
        <f t="shared" si="363"/>
        <v/>
      </c>
      <c r="I1012" s="283" t="str">
        <f t="shared" si="364"/>
        <v>否</v>
      </c>
      <c r="J1012" s="207" t="str">
        <f t="shared" si="365"/>
        <v>项</v>
      </c>
      <c r="K1012" s="207">
        <f t="shared" si="369"/>
        <v>0</v>
      </c>
      <c r="O1012" s="207">
        <f t="shared" si="366"/>
        <v>7</v>
      </c>
      <c r="P1012" s="284">
        <v>2150103</v>
      </c>
      <c r="Q1012" s="284" t="s">
        <v>2612</v>
      </c>
      <c r="R1012" s="287"/>
      <c r="S1012" s="285">
        <f t="shared" si="367"/>
        <v>0</v>
      </c>
      <c r="T1012" s="285">
        <f t="shared" si="368"/>
        <v>0</v>
      </c>
    </row>
    <row r="1013" ht="36" customHeight="1" spans="1:20">
      <c r="A1013" s="275" t="s">
        <v>4341</v>
      </c>
      <c r="B1013" s="276" t="s">
        <v>1674</v>
      </c>
      <c r="C1013" s="185">
        <v>0</v>
      </c>
      <c r="D1013" s="185">
        <v>0</v>
      </c>
      <c r="E1013" s="186">
        <v>0</v>
      </c>
      <c r="F1013" s="277">
        <v>0</v>
      </c>
      <c r="G1013" s="186">
        <v>0</v>
      </c>
      <c r="H1013" s="278" t="str">
        <f t="shared" si="363"/>
        <v/>
      </c>
      <c r="I1013" s="283" t="str">
        <f t="shared" si="364"/>
        <v>否</v>
      </c>
      <c r="J1013" s="207" t="str">
        <f t="shared" si="365"/>
        <v>项</v>
      </c>
      <c r="K1013" s="207">
        <f t="shared" si="369"/>
        <v>0</v>
      </c>
      <c r="O1013" s="207">
        <f t="shared" si="366"/>
        <v>7</v>
      </c>
      <c r="P1013" s="284">
        <v>2150104</v>
      </c>
      <c r="Q1013" s="284" t="s">
        <v>4342</v>
      </c>
      <c r="R1013" s="287"/>
      <c r="S1013" s="285">
        <f t="shared" si="367"/>
        <v>0</v>
      </c>
      <c r="T1013" s="285">
        <f t="shared" si="368"/>
        <v>0</v>
      </c>
    </row>
    <row r="1014" ht="36" customHeight="1" spans="1:20">
      <c r="A1014" s="275" t="s">
        <v>4343</v>
      </c>
      <c r="B1014" s="276" t="s">
        <v>1676</v>
      </c>
      <c r="C1014" s="185">
        <v>0</v>
      </c>
      <c r="D1014" s="185">
        <v>0</v>
      </c>
      <c r="E1014" s="186">
        <v>0</v>
      </c>
      <c r="F1014" s="277">
        <v>0</v>
      </c>
      <c r="G1014" s="186">
        <v>0</v>
      </c>
      <c r="H1014" s="278" t="str">
        <f t="shared" si="363"/>
        <v/>
      </c>
      <c r="I1014" s="283" t="str">
        <f t="shared" si="364"/>
        <v>否</v>
      </c>
      <c r="J1014" s="207" t="str">
        <f t="shared" si="365"/>
        <v>项</v>
      </c>
      <c r="K1014" s="207">
        <f t="shared" si="369"/>
        <v>0</v>
      </c>
      <c r="O1014" s="207">
        <f t="shared" si="366"/>
        <v>7</v>
      </c>
      <c r="P1014" s="284">
        <v>2150105</v>
      </c>
      <c r="Q1014" s="284" t="s">
        <v>4344</v>
      </c>
      <c r="R1014" s="287"/>
      <c r="S1014" s="285">
        <f t="shared" si="367"/>
        <v>0</v>
      </c>
      <c r="T1014" s="285">
        <f t="shared" si="368"/>
        <v>0</v>
      </c>
    </row>
    <row r="1015" ht="36" customHeight="1" spans="1:20">
      <c r="A1015" s="275" t="s">
        <v>4345</v>
      </c>
      <c r="B1015" s="276" t="s">
        <v>1678</v>
      </c>
      <c r="C1015" s="185">
        <v>0</v>
      </c>
      <c r="D1015" s="185">
        <v>0</v>
      </c>
      <c r="E1015" s="186">
        <v>0</v>
      </c>
      <c r="F1015" s="277">
        <v>0</v>
      </c>
      <c r="G1015" s="186">
        <v>0</v>
      </c>
      <c r="H1015" s="278" t="str">
        <f t="shared" si="363"/>
        <v/>
      </c>
      <c r="I1015" s="283" t="str">
        <f t="shared" si="364"/>
        <v>否</v>
      </c>
      <c r="J1015" s="207" t="str">
        <f t="shared" si="365"/>
        <v>项</v>
      </c>
      <c r="K1015" s="207">
        <f t="shared" si="369"/>
        <v>0</v>
      </c>
      <c r="O1015" s="207">
        <f t="shared" si="366"/>
        <v>7</v>
      </c>
      <c r="P1015" s="284">
        <v>2150106</v>
      </c>
      <c r="Q1015" s="284" t="s">
        <v>4346</v>
      </c>
      <c r="R1015" s="287"/>
      <c r="S1015" s="285">
        <f t="shared" si="367"/>
        <v>0</v>
      </c>
      <c r="T1015" s="285">
        <f t="shared" si="368"/>
        <v>0</v>
      </c>
    </row>
    <row r="1016" ht="36" customHeight="1" spans="1:20">
      <c r="A1016" s="275" t="s">
        <v>4347</v>
      </c>
      <c r="B1016" s="276" t="s">
        <v>1680</v>
      </c>
      <c r="C1016" s="185">
        <v>0</v>
      </c>
      <c r="D1016" s="185">
        <v>0</v>
      </c>
      <c r="E1016" s="186">
        <v>0</v>
      </c>
      <c r="F1016" s="277">
        <v>0</v>
      </c>
      <c r="G1016" s="186">
        <v>0</v>
      </c>
      <c r="H1016" s="278" t="str">
        <f t="shared" si="363"/>
        <v/>
      </c>
      <c r="I1016" s="283" t="str">
        <f t="shared" si="364"/>
        <v>否</v>
      </c>
      <c r="J1016" s="207" t="str">
        <f t="shared" si="365"/>
        <v>项</v>
      </c>
      <c r="K1016" s="207">
        <f t="shared" si="369"/>
        <v>0</v>
      </c>
      <c r="O1016" s="207">
        <f t="shared" si="366"/>
        <v>7</v>
      </c>
      <c r="P1016" s="284">
        <v>2150107</v>
      </c>
      <c r="Q1016" s="284" t="s">
        <v>4348</v>
      </c>
      <c r="R1016" s="287"/>
      <c r="S1016" s="285">
        <f t="shared" si="367"/>
        <v>0</v>
      </c>
      <c r="T1016" s="285">
        <f t="shared" si="368"/>
        <v>0</v>
      </c>
    </row>
    <row r="1017" ht="36" customHeight="1" spans="1:20">
      <c r="A1017" s="275" t="s">
        <v>4349</v>
      </c>
      <c r="B1017" s="276" t="s">
        <v>1682</v>
      </c>
      <c r="C1017" s="185">
        <v>0</v>
      </c>
      <c r="D1017" s="185">
        <v>0</v>
      </c>
      <c r="E1017" s="186">
        <v>0</v>
      </c>
      <c r="F1017" s="277">
        <v>0</v>
      </c>
      <c r="G1017" s="186">
        <v>0</v>
      </c>
      <c r="H1017" s="278" t="str">
        <f t="shared" si="363"/>
        <v/>
      </c>
      <c r="I1017" s="283" t="str">
        <f t="shared" si="364"/>
        <v>否</v>
      </c>
      <c r="J1017" s="207" t="str">
        <f t="shared" si="365"/>
        <v>项</v>
      </c>
      <c r="K1017" s="207">
        <f t="shared" si="369"/>
        <v>0</v>
      </c>
      <c r="O1017" s="207">
        <f t="shared" si="366"/>
        <v>7</v>
      </c>
      <c r="P1017" s="284">
        <v>2150108</v>
      </c>
      <c r="Q1017" s="284" t="s">
        <v>4350</v>
      </c>
      <c r="R1017" s="287"/>
      <c r="S1017" s="285">
        <f t="shared" si="367"/>
        <v>0</v>
      </c>
      <c r="T1017" s="285">
        <f t="shared" si="368"/>
        <v>0</v>
      </c>
    </row>
    <row r="1018" ht="36" customHeight="1" spans="1:20">
      <c r="A1018" s="275" t="s">
        <v>4351</v>
      </c>
      <c r="B1018" s="276" t="s">
        <v>1684</v>
      </c>
      <c r="C1018" s="185">
        <v>0</v>
      </c>
      <c r="D1018" s="185">
        <v>0</v>
      </c>
      <c r="E1018" s="186">
        <v>0</v>
      </c>
      <c r="F1018" s="277">
        <v>0</v>
      </c>
      <c r="G1018" s="186">
        <v>0</v>
      </c>
      <c r="H1018" s="278" t="str">
        <f t="shared" si="363"/>
        <v/>
      </c>
      <c r="I1018" s="283" t="str">
        <f t="shared" si="364"/>
        <v>否</v>
      </c>
      <c r="J1018" s="207" t="str">
        <f t="shared" si="365"/>
        <v>项</v>
      </c>
      <c r="K1018" s="207">
        <f t="shared" si="369"/>
        <v>0</v>
      </c>
      <c r="O1018" s="207">
        <f t="shared" si="366"/>
        <v>7</v>
      </c>
      <c r="P1018" s="284">
        <v>2150199</v>
      </c>
      <c r="Q1018" s="284" t="s">
        <v>4352</v>
      </c>
      <c r="R1018" s="287"/>
      <c r="S1018" s="285">
        <f t="shared" si="367"/>
        <v>0</v>
      </c>
      <c r="T1018" s="285">
        <f t="shared" si="368"/>
        <v>0</v>
      </c>
    </row>
    <row r="1019" ht="36" customHeight="1" spans="1:20">
      <c r="A1019" s="275" t="s">
        <v>4353</v>
      </c>
      <c r="B1019" s="276" t="s">
        <v>1686</v>
      </c>
      <c r="C1019" s="185">
        <f t="shared" ref="C1019:G1019" si="383">SUM(C1020:C1034)</f>
        <v>0</v>
      </c>
      <c r="D1019" s="185">
        <f t="shared" si="383"/>
        <v>0</v>
      </c>
      <c r="E1019" s="186">
        <f t="shared" si="383"/>
        <v>0</v>
      </c>
      <c r="F1019" s="277">
        <f t="shared" si="383"/>
        <v>0</v>
      </c>
      <c r="G1019" s="186">
        <f t="shared" si="383"/>
        <v>0</v>
      </c>
      <c r="H1019" s="278" t="str">
        <f t="shared" si="363"/>
        <v/>
      </c>
      <c r="I1019" s="283" t="str">
        <f t="shared" si="364"/>
        <v>否</v>
      </c>
      <c r="J1019" s="207" t="str">
        <f t="shared" si="365"/>
        <v>款</v>
      </c>
      <c r="K1019" s="207">
        <f t="shared" si="369"/>
        <v>0</v>
      </c>
      <c r="O1019" s="207">
        <f t="shared" si="366"/>
        <v>5</v>
      </c>
      <c r="P1019" s="284">
        <v>21502</v>
      </c>
      <c r="Q1019" s="286" t="s">
        <v>4354</v>
      </c>
      <c r="R1019" s="287"/>
      <c r="S1019" s="285">
        <f t="shared" si="367"/>
        <v>0</v>
      </c>
      <c r="T1019" s="285">
        <f t="shared" si="368"/>
        <v>0</v>
      </c>
    </row>
    <row r="1020" ht="36" customHeight="1" spans="1:20">
      <c r="A1020" s="275" t="s">
        <v>4355</v>
      </c>
      <c r="B1020" s="276" t="s">
        <v>145</v>
      </c>
      <c r="C1020" s="185">
        <v>0</v>
      </c>
      <c r="D1020" s="185">
        <v>0</v>
      </c>
      <c r="E1020" s="186">
        <v>0</v>
      </c>
      <c r="F1020" s="277">
        <v>0</v>
      </c>
      <c r="G1020" s="186">
        <v>0</v>
      </c>
      <c r="H1020" s="278" t="str">
        <f t="shared" si="363"/>
        <v/>
      </c>
      <c r="I1020" s="283" t="str">
        <f t="shared" si="364"/>
        <v>否</v>
      </c>
      <c r="J1020" s="207" t="str">
        <f t="shared" si="365"/>
        <v>项</v>
      </c>
      <c r="K1020" s="207">
        <f t="shared" si="369"/>
        <v>0</v>
      </c>
      <c r="O1020" s="207">
        <f t="shared" si="366"/>
        <v>7</v>
      </c>
      <c r="P1020" s="284">
        <v>2150201</v>
      </c>
      <c r="Q1020" s="284" t="s">
        <v>2608</v>
      </c>
      <c r="R1020" s="287"/>
      <c r="S1020" s="285">
        <f t="shared" si="367"/>
        <v>0</v>
      </c>
      <c r="T1020" s="285">
        <f t="shared" si="368"/>
        <v>0</v>
      </c>
    </row>
    <row r="1021" ht="36" customHeight="1" spans="1:20">
      <c r="A1021" s="275" t="s">
        <v>4356</v>
      </c>
      <c r="B1021" s="276" t="s">
        <v>147</v>
      </c>
      <c r="C1021" s="185">
        <v>0</v>
      </c>
      <c r="D1021" s="185">
        <v>0</v>
      </c>
      <c r="E1021" s="186">
        <v>0</v>
      </c>
      <c r="F1021" s="277">
        <v>0</v>
      </c>
      <c r="G1021" s="186">
        <v>0</v>
      </c>
      <c r="H1021" s="278" t="str">
        <f t="shared" si="363"/>
        <v/>
      </c>
      <c r="I1021" s="283" t="str">
        <f t="shared" si="364"/>
        <v>否</v>
      </c>
      <c r="J1021" s="207" t="str">
        <f t="shared" si="365"/>
        <v>项</v>
      </c>
      <c r="K1021" s="207">
        <f t="shared" si="369"/>
        <v>0</v>
      </c>
      <c r="O1021" s="207">
        <f t="shared" si="366"/>
        <v>7</v>
      </c>
      <c r="P1021" s="284">
        <v>2150202</v>
      </c>
      <c r="Q1021" s="284" t="s">
        <v>2610</v>
      </c>
      <c r="R1021" s="287"/>
      <c r="S1021" s="285">
        <f t="shared" si="367"/>
        <v>0</v>
      </c>
      <c r="T1021" s="285">
        <f t="shared" si="368"/>
        <v>0</v>
      </c>
    </row>
    <row r="1022" ht="36" customHeight="1" spans="1:20">
      <c r="A1022" s="275" t="s">
        <v>4357</v>
      </c>
      <c r="B1022" s="276" t="s">
        <v>149</v>
      </c>
      <c r="C1022" s="185">
        <v>0</v>
      </c>
      <c r="D1022" s="185">
        <v>0</v>
      </c>
      <c r="E1022" s="186">
        <v>0</v>
      </c>
      <c r="F1022" s="277">
        <v>0</v>
      </c>
      <c r="G1022" s="186">
        <v>0</v>
      </c>
      <c r="H1022" s="278" t="str">
        <f t="shared" si="363"/>
        <v/>
      </c>
      <c r="I1022" s="283" t="str">
        <f t="shared" si="364"/>
        <v>否</v>
      </c>
      <c r="J1022" s="207" t="str">
        <f t="shared" si="365"/>
        <v>项</v>
      </c>
      <c r="K1022" s="207">
        <f t="shared" si="369"/>
        <v>0</v>
      </c>
      <c r="O1022" s="207">
        <f t="shared" si="366"/>
        <v>7</v>
      </c>
      <c r="P1022" s="284">
        <v>2150203</v>
      </c>
      <c r="Q1022" s="284" t="s">
        <v>2612</v>
      </c>
      <c r="R1022" s="287"/>
      <c r="S1022" s="285">
        <f t="shared" si="367"/>
        <v>0</v>
      </c>
      <c r="T1022" s="285">
        <f t="shared" si="368"/>
        <v>0</v>
      </c>
    </row>
    <row r="1023" ht="36" customHeight="1" spans="1:20">
      <c r="A1023" s="275" t="s">
        <v>4358</v>
      </c>
      <c r="B1023" s="276" t="s">
        <v>1688</v>
      </c>
      <c r="C1023" s="185">
        <v>0</v>
      </c>
      <c r="D1023" s="185">
        <v>0</v>
      </c>
      <c r="E1023" s="186">
        <v>0</v>
      </c>
      <c r="F1023" s="277">
        <v>0</v>
      </c>
      <c r="G1023" s="186">
        <v>0</v>
      </c>
      <c r="H1023" s="278" t="str">
        <f t="shared" si="363"/>
        <v/>
      </c>
      <c r="I1023" s="283" t="str">
        <f t="shared" si="364"/>
        <v>否</v>
      </c>
      <c r="J1023" s="207" t="str">
        <f t="shared" si="365"/>
        <v>项</v>
      </c>
      <c r="K1023" s="207">
        <f t="shared" si="369"/>
        <v>0</v>
      </c>
      <c r="O1023" s="207">
        <f t="shared" si="366"/>
        <v>7</v>
      </c>
      <c r="P1023" s="284">
        <v>2150204</v>
      </c>
      <c r="Q1023" s="284" t="s">
        <v>4359</v>
      </c>
      <c r="R1023" s="287"/>
      <c r="S1023" s="285">
        <f t="shared" si="367"/>
        <v>0</v>
      </c>
      <c r="T1023" s="285">
        <f t="shared" si="368"/>
        <v>0</v>
      </c>
    </row>
    <row r="1024" ht="36" customHeight="1" spans="1:20">
      <c r="A1024" s="275" t="s">
        <v>4360</v>
      </c>
      <c r="B1024" s="276" t="s">
        <v>1690</v>
      </c>
      <c r="C1024" s="185">
        <v>0</v>
      </c>
      <c r="D1024" s="185">
        <v>0</v>
      </c>
      <c r="E1024" s="186">
        <v>0</v>
      </c>
      <c r="F1024" s="277">
        <v>0</v>
      </c>
      <c r="G1024" s="186">
        <v>0</v>
      </c>
      <c r="H1024" s="278" t="str">
        <f t="shared" si="363"/>
        <v/>
      </c>
      <c r="I1024" s="283" t="str">
        <f t="shared" si="364"/>
        <v>否</v>
      </c>
      <c r="J1024" s="207" t="str">
        <f t="shared" si="365"/>
        <v>项</v>
      </c>
      <c r="K1024" s="207">
        <f t="shared" si="369"/>
        <v>0</v>
      </c>
      <c r="O1024" s="207">
        <f t="shared" si="366"/>
        <v>7</v>
      </c>
      <c r="P1024" s="284">
        <v>2150205</v>
      </c>
      <c r="Q1024" s="284" t="s">
        <v>4361</v>
      </c>
      <c r="R1024" s="287"/>
      <c r="S1024" s="285">
        <f t="shared" si="367"/>
        <v>0</v>
      </c>
      <c r="T1024" s="285">
        <f t="shared" si="368"/>
        <v>0</v>
      </c>
    </row>
    <row r="1025" ht="36" customHeight="1" spans="1:20">
      <c r="A1025" s="275" t="s">
        <v>4362</v>
      </c>
      <c r="B1025" s="276" t="s">
        <v>1692</v>
      </c>
      <c r="C1025" s="185">
        <v>0</v>
      </c>
      <c r="D1025" s="185">
        <v>0</v>
      </c>
      <c r="E1025" s="186">
        <v>0</v>
      </c>
      <c r="F1025" s="277">
        <v>0</v>
      </c>
      <c r="G1025" s="186">
        <v>0</v>
      </c>
      <c r="H1025" s="278" t="str">
        <f t="shared" si="363"/>
        <v/>
      </c>
      <c r="I1025" s="283" t="str">
        <f t="shared" si="364"/>
        <v>否</v>
      </c>
      <c r="J1025" s="207" t="str">
        <f t="shared" si="365"/>
        <v>项</v>
      </c>
      <c r="K1025" s="207">
        <f t="shared" si="369"/>
        <v>0</v>
      </c>
      <c r="O1025" s="207">
        <f t="shared" si="366"/>
        <v>7</v>
      </c>
      <c r="P1025" s="284">
        <v>2150206</v>
      </c>
      <c r="Q1025" s="284" t="s">
        <v>4363</v>
      </c>
      <c r="R1025" s="287"/>
      <c r="S1025" s="285">
        <f t="shared" si="367"/>
        <v>0</v>
      </c>
      <c r="T1025" s="285">
        <f t="shared" si="368"/>
        <v>0</v>
      </c>
    </row>
    <row r="1026" ht="36" customHeight="1" spans="1:20">
      <c r="A1026" s="275" t="s">
        <v>4364</v>
      </c>
      <c r="B1026" s="276" t="s">
        <v>1694</v>
      </c>
      <c r="C1026" s="185">
        <v>0</v>
      </c>
      <c r="D1026" s="185">
        <v>0</v>
      </c>
      <c r="E1026" s="186">
        <v>0</v>
      </c>
      <c r="F1026" s="277">
        <v>0</v>
      </c>
      <c r="G1026" s="186">
        <v>0</v>
      </c>
      <c r="H1026" s="278" t="str">
        <f t="shared" si="363"/>
        <v/>
      </c>
      <c r="I1026" s="283" t="str">
        <f t="shared" si="364"/>
        <v>否</v>
      </c>
      <c r="J1026" s="207" t="str">
        <f t="shared" si="365"/>
        <v>项</v>
      </c>
      <c r="K1026" s="207">
        <f t="shared" si="369"/>
        <v>0</v>
      </c>
      <c r="O1026" s="207">
        <f t="shared" si="366"/>
        <v>7</v>
      </c>
      <c r="P1026" s="284">
        <v>2150207</v>
      </c>
      <c r="Q1026" s="284" t="s">
        <v>4365</v>
      </c>
      <c r="R1026" s="287"/>
      <c r="S1026" s="285">
        <f t="shared" si="367"/>
        <v>0</v>
      </c>
      <c r="T1026" s="285">
        <f t="shared" si="368"/>
        <v>0</v>
      </c>
    </row>
    <row r="1027" ht="36" customHeight="1" spans="1:20">
      <c r="A1027" s="275" t="s">
        <v>4366</v>
      </c>
      <c r="B1027" s="276" t="s">
        <v>1696</v>
      </c>
      <c r="C1027" s="185">
        <v>0</v>
      </c>
      <c r="D1027" s="185">
        <v>0</v>
      </c>
      <c r="E1027" s="186">
        <v>0</v>
      </c>
      <c r="F1027" s="277">
        <v>0</v>
      </c>
      <c r="G1027" s="186">
        <v>0</v>
      </c>
      <c r="H1027" s="278" t="str">
        <f t="shared" si="363"/>
        <v/>
      </c>
      <c r="I1027" s="283" t="str">
        <f t="shared" si="364"/>
        <v>否</v>
      </c>
      <c r="J1027" s="207" t="str">
        <f t="shared" si="365"/>
        <v>项</v>
      </c>
      <c r="K1027" s="207">
        <f t="shared" si="369"/>
        <v>0</v>
      </c>
      <c r="O1027" s="207">
        <f t="shared" si="366"/>
        <v>7</v>
      </c>
      <c r="P1027" s="284">
        <v>2150208</v>
      </c>
      <c r="Q1027" s="284" t="s">
        <v>4367</v>
      </c>
      <c r="R1027" s="287"/>
      <c r="S1027" s="285">
        <f t="shared" si="367"/>
        <v>0</v>
      </c>
      <c r="T1027" s="285">
        <f t="shared" si="368"/>
        <v>0</v>
      </c>
    </row>
    <row r="1028" ht="36" customHeight="1" spans="1:20">
      <c r="A1028" s="275" t="s">
        <v>4368</v>
      </c>
      <c r="B1028" s="276" t="s">
        <v>1698</v>
      </c>
      <c r="C1028" s="185">
        <v>0</v>
      </c>
      <c r="D1028" s="185">
        <v>0</v>
      </c>
      <c r="E1028" s="186">
        <v>0</v>
      </c>
      <c r="F1028" s="277">
        <v>0</v>
      </c>
      <c r="G1028" s="186">
        <v>0</v>
      </c>
      <c r="H1028" s="278" t="str">
        <f t="shared" ref="H1028:H1091" si="384">IF(C1028&lt;&gt;0,D1028/C1028-1,"")</f>
        <v/>
      </c>
      <c r="I1028" s="283" t="str">
        <f t="shared" ref="I1028:I1091" si="385">IF(LEN(A1028)=3,"是",IF(B1028&lt;&gt;"",IF(SUM(C1028:D1028)&lt;&gt;0,"是","否"),"是"))</f>
        <v>否</v>
      </c>
      <c r="J1028" s="207" t="str">
        <f t="shared" ref="J1028:J1091" si="386">IF(LEN(A1028)=3,"类",IF(LEN(A1028)=5,"款","项"))</f>
        <v>项</v>
      </c>
      <c r="K1028" s="207">
        <f t="shared" si="369"/>
        <v>0</v>
      </c>
      <c r="O1028" s="207">
        <f t="shared" ref="O1028:O1091" si="387">LEN(A1028)</f>
        <v>7</v>
      </c>
      <c r="P1028" s="284">
        <v>2150209</v>
      </c>
      <c r="Q1028" s="284" t="s">
        <v>4369</v>
      </c>
      <c r="R1028" s="287"/>
      <c r="S1028" s="285">
        <f t="shared" ref="S1028:S1091" si="388">A1028-P1028</f>
        <v>0</v>
      </c>
      <c r="T1028" s="285">
        <f t="shared" ref="T1028:T1091" si="389">C1028-R1028</f>
        <v>0</v>
      </c>
    </row>
    <row r="1029" ht="36" customHeight="1" spans="1:20">
      <c r="A1029" s="275" t="s">
        <v>4370</v>
      </c>
      <c r="B1029" s="276" t="s">
        <v>1700</v>
      </c>
      <c r="C1029" s="185">
        <v>0</v>
      </c>
      <c r="D1029" s="185">
        <v>0</v>
      </c>
      <c r="E1029" s="186">
        <v>0</v>
      </c>
      <c r="F1029" s="277">
        <v>0</v>
      </c>
      <c r="G1029" s="186">
        <v>0</v>
      </c>
      <c r="H1029" s="278" t="str">
        <f t="shared" si="384"/>
        <v/>
      </c>
      <c r="I1029" s="283" t="str">
        <f t="shared" si="385"/>
        <v>否</v>
      </c>
      <c r="J1029" s="207" t="str">
        <f t="shared" si="386"/>
        <v>项</v>
      </c>
      <c r="K1029" s="207">
        <f t="shared" ref="K1029:K1092" si="390">D1029-C1029</f>
        <v>0</v>
      </c>
      <c r="O1029" s="207">
        <f t="shared" si="387"/>
        <v>7</v>
      </c>
      <c r="P1029" s="284">
        <v>2150210</v>
      </c>
      <c r="Q1029" s="284" t="s">
        <v>4371</v>
      </c>
      <c r="R1029" s="287"/>
      <c r="S1029" s="285">
        <f t="shared" si="388"/>
        <v>0</v>
      </c>
      <c r="T1029" s="285">
        <f t="shared" si="389"/>
        <v>0</v>
      </c>
    </row>
    <row r="1030" ht="36" customHeight="1" spans="1:20">
      <c r="A1030" s="275" t="s">
        <v>4372</v>
      </c>
      <c r="B1030" s="276" t="s">
        <v>1702</v>
      </c>
      <c r="C1030" s="185">
        <v>0</v>
      </c>
      <c r="D1030" s="185">
        <v>0</v>
      </c>
      <c r="E1030" s="186">
        <v>0</v>
      </c>
      <c r="F1030" s="277">
        <v>0</v>
      </c>
      <c r="G1030" s="186">
        <v>0</v>
      </c>
      <c r="H1030" s="278" t="str">
        <f t="shared" si="384"/>
        <v/>
      </c>
      <c r="I1030" s="283" t="str">
        <f t="shared" si="385"/>
        <v>否</v>
      </c>
      <c r="J1030" s="207" t="str">
        <f t="shared" si="386"/>
        <v>项</v>
      </c>
      <c r="K1030" s="207">
        <f t="shared" si="390"/>
        <v>0</v>
      </c>
      <c r="O1030" s="207">
        <f t="shared" si="387"/>
        <v>7</v>
      </c>
      <c r="P1030" s="284">
        <v>2150212</v>
      </c>
      <c r="Q1030" s="284" t="s">
        <v>4373</v>
      </c>
      <c r="R1030" s="287"/>
      <c r="S1030" s="285">
        <f t="shared" si="388"/>
        <v>0</v>
      </c>
      <c r="T1030" s="285">
        <f t="shared" si="389"/>
        <v>0</v>
      </c>
    </row>
    <row r="1031" ht="36" customHeight="1" spans="1:20">
      <c r="A1031" s="275" t="s">
        <v>4374</v>
      </c>
      <c r="B1031" s="276" t="s">
        <v>1704</v>
      </c>
      <c r="C1031" s="185">
        <v>0</v>
      </c>
      <c r="D1031" s="185">
        <v>0</v>
      </c>
      <c r="E1031" s="186">
        <v>0</v>
      </c>
      <c r="F1031" s="277">
        <v>0</v>
      </c>
      <c r="G1031" s="186">
        <v>0</v>
      </c>
      <c r="H1031" s="278" t="str">
        <f t="shared" si="384"/>
        <v/>
      </c>
      <c r="I1031" s="283" t="str">
        <f t="shared" si="385"/>
        <v>否</v>
      </c>
      <c r="J1031" s="207" t="str">
        <f t="shared" si="386"/>
        <v>项</v>
      </c>
      <c r="K1031" s="207">
        <f t="shared" si="390"/>
        <v>0</v>
      </c>
      <c r="O1031" s="207">
        <f t="shared" si="387"/>
        <v>7</v>
      </c>
      <c r="P1031" s="284">
        <v>2150213</v>
      </c>
      <c r="Q1031" s="284" t="s">
        <v>4375</v>
      </c>
      <c r="R1031" s="287"/>
      <c r="S1031" s="285">
        <f t="shared" si="388"/>
        <v>0</v>
      </c>
      <c r="T1031" s="285">
        <f t="shared" si="389"/>
        <v>0</v>
      </c>
    </row>
    <row r="1032" ht="36" customHeight="1" spans="1:20">
      <c r="A1032" s="275" t="s">
        <v>4376</v>
      </c>
      <c r="B1032" s="276" t="s">
        <v>1706</v>
      </c>
      <c r="C1032" s="185">
        <v>0</v>
      </c>
      <c r="D1032" s="185">
        <v>0</v>
      </c>
      <c r="E1032" s="186">
        <v>0</v>
      </c>
      <c r="F1032" s="277">
        <v>0</v>
      </c>
      <c r="G1032" s="186">
        <v>0</v>
      </c>
      <c r="H1032" s="278" t="str">
        <f t="shared" si="384"/>
        <v/>
      </c>
      <c r="I1032" s="283" t="str">
        <f t="shared" si="385"/>
        <v>否</v>
      </c>
      <c r="J1032" s="207" t="str">
        <f t="shared" si="386"/>
        <v>项</v>
      </c>
      <c r="K1032" s="207">
        <f t="shared" si="390"/>
        <v>0</v>
      </c>
      <c r="O1032" s="207">
        <f t="shared" si="387"/>
        <v>7</v>
      </c>
      <c r="P1032" s="284">
        <v>2150214</v>
      </c>
      <c r="Q1032" s="284" t="s">
        <v>4377</v>
      </c>
      <c r="R1032" s="287"/>
      <c r="S1032" s="285">
        <f t="shared" si="388"/>
        <v>0</v>
      </c>
      <c r="T1032" s="285">
        <f t="shared" si="389"/>
        <v>0</v>
      </c>
    </row>
    <row r="1033" ht="36" customHeight="1" spans="1:20">
      <c r="A1033" s="275" t="s">
        <v>4378</v>
      </c>
      <c r="B1033" s="276" t="s">
        <v>1708</v>
      </c>
      <c r="C1033" s="185">
        <v>0</v>
      </c>
      <c r="D1033" s="185">
        <v>0</v>
      </c>
      <c r="E1033" s="186">
        <v>0</v>
      </c>
      <c r="F1033" s="277">
        <v>0</v>
      </c>
      <c r="G1033" s="186">
        <v>0</v>
      </c>
      <c r="H1033" s="278" t="str">
        <f t="shared" si="384"/>
        <v/>
      </c>
      <c r="I1033" s="283" t="str">
        <f t="shared" si="385"/>
        <v>否</v>
      </c>
      <c r="J1033" s="207" t="str">
        <f t="shared" si="386"/>
        <v>项</v>
      </c>
      <c r="K1033" s="207">
        <f t="shared" si="390"/>
        <v>0</v>
      </c>
      <c r="O1033" s="207">
        <f t="shared" si="387"/>
        <v>7</v>
      </c>
      <c r="P1033" s="284">
        <v>2150215</v>
      </c>
      <c r="Q1033" s="284" t="s">
        <v>4379</v>
      </c>
      <c r="R1033" s="287"/>
      <c r="S1033" s="285">
        <f t="shared" si="388"/>
        <v>0</v>
      </c>
      <c r="T1033" s="285">
        <f t="shared" si="389"/>
        <v>0</v>
      </c>
    </row>
    <row r="1034" ht="36" customHeight="1" spans="1:20">
      <c r="A1034" s="275" t="s">
        <v>4380</v>
      </c>
      <c r="B1034" s="276" t="s">
        <v>1710</v>
      </c>
      <c r="C1034" s="185">
        <v>0</v>
      </c>
      <c r="D1034" s="185">
        <v>0</v>
      </c>
      <c r="E1034" s="186">
        <v>0</v>
      </c>
      <c r="F1034" s="277">
        <v>0</v>
      </c>
      <c r="G1034" s="186">
        <v>0</v>
      </c>
      <c r="H1034" s="278" t="str">
        <f t="shared" si="384"/>
        <v/>
      </c>
      <c r="I1034" s="283" t="str">
        <f t="shared" si="385"/>
        <v>否</v>
      </c>
      <c r="J1034" s="207" t="str">
        <f t="shared" si="386"/>
        <v>项</v>
      </c>
      <c r="K1034" s="207">
        <f t="shared" si="390"/>
        <v>0</v>
      </c>
      <c r="O1034" s="207">
        <f t="shared" si="387"/>
        <v>7</v>
      </c>
      <c r="P1034" s="284">
        <v>2150299</v>
      </c>
      <c r="Q1034" s="284" t="s">
        <v>4381</v>
      </c>
      <c r="R1034" s="287"/>
      <c r="S1034" s="285">
        <f t="shared" si="388"/>
        <v>0</v>
      </c>
      <c r="T1034" s="285">
        <f t="shared" si="389"/>
        <v>0</v>
      </c>
    </row>
    <row r="1035" ht="36" customHeight="1" spans="1:20">
      <c r="A1035" s="275" t="s">
        <v>4382</v>
      </c>
      <c r="B1035" s="276" t="s">
        <v>1712</v>
      </c>
      <c r="C1035" s="185">
        <f t="shared" ref="C1035:G1035" si="391">SUM(C1036:C1039)</f>
        <v>0</v>
      </c>
      <c r="D1035" s="185">
        <f t="shared" si="391"/>
        <v>0</v>
      </c>
      <c r="E1035" s="186">
        <f t="shared" si="391"/>
        <v>0</v>
      </c>
      <c r="F1035" s="277">
        <f t="shared" si="391"/>
        <v>0</v>
      </c>
      <c r="G1035" s="186">
        <f t="shared" si="391"/>
        <v>0</v>
      </c>
      <c r="H1035" s="278" t="str">
        <f t="shared" si="384"/>
        <v/>
      </c>
      <c r="I1035" s="283" t="str">
        <f t="shared" si="385"/>
        <v>否</v>
      </c>
      <c r="J1035" s="207" t="str">
        <f t="shared" si="386"/>
        <v>款</v>
      </c>
      <c r="K1035" s="207">
        <f t="shared" si="390"/>
        <v>0</v>
      </c>
      <c r="O1035" s="207">
        <f t="shared" si="387"/>
        <v>5</v>
      </c>
      <c r="P1035" s="284">
        <v>21503</v>
      </c>
      <c r="Q1035" s="286" t="s">
        <v>4383</v>
      </c>
      <c r="R1035" s="287"/>
      <c r="S1035" s="285">
        <f t="shared" si="388"/>
        <v>0</v>
      </c>
      <c r="T1035" s="285">
        <f t="shared" si="389"/>
        <v>0</v>
      </c>
    </row>
    <row r="1036" ht="36" customHeight="1" spans="1:20">
      <c r="A1036" s="275" t="s">
        <v>4384</v>
      </c>
      <c r="B1036" s="276" t="s">
        <v>145</v>
      </c>
      <c r="C1036" s="185">
        <v>0</v>
      </c>
      <c r="D1036" s="185">
        <v>0</v>
      </c>
      <c r="E1036" s="186">
        <v>0</v>
      </c>
      <c r="F1036" s="277">
        <v>0</v>
      </c>
      <c r="G1036" s="186">
        <v>0</v>
      </c>
      <c r="H1036" s="278" t="str">
        <f t="shared" si="384"/>
        <v/>
      </c>
      <c r="I1036" s="283" t="str">
        <f t="shared" si="385"/>
        <v>否</v>
      </c>
      <c r="J1036" s="207" t="str">
        <f t="shared" si="386"/>
        <v>项</v>
      </c>
      <c r="K1036" s="207">
        <f t="shared" si="390"/>
        <v>0</v>
      </c>
      <c r="O1036" s="207">
        <f t="shared" si="387"/>
        <v>7</v>
      </c>
      <c r="P1036" s="284">
        <v>2150301</v>
      </c>
      <c r="Q1036" s="284" t="s">
        <v>2608</v>
      </c>
      <c r="R1036" s="287"/>
      <c r="S1036" s="285">
        <f t="shared" si="388"/>
        <v>0</v>
      </c>
      <c r="T1036" s="285">
        <f t="shared" si="389"/>
        <v>0</v>
      </c>
    </row>
    <row r="1037" ht="36" customHeight="1" spans="1:20">
      <c r="A1037" s="275" t="s">
        <v>4385</v>
      </c>
      <c r="B1037" s="276" t="s">
        <v>147</v>
      </c>
      <c r="C1037" s="185">
        <v>0</v>
      </c>
      <c r="D1037" s="185">
        <v>0</v>
      </c>
      <c r="E1037" s="186">
        <v>0</v>
      </c>
      <c r="F1037" s="277">
        <v>0</v>
      </c>
      <c r="G1037" s="186">
        <v>0</v>
      </c>
      <c r="H1037" s="278" t="str">
        <f t="shared" si="384"/>
        <v/>
      </c>
      <c r="I1037" s="283" t="str">
        <f t="shared" si="385"/>
        <v>否</v>
      </c>
      <c r="J1037" s="207" t="str">
        <f t="shared" si="386"/>
        <v>项</v>
      </c>
      <c r="K1037" s="207">
        <f t="shared" si="390"/>
        <v>0</v>
      </c>
      <c r="O1037" s="207">
        <f t="shared" si="387"/>
        <v>7</v>
      </c>
      <c r="P1037" s="284">
        <v>2150302</v>
      </c>
      <c r="Q1037" s="284" t="s">
        <v>2610</v>
      </c>
      <c r="R1037" s="287"/>
      <c r="S1037" s="285">
        <f t="shared" si="388"/>
        <v>0</v>
      </c>
      <c r="T1037" s="285">
        <f t="shared" si="389"/>
        <v>0</v>
      </c>
    </row>
    <row r="1038" ht="36" customHeight="1" spans="1:20">
      <c r="A1038" s="275" t="s">
        <v>4386</v>
      </c>
      <c r="B1038" s="276" t="s">
        <v>149</v>
      </c>
      <c r="C1038" s="185">
        <v>0</v>
      </c>
      <c r="D1038" s="185">
        <v>0</v>
      </c>
      <c r="E1038" s="186">
        <v>0</v>
      </c>
      <c r="F1038" s="277">
        <v>0</v>
      </c>
      <c r="G1038" s="186">
        <v>0</v>
      </c>
      <c r="H1038" s="278" t="str">
        <f t="shared" si="384"/>
        <v/>
      </c>
      <c r="I1038" s="283" t="str">
        <f t="shared" si="385"/>
        <v>否</v>
      </c>
      <c r="J1038" s="207" t="str">
        <f t="shared" si="386"/>
        <v>项</v>
      </c>
      <c r="K1038" s="207">
        <f t="shared" si="390"/>
        <v>0</v>
      </c>
      <c r="O1038" s="207">
        <f t="shared" si="387"/>
        <v>7</v>
      </c>
      <c r="P1038" s="284">
        <v>2150303</v>
      </c>
      <c r="Q1038" s="284" t="s">
        <v>2612</v>
      </c>
      <c r="R1038" s="287"/>
      <c r="S1038" s="285">
        <f t="shared" si="388"/>
        <v>0</v>
      </c>
      <c r="T1038" s="285">
        <f t="shared" si="389"/>
        <v>0</v>
      </c>
    </row>
    <row r="1039" ht="36" customHeight="1" spans="1:20">
      <c r="A1039" s="275" t="s">
        <v>4387</v>
      </c>
      <c r="B1039" s="276" t="s">
        <v>1714</v>
      </c>
      <c r="C1039" s="185">
        <v>0</v>
      </c>
      <c r="D1039" s="185">
        <v>0</v>
      </c>
      <c r="E1039" s="186">
        <v>0</v>
      </c>
      <c r="F1039" s="277">
        <v>0</v>
      </c>
      <c r="G1039" s="186">
        <v>0</v>
      </c>
      <c r="H1039" s="278" t="str">
        <f t="shared" si="384"/>
        <v/>
      </c>
      <c r="I1039" s="283" t="str">
        <f t="shared" si="385"/>
        <v>否</v>
      </c>
      <c r="J1039" s="207" t="str">
        <f t="shared" si="386"/>
        <v>项</v>
      </c>
      <c r="K1039" s="207">
        <f t="shared" si="390"/>
        <v>0</v>
      </c>
      <c r="O1039" s="207">
        <f t="shared" si="387"/>
        <v>7</v>
      </c>
      <c r="P1039" s="284">
        <v>2150399</v>
      </c>
      <c r="Q1039" s="284" t="s">
        <v>4388</v>
      </c>
      <c r="R1039" s="287"/>
      <c r="S1039" s="285">
        <f t="shared" si="388"/>
        <v>0</v>
      </c>
      <c r="T1039" s="285">
        <f t="shared" si="389"/>
        <v>0</v>
      </c>
    </row>
    <row r="1040" ht="36" customHeight="1" spans="1:20">
      <c r="A1040" s="275" t="s">
        <v>4389</v>
      </c>
      <c r="B1040" s="276" t="s">
        <v>1716</v>
      </c>
      <c r="C1040" s="185">
        <f t="shared" ref="C1040:G1040" si="392">SUM(C1041:C1056)</f>
        <v>392</v>
      </c>
      <c r="D1040" s="185">
        <f t="shared" si="392"/>
        <v>170</v>
      </c>
      <c r="E1040" s="186">
        <f t="shared" si="392"/>
        <v>0</v>
      </c>
      <c r="F1040" s="277">
        <f t="shared" si="392"/>
        <v>0</v>
      </c>
      <c r="G1040" s="186">
        <f t="shared" si="392"/>
        <v>170</v>
      </c>
      <c r="H1040" s="278">
        <f t="shared" si="384"/>
        <v>-0.566326530612245</v>
      </c>
      <c r="I1040" s="283" t="str">
        <f t="shared" si="385"/>
        <v>是</v>
      </c>
      <c r="J1040" s="207" t="str">
        <f t="shared" si="386"/>
        <v>款</v>
      </c>
      <c r="K1040" s="207">
        <f t="shared" si="390"/>
        <v>-222</v>
      </c>
      <c r="O1040" s="207">
        <f t="shared" si="387"/>
        <v>5</v>
      </c>
      <c r="P1040" s="284">
        <v>21505</v>
      </c>
      <c r="Q1040" s="286" t="s">
        <v>4390</v>
      </c>
      <c r="R1040" s="287">
        <f>SUM(R1041:R1056)</f>
        <v>392</v>
      </c>
      <c r="S1040" s="285">
        <f t="shared" si="388"/>
        <v>0</v>
      </c>
      <c r="T1040" s="285">
        <f t="shared" si="389"/>
        <v>0</v>
      </c>
    </row>
    <row r="1041" ht="36" customHeight="1" spans="1:20">
      <c r="A1041" s="275" t="s">
        <v>4391</v>
      </c>
      <c r="B1041" s="276" t="s">
        <v>145</v>
      </c>
      <c r="C1041" s="185">
        <v>0</v>
      </c>
      <c r="D1041" s="185">
        <v>0</v>
      </c>
      <c r="E1041" s="186">
        <v>0</v>
      </c>
      <c r="F1041" s="277">
        <v>0</v>
      </c>
      <c r="G1041" s="186">
        <v>0</v>
      </c>
      <c r="H1041" s="278" t="str">
        <f t="shared" si="384"/>
        <v/>
      </c>
      <c r="I1041" s="283" t="str">
        <f t="shared" si="385"/>
        <v>否</v>
      </c>
      <c r="J1041" s="207" t="str">
        <f t="shared" si="386"/>
        <v>项</v>
      </c>
      <c r="K1041" s="207">
        <f t="shared" si="390"/>
        <v>0</v>
      </c>
      <c r="O1041" s="207">
        <f t="shared" si="387"/>
        <v>7</v>
      </c>
      <c r="P1041" s="284">
        <v>2150501</v>
      </c>
      <c r="Q1041" s="284" t="s">
        <v>2608</v>
      </c>
      <c r="R1041" s="287"/>
      <c r="S1041" s="285">
        <f t="shared" si="388"/>
        <v>0</v>
      </c>
      <c r="T1041" s="285">
        <f t="shared" si="389"/>
        <v>0</v>
      </c>
    </row>
    <row r="1042" ht="36" customHeight="1" spans="1:20">
      <c r="A1042" s="275" t="s">
        <v>4392</v>
      </c>
      <c r="B1042" s="276" t="s">
        <v>147</v>
      </c>
      <c r="C1042" s="185">
        <v>0</v>
      </c>
      <c r="D1042" s="185">
        <v>0</v>
      </c>
      <c r="E1042" s="186">
        <v>0</v>
      </c>
      <c r="F1042" s="277">
        <v>0</v>
      </c>
      <c r="G1042" s="186">
        <v>0</v>
      </c>
      <c r="H1042" s="278" t="str">
        <f t="shared" si="384"/>
        <v/>
      </c>
      <c r="I1042" s="283" t="str">
        <f t="shared" si="385"/>
        <v>否</v>
      </c>
      <c r="J1042" s="207" t="str">
        <f t="shared" si="386"/>
        <v>项</v>
      </c>
      <c r="K1042" s="207">
        <f t="shared" si="390"/>
        <v>0</v>
      </c>
      <c r="O1042" s="207">
        <f t="shared" si="387"/>
        <v>7</v>
      </c>
      <c r="P1042" s="284">
        <v>2150502</v>
      </c>
      <c r="Q1042" s="284" t="s">
        <v>2610</v>
      </c>
      <c r="R1042" s="287"/>
      <c r="S1042" s="285">
        <f t="shared" si="388"/>
        <v>0</v>
      </c>
      <c r="T1042" s="285">
        <f t="shared" si="389"/>
        <v>0</v>
      </c>
    </row>
    <row r="1043" ht="36" customHeight="1" spans="1:20">
      <c r="A1043" s="275" t="s">
        <v>4393</v>
      </c>
      <c r="B1043" s="276" t="s">
        <v>149</v>
      </c>
      <c r="C1043" s="185">
        <v>0</v>
      </c>
      <c r="D1043" s="185">
        <v>0</v>
      </c>
      <c r="E1043" s="186">
        <v>0</v>
      </c>
      <c r="F1043" s="277">
        <v>0</v>
      </c>
      <c r="G1043" s="186">
        <v>0</v>
      </c>
      <c r="H1043" s="278" t="str">
        <f t="shared" si="384"/>
        <v/>
      </c>
      <c r="I1043" s="283" t="str">
        <f t="shared" si="385"/>
        <v>否</v>
      </c>
      <c r="J1043" s="207" t="str">
        <f t="shared" si="386"/>
        <v>项</v>
      </c>
      <c r="K1043" s="207">
        <f t="shared" si="390"/>
        <v>0</v>
      </c>
      <c r="O1043" s="207">
        <f t="shared" si="387"/>
        <v>7</v>
      </c>
      <c r="P1043" s="284">
        <v>2150503</v>
      </c>
      <c r="Q1043" s="284" t="s">
        <v>2612</v>
      </c>
      <c r="R1043" s="287"/>
      <c r="S1043" s="285">
        <f t="shared" si="388"/>
        <v>0</v>
      </c>
      <c r="T1043" s="285">
        <f t="shared" si="389"/>
        <v>0</v>
      </c>
    </row>
    <row r="1044" ht="36" customHeight="1" spans="1:20">
      <c r="A1044" s="275" t="s">
        <v>4394</v>
      </c>
      <c r="B1044" s="276" t="s">
        <v>1718</v>
      </c>
      <c r="C1044" s="185">
        <v>0</v>
      </c>
      <c r="D1044" s="185">
        <v>0</v>
      </c>
      <c r="E1044" s="186">
        <v>0</v>
      </c>
      <c r="F1044" s="277">
        <v>0</v>
      </c>
      <c r="G1044" s="186">
        <v>0</v>
      </c>
      <c r="H1044" s="278" t="str">
        <f t="shared" si="384"/>
        <v/>
      </c>
      <c r="I1044" s="283" t="str">
        <f t="shared" si="385"/>
        <v>否</v>
      </c>
      <c r="J1044" s="207" t="str">
        <f t="shared" si="386"/>
        <v>项</v>
      </c>
      <c r="K1044" s="207">
        <f t="shared" si="390"/>
        <v>0</v>
      </c>
      <c r="O1044" s="207">
        <f t="shared" si="387"/>
        <v>7</v>
      </c>
      <c r="P1044" s="284">
        <v>2150505</v>
      </c>
      <c r="Q1044" s="284" t="s">
        <v>4395</v>
      </c>
      <c r="R1044" s="287"/>
      <c r="S1044" s="285">
        <f t="shared" si="388"/>
        <v>0</v>
      </c>
      <c r="T1044" s="285">
        <f t="shared" si="389"/>
        <v>0</v>
      </c>
    </row>
    <row r="1045" ht="36" customHeight="1" spans="1:20">
      <c r="A1045" s="275" t="s">
        <v>4396</v>
      </c>
      <c r="B1045" s="276" t="s">
        <v>1720</v>
      </c>
      <c r="C1045" s="185">
        <v>0</v>
      </c>
      <c r="D1045" s="185">
        <v>0</v>
      </c>
      <c r="E1045" s="186">
        <v>0</v>
      </c>
      <c r="F1045" s="277">
        <v>0</v>
      </c>
      <c r="G1045" s="186">
        <v>0</v>
      </c>
      <c r="H1045" s="278" t="str">
        <f t="shared" si="384"/>
        <v/>
      </c>
      <c r="I1045" s="283" t="str">
        <f t="shared" si="385"/>
        <v>否</v>
      </c>
      <c r="J1045" s="207" t="str">
        <f t="shared" si="386"/>
        <v>项</v>
      </c>
      <c r="K1045" s="207">
        <f t="shared" si="390"/>
        <v>0</v>
      </c>
      <c r="O1045" s="207">
        <f t="shared" si="387"/>
        <v>7</v>
      </c>
      <c r="P1045" s="284">
        <v>2150506</v>
      </c>
      <c r="Q1045" s="284" t="s">
        <v>4397</v>
      </c>
      <c r="R1045" s="287"/>
      <c r="S1045" s="285">
        <f t="shared" si="388"/>
        <v>0</v>
      </c>
      <c r="T1045" s="285">
        <f t="shared" si="389"/>
        <v>0</v>
      </c>
    </row>
    <row r="1046" ht="36" customHeight="1" spans="1:20">
      <c r="A1046" s="275" t="s">
        <v>4398</v>
      </c>
      <c r="B1046" s="276" t="s">
        <v>1722</v>
      </c>
      <c r="C1046" s="185">
        <v>0</v>
      </c>
      <c r="D1046" s="185">
        <v>0</v>
      </c>
      <c r="E1046" s="186">
        <v>0</v>
      </c>
      <c r="F1046" s="277">
        <v>0</v>
      </c>
      <c r="G1046" s="186">
        <v>0</v>
      </c>
      <c r="H1046" s="278" t="str">
        <f t="shared" si="384"/>
        <v/>
      </c>
      <c r="I1046" s="283" t="str">
        <f t="shared" si="385"/>
        <v>否</v>
      </c>
      <c r="J1046" s="207" t="str">
        <f t="shared" si="386"/>
        <v>项</v>
      </c>
      <c r="K1046" s="207">
        <f t="shared" si="390"/>
        <v>0</v>
      </c>
      <c r="O1046" s="207">
        <f t="shared" si="387"/>
        <v>7</v>
      </c>
      <c r="P1046" s="284">
        <v>2150507</v>
      </c>
      <c r="Q1046" s="284" t="s">
        <v>4399</v>
      </c>
      <c r="R1046" s="287"/>
      <c r="S1046" s="285">
        <f t="shared" si="388"/>
        <v>0</v>
      </c>
      <c r="T1046" s="285">
        <f t="shared" si="389"/>
        <v>0</v>
      </c>
    </row>
    <row r="1047" ht="36" customHeight="1" spans="1:20">
      <c r="A1047" s="275" t="s">
        <v>4400</v>
      </c>
      <c r="B1047" s="276" t="s">
        <v>4401</v>
      </c>
      <c r="C1047" s="185">
        <v>0</v>
      </c>
      <c r="D1047" s="185">
        <v>0</v>
      </c>
      <c r="E1047" s="186">
        <v>0</v>
      </c>
      <c r="F1047" s="277">
        <v>0</v>
      </c>
      <c r="G1047" s="186">
        <v>0</v>
      </c>
      <c r="H1047" s="278" t="str">
        <f t="shared" si="384"/>
        <v/>
      </c>
      <c r="I1047" s="283" t="str">
        <f t="shared" si="385"/>
        <v>否</v>
      </c>
      <c r="J1047" s="207" t="str">
        <f t="shared" si="386"/>
        <v>项</v>
      </c>
      <c r="K1047" s="207">
        <f t="shared" si="390"/>
        <v>0</v>
      </c>
      <c r="O1047" s="207">
        <f t="shared" si="387"/>
        <v>7</v>
      </c>
      <c r="P1047" s="284">
        <v>2150508</v>
      </c>
      <c r="Q1047" s="284" t="s">
        <v>4402</v>
      </c>
      <c r="R1047" s="287"/>
      <c r="S1047" s="285">
        <f t="shared" si="388"/>
        <v>0</v>
      </c>
      <c r="T1047" s="285">
        <f t="shared" si="389"/>
        <v>0</v>
      </c>
    </row>
    <row r="1048" ht="36" customHeight="1" spans="1:20">
      <c r="A1048" s="275" t="s">
        <v>4403</v>
      </c>
      <c r="B1048" s="276" t="s">
        <v>1726</v>
      </c>
      <c r="C1048" s="185">
        <v>0</v>
      </c>
      <c r="D1048" s="185">
        <v>0</v>
      </c>
      <c r="E1048" s="186">
        <v>0</v>
      </c>
      <c r="F1048" s="277">
        <v>0</v>
      </c>
      <c r="G1048" s="186">
        <v>0</v>
      </c>
      <c r="H1048" s="278" t="str">
        <f t="shared" si="384"/>
        <v/>
      </c>
      <c r="I1048" s="283" t="str">
        <f t="shared" si="385"/>
        <v>否</v>
      </c>
      <c r="J1048" s="207" t="str">
        <f t="shared" si="386"/>
        <v>项</v>
      </c>
      <c r="K1048" s="207">
        <f t="shared" si="390"/>
        <v>0</v>
      </c>
      <c r="O1048" s="207">
        <f t="shared" si="387"/>
        <v>7</v>
      </c>
      <c r="P1048" s="284">
        <v>2150509</v>
      </c>
      <c r="Q1048" s="284" t="s">
        <v>4404</v>
      </c>
      <c r="R1048" s="287"/>
      <c r="S1048" s="285">
        <f t="shared" si="388"/>
        <v>0</v>
      </c>
      <c r="T1048" s="285">
        <f t="shared" si="389"/>
        <v>0</v>
      </c>
    </row>
    <row r="1049" ht="36" customHeight="1" spans="1:20">
      <c r="A1049" s="275" t="s">
        <v>4405</v>
      </c>
      <c r="B1049" s="276" t="s">
        <v>1728</v>
      </c>
      <c r="C1049" s="185">
        <v>392</v>
      </c>
      <c r="D1049" s="185">
        <f>SUM(E1049:G1049)</f>
        <v>170</v>
      </c>
      <c r="E1049" s="186">
        <v>0</v>
      </c>
      <c r="F1049" s="277">
        <v>0</v>
      </c>
      <c r="G1049" s="186">
        <v>170</v>
      </c>
      <c r="H1049" s="278">
        <f t="shared" si="384"/>
        <v>-0.566326530612245</v>
      </c>
      <c r="I1049" s="283" t="str">
        <f t="shared" si="385"/>
        <v>是</v>
      </c>
      <c r="J1049" s="207" t="str">
        <f t="shared" si="386"/>
        <v>项</v>
      </c>
      <c r="K1049" s="207">
        <f t="shared" si="390"/>
        <v>-222</v>
      </c>
      <c r="O1049" s="207">
        <f t="shared" si="387"/>
        <v>7</v>
      </c>
      <c r="P1049" s="284">
        <v>2150510</v>
      </c>
      <c r="Q1049" s="284" t="s">
        <v>4406</v>
      </c>
      <c r="R1049" s="287">
        <v>392</v>
      </c>
      <c r="S1049" s="285">
        <f t="shared" si="388"/>
        <v>0</v>
      </c>
      <c r="T1049" s="285">
        <f t="shared" si="389"/>
        <v>0</v>
      </c>
    </row>
    <row r="1050" ht="36" customHeight="1" spans="1:20">
      <c r="A1050" s="275" t="s">
        <v>4407</v>
      </c>
      <c r="B1050" s="276" t="s">
        <v>1730</v>
      </c>
      <c r="C1050" s="185">
        <v>0</v>
      </c>
      <c r="D1050" s="185">
        <v>0</v>
      </c>
      <c r="E1050" s="186">
        <v>0</v>
      </c>
      <c r="F1050" s="277">
        <v>0</v>
      </c>
      <c r="G1050" s="186">
        <v>0</v>
      </c>
      <c r="H1050" s="278" t="str">
        <f t="shared" si="384"/>
        <v/>
      </c>
      <c r="I1050" s="283" t="str">
        <f t="shared" si="385"/>
        <v>否</v>
      </c>
      <c r="J1050" s="207" t="str">
        <f t="shared" si="386"/>
        <v>项</v>
      </c>
      <c r="K1050" s="207">
        <f t="shared" si="390"/>
        <v>0</v>
      </c>
      <c r="O1050" s="207">
        <f t="shared" si="387"/>
        <v>7</v>
      </c>
      <c r="P1050" s="284">
        <v>2150511</v>
      </c>
      <c r="Q1050" s="284" t="s">
        <v>4408</v>
      </c>
      <c r="R1050" s="287"/>
      <c r="S1050" s="285">
        <f t="shared" si="388"/>
        <v>0</v>
      </c>
      <c r="T1050" s="285">
        <f t="shared" si="389"/>
        <v>0</v>
      </c>
    </row>
    <row r="1051" ht="36" customHeight="1" spans="1:20">
      <c r="A1051" s="275" t="s">
        <v>4409</v>
      </c>
      <c r="B1051" s="276" t="s">
        <v>1621</v>
      </c>
      <c r="C1051" s="185">
        <v>0</v>
      </c>
      <c r="D1051" s="185">
        <v>0</v>
      </c>
      <c r="E1051" s="186">
        <v>0</v>
      </c>
      <c r="F1051" s="277">
        <v>0</v>
      </c>
      <c r="G1051" s="186">
        <v>0</v>
      </c>
      <c r="H1051" s="278" t="str">
        <f t="shared" si="384"/>
        <v/>
      </c>
      <c r="I1051" s="283" t="str">
        <f t="shared" si="385"/>
        <v>否</v>
      </c>
      <c r="J1051" s="207" t="str">
        <f t="shared" si="386"/>
        <v>项</v>
      </c>
      <c r="K1051" s="207">
        <f t="shared" si="390"/>
        <v>0</v>
      </c>
      <c r="O1051" s="207">
        <f t="shared" si="387"/>
        <v>7</v>
      </c>
      <c r="P1051" s="284">
        <v>2150513</v>
      </c>
      <c r="Q1051" s="284" t="s">
        <v>4280</v>
      </c>
      <c r="R1051" s="287"/>
      <c r="S1051" s="285">
        <f t="shared" si="388"/>
        <v>0</v>
      </c>
      <c r="T1051" s="285">
        <f t="shared" si="389"/>
        <v>0</v>
      </c>
    </row>
    <row r="1052" ht="36" customHeight="1" spans="1:20">
      <c r="A1052" s="275" t="s">
        <v>4410</v>
      </c>
      <c r="B1052" s="276" t="s">
        <v>1732</v>
      </c>
      <c r="C1052" s="185">
        <v>0</v>
      </c>
      <c r="D1052" s="185">
        <v>0</v>
      </c>
      <c r="E1052" s="186">
        <v>0</v>
      </c>
      <c r="F1052" s="277">
        <v>0</v>
      </c>
      <c r="G1052" s="186">
        <v>0</v>
      </c>
      <c r="H1052" s="278" t="str">
        <f t="shared" si="384"/>
        <v/>
      </c>
      <c r="I1052" s="283" t="str">
        <f t="shared" si="385"/>
        <v>否</v>
      </c>
      <c r="J1052" s="207" t="str">
        <f t="shared" si="386"/>
        <v>项</v>
      </c>
      <c r="K1052" s="207">
        <f t="shared" si="390"/>
        <v>0</v>
      </c>
      <c r="O1052" s="207">
        <f t="shared" si="387"/>
        <v>7</v>
      </c>
      <c r="P1052" s="284">
        <v>2150515</v>
      </c>
      <c r="Q1052" s="284" t="s">
        <v>4411</v>
      </c>
      <c r="R1052" s="287"/>
      <c r="S1052" s="285">
        <f t="shared" si="388"/>
        <v>0</v>
      </c>
      <c r="T1052" s="285">
        <f t="shared" si="389"/>
        <v>0</v>
      </c>
    </row>
    <row r="1053" ht="36" customHeight="1" spans="1:20">
      <c r="A1053" s="288">
        <v>2150516</v>
      </c>
      <c r="B1053" s="300" t="s">
        <v>4412</v>
      </c>
      <c r="C1053" s="185">
        <v>0</v>
      </c>
      <c r="D1053" s="185">
        <v>0</v>
      </c>
      <c r="E1053" s="186">
        <v>0</v>
      </c>
      <c r="F1053" s="277">
        <v>0</v>
      </c>
      <c r="G1053" s="186">
        <v>0</v>
      </c>
      <c r="H1053" s="278" t="str">
        <f t="shared" si="384"/>
        <v/>
      </c>
      <c r="I1053" s="283" t="str">
        <f t="shared" si="385"/>
        <v>否</v>
      </c>
      <c r="J1053" s="207" t="str">
        <f t="shared" si="386"/>
        <v>项</v>
      </c>
      <c r="K1053" s="207">
        <f t="shared" si="390"/>
        <v>0</v>
      </c>
      <c r="O1053" s="207">
        <f t="shared" si="387"/>
        <v>7</v>
      </c>
      <c r="P1053" s="289"/>
      <c r="Q1053" s="289"/>
      <c r="R1053" s="289"/>
      <c r="S1053" s="285">
        <f t="shared" si="388"/>
        <v>2150516</v>
      </c>
      <c r="T1053" s="285">
        <f t="shared" si="389"/>
        <v>0</v>
      </c>
    </row>
    <row r="1054" ht="36" customHeight="1" spans="1:20">
      <c r="A1054" s="288">
        <v>2150517</v>
      </c>
      <c r="B1054" s="300" t="s">
        <v>4413</v>
      </c>
      <c r="C1054" s="185">
        <v>0</v>
      </c>
      <c r="D1054" s="185">
        <v>0</v>
      </c>
      <c r="E1054" s="186">
        <v>0</v>
      </c>
      <c r="F1054" s="277">
        <v>0</v>
      </c>
      <c r="G1054" s="186">
        <v>0</v>
      </c>
      <c r="H1054" s="278" t="str">
        <f t="shared" si="384"/>
        <v/>
      </c>
      <c r="I1054" s="283" t="str">
        <f t="shared" si="385"/>
        <v>否</v>
      </c>
      <c r="J1054" s="207" t="str">
        <f t="shared" si="386"/>
        <v>项</v>
      </c>
      <c r="K1054" s="207">
        <f t="shared" si="390"/>
        <v>0</v>
      </c>
      <c r="O1054" s="207">
        <f t="shared" si="387"/>
        <v>7</v>
      </c>
      <c r="P1054" s="289"/>
      <c r="Q1054" s="289"/>
      <c r="R1054" s="289"/>
      <c r="S1054" s="285">
        <f t="shared" si="388"/>
        <v>2150517</v>
      </c>
      <c r="T1054" s="285">
        <f t="shared" si="389"/>
        <v>0</v>
      </c>
    </row>
    <row r="1055" ht="36" customHeight="1" spans="1:20">
      <c r="A1055" s="288">
        <v>2150550</v>
      </c>
      <c r="B1055" s="300" t="s">
        <v>163</v>
      </c>
      <c r="C1055" s="185">
        <v>0</v>
      </c>
      <c r="D1055" s="185">
        <v>0</v>
      </c>
      <c r="E1055" s="186">
        <v>0</v>
      </c>
      <c r="F1055" s="277">
        <v>0</v>
      </c>
      <c r="G1055" s="186">
        <v>0</v>
      </c>
      <c r="H1055" s="278" t="str">
        <f t="shared" si="384"/>
        <v/>
      </c>
      <c r="I1055" s="283" t="str">
        <f t="shared" si="385"/>
        <v>否</v>
      </c>
      <c r="J1055" s="207" t="str">
        <f t="shared" si="386"/>
        <v>项</v>
      </c>
      <c r="K1055" s="207">
        <f t="shared" si="390"/>
        <v>0</v>
      </c>
      <c r="O1055" s="207">
        <f t="shared" si="387"/>
        <v>7</v>
      </c>
      <c r="P1055" s="289"/>
      <c r="Q1055" s="289"/>
      <c r="R1055" s="289"/>
      <c r="S1055" s="285">
        <f t="shared" si="388"/>
        <v>2150550</v>
      </c>
      <c r="T1055" s="285">
        <f t="shared" si="389"/>
        <v>0</v>
      </c>
    </row>
    <row r="1056" ht="36" customHeight="1" spans="1:20">
      <c r="A1056" s="275" t="s">
        <v>4414</v>
      </c>
      <c r="B1056" s="276" t="s">
        <v>1734</v>
      </c>
      <c r="C1056" s="185">
        <v>0</v>
      </c>
      <c r="D1056" s="185">
        <v>0</v>
      </c>
      <c r="E1056" s="186">
        <v>0</v>
      </c>
      <c r="F1056" s="277">
        <v>0</v>
      </c>
      <c r="G1056" s="186">
        <v>0</v>
      </c>
      <c r="H1056" s="278" t="str">
        <f t="shared" si="384"/>
        <v/>
      </c>
      <c r="I1056" s="283" t="str">
        <f t="shared" si="385"/>
        <v>否</v>
      </c>
      <c r="J1056" s="207" t="str">
        <f t="shared" si="386"/>
        <v>项</v>
      </c>
      <c r="K1056" s="207">
        <f t="shared" si="390"/>
        <v>0</v>
      </c>
      <c r="O1056" s="207">
        <f t="shared" si="387"/>
        <v>7</v>
      </c>
      <c r="P1056" s="284">
        <v>2150599</v>
      </c>
      <c r="Q1056" s="284" t="s">
        <v>4415</v>
      </c>
      <c r="R1056" s="287"/>
      <c r="S1056" s="285">
        <f t="shared" si="388"/>
        <v>0</v>
      </c>
      <c r="T1056" s="285">
        <f t="shared" si="389"/>
        <v>0</v>
      </c>
    </row>
    <row r="1057" ht="36" customHeight="1" spans="1:20">
      <c r="A1057" s="275" t="s">
        <v>4416</v>
      </c>
      <c r="B1057" s="276" t="s">
        <v>1736</v>
      </c>
      <c r="C1057" s="185">
        <f t="shared" ref="C1057:G1057" si="393">SUM(C1058:C1063)</f>
        <v>0</v>
      </c>
      <c r="D1057" s="185">
        <f t="shared" si="393"/>
        <v>0</v>
      </c>
      <c r="E1057" s="186">
        <f t="shared" si="393"/>
        <v>0</v>
      </c>
      <c r="F1057" s="277">
        <f t="shared" si="393"/>
        <v>0</v>
      </c>
      <c r="G1057" s="186">
        <f t="shared" si="393"/>
        <v>0</v>
      </c>
      <c r="H1057" s="278" t="str">
        <f t="shared" si="384"/>
        <v/>
      </c>
      <c r="I1057" s="283" t="str">
        <f t="shared" si="385"/>
        <v>否</v>
      </c>
      <c r="J1057" s="207" t="str">
        <f t="shared" si="386"/>
        <v>款</v>
      </c>
      <c r="K1057" s="207">
        <f t="shared" si="390"/>
        <v>0</v>
      </c>
      <c r="O1057" s="207">
        <f t="shared" si="387"/>
        <v>5</v>
      </c>
      <c r="P1057" s="284">
        <v>21507</v>
      </c>
      <c r="Q1057" s="286" t="s">
        <v>4417</v>
      </c>
      <c r="R1057" s="287"/>
      <c r="S1057" s="285">
        <f t="shared" si="388"/>
        <v>0</v>
      </c>
      <c r="T1057" s="285">
        <f t="shared" si="389"/>
        <v>0</v>
      </c>
    </row>
    <row r="1058" ht="36" customHeight="1" spans="1:20">
      <c r="A1058" s="275" t="s">
        <v>4418</v>
      </c>
      <c r="B1058" s="276" t="s">
        <v>145</v>
      </c>
      <c r="C1058" s="185">
        <v>0</v>
      </c>
      <c r="D1058" s="185">
        <v>0</v>
      </c>
      <c r="E1058" s="186">
        <v>0</v>
      </c>
      <c r="F1058" s="277">
        <v>0</v>
      </c>
      <c r="G1058" s="186">
        <v>0</v>
      </c>
      <c r="H1058" s="278" t="str">
        <f t="shared" si="384"/>
        <v/>
      </c>
      <c r="I1058" s="283" t="str">
        <f t="shared" si="385"/>
        <v>否</v>
      </c>
      <c r="J1058" s="207" t="str">
        <f t="shared" si="386"/>
        <v>项</v>
      </c>
      <c r="K1058" s="207">
        <f t="shared" si="390"/>
        <v>0</v>
      </c>
      <c r="O1058" s="207">
        <f t="shared" si="387"/>
        <v>7</v>
      </c>
      <c r="P1058" s="284">
        <v>2150701</v>
      </c>
      <c r="Q1058" s="284" t="s">
        <v>2608</v>
      </c>
      <c r="R1058" s="287"/>
      <c r="S1058" s="285">
        <f t="shared" si="388"/>
        <v>0</v>
      </c>
      <c r="T1058" s="285">
        <f t="shared" si="389"/>
        <v>0</v>
      </c>
    </row>
    <row r="1059" ht="36" customHeight="1" spans="1:20">
      <c r="A1059" s="275" t="s">
        <v>4419</v>
      </c>
      <c r="B1059" s="276" t="s">
        <v>147</v>
      </c>
      <c r="C1059" s="185">
        <v>0</v>
      </c>
      <c r="D1059" s="185">
        <v>0</v>
      </c>
      <c r="E1059" s="186">
        <v>0</v>
      </c>
      <c r="F1059" s="277">
        <v>0</v>
      </c>
      <c r="G1059" s="186">
        <v>0</v>
      </c>
      <c r="H1059" s="278" t="str">
        <f t="shared" si="384"/>
        <v/>
      </c>
      <c r="I1059" s="283" t="str">
        <f t="shared" si="385"/>
        <v>否</v>
      </c>
      <c r="J1059" s="207" t="str">
        <f t="shared" si="386"/>
        <v>项</v>
      </c>
      <c r="K1059" s="207">
        <f t="shared" si="390"/>
        <v>0</v>
      </c>
      <c r="O1059" s="207">
        <f t="shared" si="387"/>
        <v>7</v>
      </c>
      <c r="P1059" s="284">
        <v>2150702</v>
      </c>
      <c r="Q1059" s="284" t="s">
        <v>2610</v>
      </c>
      <c r="R1059" s="287"/>
      <c r="S1059" s="285">
        <f t="shared" si="388"/>
        <v>0</v>
      </c>
      <c r="T1059" s="285">
        <f t="shared" si="389"/>
        <v>0</v>
      </c>
    </row>
    <row r="1060" ht="36" customHeight="1" spans="1:20">
      <c r="A1060" s="275" t="s">
        <v>4420</v>
      </c>
      <c r="B1060" s="276" t="s">
        <v>149</v>
      </c>
      <c r="C1060" s="185">
        <v>0</v>
      </c>
      <c r="D1060" s="185">
        <v>0</v>
      </c>
      <c r="E1060" s="186">
        <v>0</v>
      </c>
      <c r="F1060" s="277">
        <v>0</v>
      </c>
      <c r="G1060" s="186">
        <v>0</v>
      </c>
      <c r="H1060" s="278" t="str">
        <f t="shared" si="384"/>
        <v/>
      </c>
      <c r="I1060" s="283" t="str">
        <f t="shared" si="385"/>
        <v>否</v>
      </c>
      <c r="J1060" s="207" t="str">
        <f t="shared" si="386"/>
        <v>项</v>
      </c>
      <c r="K1060" s="207">
        <f t="shared" si="390"/>
        <v>0</v>
      </c>
      <c r="O1060" s="207">
        <f t="shared" si="387"/>
        <v>7</v>
      </c>
      <c r="P1060" s="284">
        <v>2150703</v>
      </c>
      <c r="Q1060" s="284" t="s">
        <v>2612</v>
      </c>
      <c r="R1060" s="287"/>
      <c r="S1060" s="285">
        <f t="shared" si="388"/>
        <v>0</v>
      </c>
      <c r="T1060" s="285">
        <f t="shared" si="389"/>
        <v>0</v>
      </c>
    </row>
    <row r="1061" ht="36" customHeight="1" spans="1:20">
      <c r="A1061" s="275" t="s">
        <v>4421</v>
      </c>
      <c r="B1061" s="276" t="s">
        <v>1738</v>
      </c>
      <c r="C1061" s="185">
        <v>0</v>
      </c>
      <c r="D1061" s="185">
        <v>0</v>
      </c>
      <c r="E1061" s="186">
        <v>0</v>
      </c>
      <c r="F1061" s="277">
        <v>0</v>
      </c>
      <c r="G1061" s="186">
        <v>0</v>
      </c>
      <c r="H1061" s="278" t="str">
        <f t="shared" si="384"/>
        <v/>
      </c>
      <c r="I1061" s="283" t="str">
        <f t="shared" si="385"/>
        <v>否</v>
      </c>
      <c r="J1061" s="207" t="str">
        <f t="shared" si="386"/>
        <v>项</v>
      </c>
      <c r="K1061" s="207">
        <f t="shared" si="390"/>
        <v>0</v>
      </c>
      <c r="O1061" s="207">
        <f t="shared" si="387"/>
        <v>7</v>
      </c>
      <c r="P1061" s="284">
        <v>2150704</v>
      </c>
      <c r="Q1061" s="284" t="s">
        <v>4422</v>
      </c>
      <c r="R1061" s="287"/>
      <c r="S1061" s="285">
        <f t="shared" si="388"/>
        <v>0</v>
      </c>
      <c r="T1061" s="285">
        <f t="shared" si="389"/>
        <v>0</v>
      </c>
    </row>
    <row r="1062" ht="36" customHeight="1" spans="1:20">
      <c r="A1062" s="275" t="s">
        <v>4423</v>
      </c>
      <c r="B1062" s="276" t="s">
        <v>1740</v>
      </c>
      <c r="C1062" s="185">
        <v>0</v>
      </c>
      <c r="D1062" s="185">
        <v>0</v>
      </c>
      <c r="E1062" s="186">
        <v>0</v>
      </c>
      <c r="F1062" s="277">
        <v>0</v>
      </c>
      <c r="G1062" s="186">
        <v>0</v>
      </c>
      <c r="H1062" s="278" t="str">
        <f t="shared" si="384"/>
        <v/>
      </c>
      <c r="I1062" s="283" t="str">
        <f t="shared" si="385"/>
        <v>否</v>
      </c>
      <c r="J1062" s="207" t="str">
        <f t="shared" si="386"/>
        <v>项</v>
      </c>
      <c r="K1062" s="207">
        <f t="shared" si="390"/>
        <v>0</v>
      </c>
      <c r="O1062" s="207">
        <f t="shared" si="387"/>
        <v>7</v>
      </c>
      <c r="P1062" s="284">
        <v>2150705</v>
      </c>
      <c r="Q1062" s="284" t="s">
        <v>4424</v>
      </c>
      <c r="R1062" s="287"/>
      <c r="S1062" s="285">
        <f t="shared" si="388"/>
        <v>0</v>
      </c>
      <c r="T1062" s="285">
        <f t="shared" si="389"/>
        <v>0</v>
      </c>
    </row>
    <row r="1063" ht="36" customHeight="1" spans="1:20">
      <c r="A1063" s="275" t="s">
        <v>4425</v>
      </c>
      <c r="B1063" s="276" t="s">
        <v>1742</v>
      </c>
      <c r="C1063" s="185">
        <v>0</v>
      </c>
      <c r="D1063" s="185">
        <v>0</v>
      </c>
      <c r="E1063" s="186">
        <v>0</v>
      </c>
      <c r="F1063" s="277">
        <v>0</v>
      </c>
      <c r="G1063" s="186">
        <v>0</v>
      </c>
      <c r="H1063" s="278" t="str">
        <f t="shared" si="384"/>
        <v/>
      </c>
      <c r="I1063" s="283" t="str">
        <f t="shared" si="385"/>
        <v>否</v>
      </c>
      <c r="J1063" s="207" t="str">
        <f t="shared" si="386"/>
        <v>项</v>
      </c>
      <c r="K1063" s="207">
        <f t="shared" si="390"/>
        <v>0</v>
      </c>
      <c r="O1063" s="207">
        <f t="shared" si="387"/>
        <v>7</v>
      </c>
      <c r="P1063" s="284">
        <v>2150799</v>
      </c>
      <c r="Q1063" s="284" t="s">
        <v>4426</v>
      </c>
      <c r="R1063" s="287"/>
      <c r="S1063" s="285">
        <f t="shared" si="388"/>
        <v>0</v>
      </c>
      <c r="T1063" s="285">
        <f t="shared" si="389"/>
        <v>0</v>
      </c>
    </row>
    <row r="1064" ht="36" customHeight="1" spans="1:20">
      <c r="A1064" s="275" t="s">
        <v>4427</v>
      </c>
      <c r="B1064" s="276" t="s">
        <v>1744</v>
      </c>
      <c r="C1064" s="185">
        <f t="shared" ref="C1064:G1064" si="394">SUM(C1065:C1071)</f>
        <v>0</v>
      </c>
      <c r="D1064" s="185">
        <f t="shared" si="394"/>
        <v>0</v>
      </c>
      <c r="E1064" s="186">
        <f t="shared" si="394"/>
        <v>0</v>
      </c>
      <c r="F1064" s="277">
        <f t="shared" si="394"/>
        <v>0</v>
      </c>
      <c r="G1064" s="186">
        <f t="shared" si="394"/>
        <v>0</v>
      </c>
      <c r="H1064" s="278" t="str">
        <f t="shared" si="384"/>
        <v/>
      </c>
      <c r="I1064" s="283" t="str">
        <f t="shared" si="385"/>
        <v>否</v>
      </c>
      <c r="J1064" s="207" t="str">
        <f t="shared" si="386"/>
        <v>款</v>
      </c>
      <c r="K1064" s="207">
        <f t="shared" si="390"/>
        <v>0</v>
      </c>
      <c r="O1064" s="207">
        <f t="shared" si="387"/>
        <v>5</v>
      </c>
      <c r="P1064" s="284">
        <v>21508</v>
      </c>
      <c r="Q1064" s="286" t="s">
        <v>4428</v>
      </c>
      <c r="R1064" s="287"/>
      <c r="S1064" s="285">
        <f t="shared" si="388"/>
        <v>0</v>
      </c>
      <c r="T1064" s="285">
        <f t="shared" si="389"/>
        <v>0</v>
      </c>
    </row>
    <row r="1065" ht="36" customHeight="1" spans="1:20">
      <c r="A1065" s="275" t="s">
        <v>4429</v>
      </c>
      <c r="B1065" s="276" t="s">
        <v>145</v>
      </c>
      <c r="C1065" s="185">
        <v>0</v>
      </c>
      <c r="D1065" s="185">
        <v>0</v>
      </c>
      <c r="E1065" s="186">
        <v>0</v>
      </c>
      <c r="F1065" s="277">
        <v>0</v>
      </c>
      <c r="G1065" s="186">
        <v>0</v>
      </c>
      <c r="H1065" s="278" t="str">
        <f t="shared" si="384"/>
        <v/>
      </c>
      <c r="I1065" s="283" t="str">
        <f t="shared" si="385"/>
        <v>否</v>
      </c>
      <c r="J1065" s="207" t="str">
        <f t="shared" si="386"/>
        <v>项</v>
      </c>
      <c r="K1065" s="207">
        <f t="shared" si="390"/>
        <v>0</v>
      </c>
      <c r="O1065" s="207">
        <f t="shared" si="387"/>
        <v>7</v>
      </c>
      <c r="P1065" s="284">
        <v>2150801</v>
      </c>
      <c r="Q1065" s="284" t="s">
        <v>2608</v>
      </c>
      <c r="R1065" s="287"/>
      <c r="S1065" s="285">
        <f t="shared" si="388"/>
        <v>0</v>
      </c>
      <c r="T1065" s="285">
        <f t="shared" si="389"/>
        <v>0</v>
      </c>
    </row>
    <row r="1066" ht="36" customHeight="1" spans="1:20">
      <c r="A1066" s="275" t="s">
        <v>4430</v>
      </c>
      <c r="B1066" s="276" t="s">
        <v>147</v>
      </c>
      <c r="C1066" s="185">
        <v>0</v>
      </c>
      <c r="D1066" s="185">
        <v>0</v>
      </c>
      <c r="E1066" s="186">
        <v>0</v>
      </c>
      <c r="F1066" s="277">
        <v>0</v>
      </c>
      <c r="G1066" s="186">
        <v>0</v>
      </c>
      <c r="H1066" s="278" t="str">
        <f t="shared" si="384"/>
        <v/>
      </c>
      <c r="I1066" s="283" t="str">
        <f t="shared" si="385"/>
        <v>否</v>
      </c>
      <c r="J1066" s="207" t="str">
        <f t="shared" si="386"/>
        <v>项</v>
      </c>
      <c r="K1066" s="207">
        <f t="shared" si="390"/>
        <v>0</v>
      </c>
      <c r="O1066" s="207">
        <f t="shared" si="387"/>
        <v>7</v>
      </c>
      <c r="P1066" s="284">
        <v>2150802</v>
      </c>
      <c r="Q1066" s="284" t="s">
        <v>2610</v>
      </c>
      <c r="R1066" s="287"/>
      <c r="S1066" s="285">
        <f t="shared" si="388"/>
        <v>0</v>
      </c>
      <c r="T1066" s="285">
        <f t="shared" si="389"/>
        <v>0</v>
      </c>
    </row>
    <row r="1067" ht="36" customHeight="1" spans="1:20">
      <c r="A1067" s="275" t="s">
        <v>4431</v>
      </c>
      <c r="B1067" s="276" t="s">
        <v>149</v>
      </c>
      <c r="C1067" s="185">
        <v>0</v>
      </c>
      <c r="D1067" s="185">
        <v>0</v>
      </c>
      <c r="E1067" s="186">
        <v>0</v>
      </c>
      <c r="F1067" s="277">
        <v>0</v>
      </c>
      <c r="G1067" s="186">
        <v>0</v>
      </c>
      <c r="H1067" s="278" t="str">
        <f t="shared" si="384"/>
        <v/>
      </c>
      <c r="I1067" s="283" t="str">
        <f t="shared" si="385"/>
        <v>否</v>
      </c>
      <c r="J1067" s="207" t="str">
        <f t="shared" si="386"/>
        <v>项</v>
      </c>
      <c r="K1067" s="207">
        <f t="shared" si="390"/>
        <v>0</v>
      </c>
      <c r="O1067" s="207">
        <f t="shared" si="387"/>
        <v>7</v>
      </c>
      <c r="P1067" s="284">
        <v>2150803</v>
      </c>
      <c r="Q1067" s="284" t="s">
        <v>2612</v>
      </c>
      <c r="R1067" s="287"/>
      <c r="S1067" s="285">
        <f t="shared" si="388"/>
        <v>0</v>
      </c>
      <c r="T1067" s="285">
        <f t="shared" si="389"/>
        <v>0</v>
      </c>
    </row>
    <row r="1068" ht="36" customHeight="1" spans="1:20">
      <c r="A1068" s="275" t="s">
        <v>4432</v>
      </c>
      <c r="B1068" s="276" t="s">
        <v>1746</v>
      </c>
      <c r="C1068" s="185">
        <v>0</v>
      </c>
      <c r="D1068" s="185">
        <v>0</v>
      </c>
      <c r="E1068" s="186">
        <v>0</v>
      </c>
      <c r="F1068" s="277">
        <v>0</v>
      </c>
      <c r="G1068" s="186">
        <v>0</v>
      </c>
      <c r="H1068" s="278" t="str">
        <f t="shared" si="384"/>
        <v/>
      </c>
      <c r="I1068" s="283" t="str">
        <f t="shared" si="385"/>
        <v>否</v>
      </c>
      <c r="J1068" s="207" t="str">
        <f t="shared" si="386"/>
        <v>项</v>
      </c>
      <c r="K1068" s="207">
        <f t="shared" si="390"/>
        <v>0</v>
      </c>
      <c r="O1068" s="207">
        <f t="shared" si="387"/>
        <v>7</v>
      </c>
      <c r="P1068" s="284">
        <v>2150804</v>
      </c>
      <c r="Q1068" s="284" t="s">
        <v>4433</v>
      </c>
      <c r="R1068" s="287"/>
      <c r="S1068" s="285">
        <f t="shared" si="388"/>
        <v>0</v>
      </c>
      <c r="T1068" s="285">
        <f t="shared" si="389"/>
        <v>0</v>
      </c>
    </row>
    <row r="1069" ht="36" customHeight="1" spans="1:20">
      <c r="A1069" s="275" t="s">
        <v>4434</v>
      </c>
      <c r="B1069" s="276" t="s">
        <v>1748</v>
      </c>
      <c r="C1069" s="185">
        <v>0</v>
      </c>
      <c r="D1069" s="185">
        <v>0</v>
      </c>
      <c r="E1069" s="186">
        <v>0</v>
      </c>
      <c r="F1069" s="277">
        <v>0</v>
      </c>
      <c r="G1069" s="186">
        <v>0</v>
      </c>
      <c r="H1069" s="278" t="str">
        <f t="shared" si="384"/>
        <v/>
      </c>
      <c r="I1069" s="283" t="str">
        <f t="shared" si="385"/>
        <v>否</v>
      </c>
      <c r="J1069" s="207" t="str">
        <f t="shared" si="386"/>
        <v>项</v>
      </c>
      <c r="K1069" s="207">
        <f t="shared" si="390"/>
        <v>0</v>
      </c>
      <c r="O1069" s="207">
        <f t="shared" si="387"/>
        <v>7</v>
      </c>
      <c r="P1069" s="284">
        <v>2150805</v>
      </c>
      <c r="Q1069" s="284" t="s">
        <v>4435</v>
      </c>
      <c r="R1069" s="287"/>
      <c r="S1069" s="285">
        <f t="shared" si="388"/>
        <v>0</v>
      </c>
      <c r="T1069" s="285">
        <f t="shared" si="389"/>
        <v>0</v>
      </c>
    </row>
    <row r="1070" ht="36" customHeight="1" spans="1:20">
      <c r="A1070" s="288">
        <v>2150806</v>
      </c>
      <c r="B1070" s="293" t="s">
        <v>1750</v>
      </c>
      <c r="C1070" s="185">
        <v>0</v>
      </c>
      <c r="D1070" s="185">
        <v>0</v>
      </c>
      <c r="E1070" s="186">
        <v>0</v>
      </c>
      <c r="F1070" s="277">
        <v>0</v>
      </c>
      <c r="G1070" s="186">
        <v>0</v>
      </c>
      <c r="H1070" s="278" t="str">
        <f t="shared" si="384"/>
        <v/>
      </c>
      <c r="I1070" s="283" t="str">
        <f t="shared" si="385"/>
        <v>否</v>
      </c>
      <c r="J1070" s="207" t="str">
        <f t="shared" si="386"/>
        <v>项</v>
      </c>
      <c r="K1070" s="207">
        <f t="shared" si="390"/>
        <v>0</v>
      </c>
      <c r="O1070" s="207">
        <f t="shared" si="387"/>
        <v>7</v>
      </c>
      <c r="P1070" s="284">
        <v>2150806</v>
      </c>
      <c r="Q1070" s="284" t="s">
        <v>2444</v>
      </c>
      <c r="R1070" s="287"/>
      <c r="S1070" s="285">
        <f t="shared" si="388"/>
        <v>0</v>
      </c>
      <c r="T1070" s="285">
        <f t="shared" si="389"/>
        <v>0</v>
      </c>
    </row>
    <row r="1071" ht="36" customHeight="1" spans="1:20">
      <c r="A1071" s="275" t="s">
        <v>4436</v>
      </c>
      <c r="B1071" s="276" t="s">
        <v>1751</v>
      </c>
      <c r="C1071" s="185">
        <v>0</v>
      </c>
      <c r="D1071" s="185">
        <v>0</v>
      </c>
      <c r="E1071" s="186">
        <v>0</v>
      </c>
      <c r="F1071" s="277">
        <v>0</v>
      </c>
      <c r="G1071" s="186">
        <v>0</v>
      </c>
      <c r="H1071" s="278" t="str">
        <f t="shared" si="384"/>
        <v/>
      </c>
      <c r="I1071" s="283" t="str">
        <f t="shared" si="385"/>
        <v>否</v>
      </c>
      <c r="J1071" s="207" t="str">
        <f t="shared" si="386"/>
        <v>项</v>
      </c>
      <c r="K1071" s="207">
        <f t="shared" si="390"/>
        <v>0</v>
      </c>
      <c r="O1071" s="207">
        <f t="shared" si="387"/>
        <v>7</v>
      </c>
      <c r="P1071" s="284">
        <v>2150899</v>
      </c>
      <c r="Q1071" s="284" t="s">
        <v>4437</v>
      </c>
      <c r="R1071" s="287"/>
      <c r="S1071" s="285">
        <f t="shared" si="388"/>
        <v>0</v>
      </c>
      <c r="T1071" s="285">
        <f t="shared" si="389"/>
        <v>0</v>
      </c>
    </row>
    <row r="1072" ht="36" customHeight="1" spans="1:20">
      <c r="A1072" s="275" t="s">
        <v>4438</v>
      </c>
      <c r="B1072" s="276" t="s">
        <v>4439</v>
      </c>
      <c r="C1072" s="185">
        <f t="shared" ref="C1072:G1072" si="395">SUM(C1073:C1077)</f>
        <v>0</v>
      </c>
      <c r="D1072" s="185">
        <f t="shared" si="395"/>
        <v>0</v>
      </c>
      <c r="E1072" s="186">
        <f t="shared" si="395"/>
        <v>0</v>
      </c>
      <c r="F1072" s="277">
        <f t="shared" si="395"/>
        <v>0</v>
      </c>
      <c r="G1072" s="186">
        <f t="shared" si="395"/>
        <v>0</v>
      </c>
      <c r="H1072" s="278" t="str">
        <f t="shared" si="384"/>
        <v/>
      </c>
      <c r="I1072" s="283" t="str">
        <f t="shared" si="385"/>
        <v>否</v>
      </c>
      <c r="J1072" s="207" t="str">
        <f t="shared" si="386"/>
        <v>款</v>
      </c>
      <c r="K1072" s="207">
        <f t="shared" si="390"/>
        <v>0</v>
      </c>
      <c r="O1072" s="207">
        <f t="shared" si="387"/>
        <v>5</v>
      </c>
      <c r="P1072" s="284">
        <v>21599</v>
      </c>
      <c r="Q1072" s="286" t="s">
        <v>4440</v>
      </c>
      <c r="R1072" s="287"/>
      <c r="S1072" s="285">
        <f t="shared" si="388"/>
        <v>0</v>
      </c>
      <c r="T1072" s="285">
        <f t="shared" si="389"/>
        <v>0</v>
      </c>
    </row>
    <row r="1073" ht="36" customHeight="1" spans="1:20">
      <c r="A1073" s="275" t="s">
        <v>4441</v>
      </c>
      <c r="B1073" s="276" t="s">
        <v>1755</v>
      </c>
      <c r="C1073" s="185">
        <v>0</v>
      </c>
      <c r="D1073" s="185">
        <v>0</v>
      </c>
      <c r="E1073" s="186">
        <v>0</v>
      </c>
      <c r="F1073" s="277">
        <v>0</v>
      </c>
      <c r="G1073" s="186">
        <v>0</v>
      </c>
      <c r="H1073" s="278" t="str">
        <f t="shared" si="384"/>
        <v/>
      </c>
      <c r="I1073" s="283" t="str">
        <f t="shared" si="385"/>
        <v>否</v>
      </c>
      <c r="J1073" s="207" t="str">
        <f t="shared" si="386"/>
        <v>项</v>
      </c>
      <c r="K1073" s="207">
        <f t="shared" si="390"/>
        <v>0</v>
      </c>
      <c r="O1073" s="207">
        <f t="shared" si="387"/>
        <v>7</v>
      </c>
      <c r="P1073" s="284">
        <v>2159901</v>
      </c>
      <c r="Q1073" s="284" t="s">
        <v>4442</v>
      </c>
      <c r="R1073" s="287"/>
      <c r="S1073" s="285">
        <f t="shared" si="388"/>
        <v>0</v>
      </c>
      <c r="T1073" s="285">
        <f t="shared" si="389"/>
        <v>0</v>
      </c>
    </row>
    <row r="1074" ht="36" customHeight="1" spans="1:20">
      <c r="A1074" s="275" t="s">
        <v>4443</v>
      </c>
      <c r="B1074" s="276" t="s">
        <v>1757</v>
      </c>
      <c r="C1074" s="185">
        <v>0</v>
      </c>
      <c r="D1074" s="185">
        <v>0</v>
      </c>
      <c r="E1074" s="186">
        <v>0</v>
      </c>
      <c r="F1074" s="277">
        <v>0</v>
      </c>
      <c r="G1074" s="186">
        <v>0</v>
      </c>
      <c r="H1074" s="278" t="str">
        <f t="shared" si="384"/>
        <v/>
      </c>
      <c r="I1074" s="283" t="str">
        <f t="shared" si="385"/>
        <v>否</v>
      </c>
      <c r="J1074" s="207" t="str">
        <f t="shared" si="386"/>
        <v>项</v>
      </c>
      <c r="K1074" s="207">
        <f t="shared" si="390"/>
        <v>0</v>
      </c>
      <c r="O1074" s="207">
        <f t="shared" si="387"/>
        <v>7</v>
      </c>
      <c r="P1074" s="284">
        <v>2159904</v>
      </c>
      <c r="Q1074" s="284" t="s">
        <v>4444</v>
      </c>
      <c r="R1074" s="287"/>
      <c r="S1074" s="285">
        <f t="shared" si="388"/>
        <v>0</v>
      </c>
      <c r="T1074" s="285">
        <f t="shared" si="389"/>
        <v>0</v>
      </c>
    </row>
    <row r="1075" ht="36" customHeight="1" spans="1:20">
      <c r="A1075" s="275" t="s">
        <v>4445</v>
      </c>
      <c r="B1075" s="276" t="s">
        <v>1759</v>
      </c>
      <c r="C1075" s="185">
        <v>0</v>
      </c>
      <c r="D1075" s="185">
        <v>0</v>
      </c>
      <c r="E1075" s="186">
        <v>0</v>
      </c>
      <c r="F1075" s="277">
        <v>0</v>
      </c>
      <c r="G1075" s="186">
        <v>0</v>
      </c>
      <c r="H1075" s="278" t="str">
        <f t="shared" si="384"/>
        <v/>
      </c>
      <c r="I1075" s="283" t="str">
        <f t="shared" si="385"/>
        <v>否</v>
      </c>
      <c r="J1075" s="207" t="str">
        <f t="shared" si="386"/>
        <v>项</v>
      </c>
      <c r="K1075" s="207">
        <f t="shared" si="390"/>
        <v>0</v>
      </c>
      <c r="O1075" s="207">
        <f t="shared" si="387"/>
        <v>7</v>
      </c>
      <c r="P1075" s="284">
        <v>2159905</v>
      </c>
      <c r="Q1075" s="284" t="s">
        <v>4446</v>
      </c>
      <c r="R1075" s="287"/>
      <c r="S1075" s="285">
        <f t="shared" si="388"/>
        <v>0</v>
      </c>
      <c r="T1075" s="285">
        <f t="shared" si="389"/>
        <v>0</v>
      </c>
    </row>
    <row r="1076" ht="36" customHeight="1" spans="1:20">
      <c r="A1076" s="275" t="s">
        <v>4447</v>
      </c>
      <c r="B1076" s="276" t="s">
        <v>1761</v>
      </c>
      <c r="C1076" s="185">
        <v>0</v>
      </c>
      <c r="D1076" s="185">
        <v>0</v>
      </c>
      <c r="E1076" s="186">
        <v>0</v>
      </c>
      <c r="F1076" s="277">
        <v>0</v>
      </c>
      <c r="G1076" s="186">
        <v>0</v>
      </c>
      <c r="H1076" s="278" t="str">
        <f t="shared" si="384"/>
        <v/>
      </c>
      <c r="I1076" s="283" t="str">
        <f t="shared" si="385"/>
        <v>否</v>
      </c>
      <c r="J1076" s="207" t="str">
        <f t="shared" si="386"/>
        <v>项</v>
      </c>
      <c r="K1076" s="207">
        <f t="shared" si="390"/>
        <v>0</v>
      </c>
      <c r="O1076" s="207">
        <f t="shared" si="387"/>
        <v>7</v>
      </c>
      <c r="P1076" s="284">
        <v>2159906</v>
      </c>
      <c r="Q1076" s="284" t="s">
        <v>4448</v>
      </c>
      <c r="R1076" s="287"/>
      <c r="S1076" s="285">
        <f t="shared" si="388"/>
        <v>0</v>
      </c>
      <c r="T1076" s="285">
        <f t="shared" si="389"/>
        <v>0</v>
      </c>
    </row>
    <row r="1077" ht="36" customHeight="1" spans="1:20">
      <c r="A1077" s="275" t="s">
        <v>4449</v>
      </c>
      <c r="B1077" s="276" t="s">
        <v>4450</v>
      </c>
      <c r="C1077" s="185">
        <v>0</v>
      </c>
      <c r="D1077" s="185">
        <v>0</v>
      </c>
      <c r="E1077" s="186">
        <v>0</v>
      </c>
      <c r="F1077" s="277">
        <v>0</v>
      </c>
      <c r="G1077" s="186">
        <v>0</v>
      </c>
      <c r="H1077" s="278" t="str">
        <f t="shared" si="384"/>
        <v/>
      </c>
      <c r="I1077" s="283" t="str">
        <f t="shared" si="385"/>
        <v>否</v>
      </c>
      <c r="J1077" s="207" t="str">
        <f t="shared" si="386"/>
        <v>项</v>
      </c>
      <c r="K1077" s="207">
        <f t="shared" si="390"/>
        <v>0</v>
      </c>
      <c r="O1077" s="207">
        <f t="shared" si="387"/>
        <v>7</v>
      </c>
      <c r="P1077" s="284">
        <v>2159999</v>
      </c>
      <c r="Q1077" s="284" t="s">
        <v>4451</v>
      </c>
      <c r="R1077" s="287"/>
      <c r="S1077" s="285">
        <f t="shared" si="388"/>
        <v>0</v>
      </c>
      <c r="T1077" s="285">
        <f t="shared" si="389"/>
        <v>0</v>
      </c>
    </row>
    <row r="1078" ht="36" customHeight="1" spans="1:20">
      <c r="A1078" s="271" t="s">
        <v>105</v>
      </c>
      <c r="B1078" s="272" t="s">
        <v>106</v>
      </c>
      <c r="C1078" s="179">
        <f>SUM(C1079,C1089,C1095)</f>
        <v>800</v>
      </c>
      <c r="D1078" s="179">
        <f t="shared" ref="C1078:G1078" si="396">SUM(D1079,D1089,D1095)</f>
        <v>130</v>
      </c>
      <c r="E1078" s="180">
        <f t="shared" si="396"/>
        <v>96</v>
      </c>
      <c r="F1078" s="273">
        <f t="shared" si="396"/>
        <v>0</v>
      </c>
      <c r="G1078" s="180">
        <f t="shared" si="396"/>
        <v>34</v>
      </c>
      <c r="H1078" s="274">
        <f t="shared" si="384"/>
        <v>-0.8375</v>
      </c>
      <c r="I1078" s="283" t="str">
        <f t="shared" si="385"/>
        <v>是</v>
      </c>
      <c r="J1078" s="207" t="str">
        <f t="shared" si="386"/>
        <v>类</v>
      </c>
      <c r="K1078" s="207">
        <f t="shared" si="390"/>
        <v>-670</v>
      </c>
      <c r="O1078" s="207">
        <f t="shared" si="387"/>
        <v>3</v>
      </c>
      <c r="P1078" s="284">
        <v>216</v>
      </c>
      <c r="Q1078" s="286" t="s">
        <v>2591</v>
      </c>
      <c r="R1078" s="287">
        <f>SUM(R1079,R1089,R1095)</f>
        <v>800</v>
      </c>
      <c r="S1078" s="285">
        <f t="shared" si="388"/>
        <v>0</v>
      </c>
      <c r="T1078" s="285">
        <f t="shared" si="389"/>
        <v>0</v>
      </c>
    </row>
    <row r="1079" ht="36" customHeight="1" spans="1:20">
      <c r="A1079" s="275" t="s">
        <v>4452</v>
      </c>
      <c r="B1079" s="276" t="s">
        <v>1766</v>
      </c>
      <c r="C1079" s="185">
        <f t="shared" ref="C1079:G1079" si="397">SUM(C1080:C1088)</f>
        <v>564</v>
      </c>
      <c r="D1079" s="185">
        <f t="shared" si="397"/>
        <v>96</v>
      </c>
      <c r="E1079" s="186">
        <f t="shared" si="397"/>
        <v>96</v>
      </c>
      <c r="F1079" s="277">
        <f t="shared" si="397"/>
        <v>0</v>
      </c>
      <c r="G1079" s="186">
        <f t="shared" si="397"/>
        <v>0</v>
      </c>
      <c r="H1079" s="278">
        <f t="shared" si="384"/>
        <v>-0.829787234042553</v>
      </c>
      <c r="I1079" s="283" t="str">
        <f t="shared" si="385"/>
        <v>是</v>
      </c>
      <c r="J1079" s="207" t="str">
        <f t="shared" si="386"/>
        <v>款</v>
      </c>
      <c r="K1079" s="207">
        <f t="shared" si="390"/>
        <v>-468</v>
      </c>
      <c r="O1079" s="207">
        <f t="shared" si="387"/>
        <v>5</v>
      </c>
      <c r="P1079" s="284">
        <v>21602</v>
      </c>
      <c r="Q1079" s="286" t="s">
        <v>4453</v>
      </c>
      <c r="R1079" s="287">
        <f>SUM(R1080:R1088)</f>
        <v>564</v>
      </c>
      <c r="S1079" s="285">
        <f t="shared" si="388"/>
        <v>0</v>
      </c>
      <c r="T1079" s="285">
        <f t="shared" si="389"/>
        <v>0</v>
      </c>
    </row>
    <row r="1080" ht="36" customHeight="1" spans="1:20">
      <c r="A1080" s="275" t="s">
        <v>4454</v>
      </c>
      <c r="B1080" s="276" t="s">
        <v>145</v>
      </c>
      <c r="C1080" s="185">
        <v>102</v>
      </c>
      <c r="D1080" s="185">
        <f t="shared" ref="D1080:D1088" si="398">SUM(E1080:G1080)</f>
        <v>96</v>
      </c>
      <c r="E1080" s="279">
        <v>96</v>
      </c>
      <c r="F1080" s="277">
        <v>0</v>
      </c>
      <c r="G1080" s="186">
        <v>0</v>
      </c>
      <c r="H1080" s="278">
        <f t="shared" si="384"/>
        <v>-0.0588235294117647</v>
      </c>
      <c r="I1080" s="283" t="str">
        <f t="shared" si="385"/>
        <v>是</v>
      </c>
      <c r="J1080" s="207" t="str">
        <f t="shared" si="386"/>
        <v>项</v>
      </c>
      <c r="K1080" s="207">
        <f t="shared" si="390"/>
        <v>-6</v>
      </c>
      <c r="O1080" s="207">
        <f t="shared" si="387"/>
        <v>7</v>
      </c>
      <c r="P1080" s="284">
        <v>2160201</v>
      </c>
      <c r="Q1080" s="284" t="s">
        <v>2608</v>
      </c>
      <c r="R1080" s="287">
        <v>102</v>
      </c>
      <c r="S1080" s="285">
        <f t="shared" si="388"/>
        <v>0</v>
      </c>
      <c r="T1080" s="285">
        <f t="shared" si="389"/>
        <v>0</v>
      </c>
    </row>
    <row r="1081" ht="36" customHeight="1" spans="1:20">
      <c r="A1081" s="275" t="s">
        <v>4455</v>
      </c>
      <c r="B1081" s="276" t="s">
        <v>147</v>
      </c>
      <c r="C1081" s="185"/>
      <c r="D1081" s="185">
        <f t="shared" si="398"/>
        <v>0</v>
      </c>
      <c r="E1081" s="186">
        <v>0</v>
      </c>
      <c r="F1081" s="277">
        <v>0</v>
      </c>
      <c r="G1081" s="186">
        <v>0</v>
      </c>
      <c r="H1081" s="278" t="str">
        <f t="shared" si="384"/>
        <v/>
      </c>
      <c r="I1081" s="283" t="str">
        <f t="shared" si="385"/>
        <v>否</v>
      </c>
      <c r="J1081" s="207" t="str">
        <f t="shared" si="386"/>
        <v>项</v>
      </c>
      <c r="K1081" s="207">
        <f t="shared" si="390"/>
        <v>0</v>
      </c>
      <c r="O1081" s="207">
        <f t="shared" si="387"/>
        <v>7</v>
      </c>
      <c r="P1081" s="284">
        <v>2160202</v>
      </c>
      <c r="Q1081" s="284" t="s">
        <v>2610</v>
      </c>
      <c r="R1081" s="287"/>
      <c r="S1081" s="285">
        <f t="shared" si="388"/>
        <v>0</v>
      </c>
      <c r="T1081" s="285">
        <f t="shared" si="389"/>
        <v>0</v>
      </c>
    </row>
    <row r="1082" ht="36" customHeight="1" spans="1:20">
      <c r="A1082" s="275" t="s">
        <v>4456</v>
      </c>
      <c r="B1082" s="276" t="s">
        <v>149</v>
      </c>
      <c r="C1082" s="185"/>
      <c r="D1082" s="185">
        <f t="shared" si="398"/>
        <v>0</v>
      </c>
      <c r="E1082" s="186">
        <v>0</v>
      </c>
      <c r="F1082" s="277">
        <v>0</v>
      </c>
      <c r="G1082" s="186">
        <v>0</v>
      </c>
      <c r="H1082" s="278" t="str">
        <f t="shared" si="384"/>
        <v/>
      </c>
      <c r="I1082" s="283" t="str">
        <f t="shared" si="385"/>
        <v>否</v>
      </c>
      <c r="J1082" s="207" t="str">
        <f t="shared" si="386"/>
        <v>项</v>
      </c>
      <c r="K1082" s="207">
        <f t="shared" si="390"/>
        <v>0</v>
      </c>
      <c r="O1082" s="207">
        <f t="shared" si="387"/>
        <v>7</v>
      </c>
      <c r="P1082" s="284">
        <v>2160203</v>
      </c>
      <c r="Q1082" s="284" t="s">
        <v>2612</v>
      </c>
      <c r="R1082" s="287"/>
      <c r="S1082" s="285">
        <f t="shared" si="388"/>
        <v>0</v>
      </c>
      <c r="T1082" s="285">
        <f t="shared" si="389"/>
        <v>0</v>
      </c>
    </row>
    <row r="1083" ht="36" customHeight="1" spans="1:20">
      <c r="A1083" s="275" t="s">
        <v>4457</v>
      </c>
      <c r="B1083" s="276" t="s">
        <v>1768</v>
      </c>
      <c r="C1083" s="185"/>
      <c r="D1083" s="185">
        <f t="shared" si="398"/>
        <v>0</v>
      </c>
      <c r="E1083" s="186">
        <v>0</v>
      </c>
      <c r="F1083" s="277">
        <v>0</v>
      </c>
      <c r="G1083" s="186">
        <v>0</v>
      </c>
      <c r="H1083" s="278" t="str">
        <f t="shared" si="384"/>
        <v/>
      </c>
      <c r="I1083" s="283" t="str">
        <f t="shared" si="385"/>
        <v>否</v>
      </c>
      <c r="J1083" s="207" t="str">
        <f t="shared" si="386"/>
        <v>项</v>
      </c>
      <c r="K1083" s="207">
        <f t="shared" si="390"/>
        <v>0</v>
      </c>
      <c r="O1083" s="207">
        <f t="shared" si="387"/>
        <v>7</v>
      </c>
      <c r="P1083" s="284">
        <v>2160216</v>
      </c>
      <c r="Q1083" s="284" t="s">
        <v>4458</v>
      </c>
      <c r="R1083" s="287"/>
      <c r="S1083" s="285">
        <f t="shared" si="388"/>
        <v>0</v>
      </c>
      <c r="T1083" s="285">
        <f t="shared" si="389"/>
        <v>0</v>
      </c>
    </row>
    <row r="1084" ht="36" customHeight="1" spans="1:20">
      <c r="A1084" s="275" t="s">
        <v>4459</v>
      </c>
      <c r="B1084" s="276" t="s">
        <v>1770</v>
      </c>
      <c r="C1084" s="185">
        <v>-1</v>
      </c>
      <c r="D1084" s="185">
        <f t="shared" si="398"/>
        <v>0</v>
      </c>
      <c r="E1084" s="186">
        <v>0</v>
      </c>
      <c r="F1084" s="277">
        <v>0</v>
      </c>
      <c r="G1084" s="186">
        <v>0</v>
      </c>
      <c r="H1084" s="278">
        <f t="shared" si="384"/>
        <v>-1</v>
      </c>
      <c r="I1084" s="283" t="str">
        <f t="shared" si="385"/>
        <v>是</v>
      </c>
      <c r="J1084" s="207" t="str">
        <f t="shared" si="386"/>
        <v>项</v>
      </c>
      <c r="K1084" s="207">
        <f t="shared" si="390"/>
        <v>1</v>
      </c>
      <c r="O1084" s="207">
        <f t="shared" si="387"/>
        <v>7</v>
      </c>
      <c r="P1084" s="284">
        <v>2160217</v>
      </c>
      <c r="Q1084" s="284" t="s">
        <v>4460</v>
      </c>
      <c r="R1084" s="287">
        <v>-1</v>
      </c>
      <c r="S1084" s="285">
        <f t="shared" si="388"/>
        <v>0</v>
      </c>
      <c r="T1084" s="285">
        <f t="shared" si="389"/>
        <v>0</v>
      </c>
    </row>
    <row r="1085" ht="36" customHeight="1" spans="1:20">
      <c r="A1085" s="275" t="s">
        <v>4461</v>
      </c>
      <c r="B1085" s="276" t="s">
        <v>1772</v>
      </c>
      <c r="C1085" s="185">
        <v>0</v>
      </c>
      <c r="D1085" s="185">
        <f t="shared" si="398"/>
        <v>0</v>
      </c>
      <c r="E1085" s="186">
        <v>0</v>
      </c>
      <c r="F1085" s="277">
        <v>0</v>
      </c>
      <c r="G1085" s="186">
        <v>0</v>
      </c>
      <c r="H1085" s="278" t="str">
        <f t="shared" si="384"/>
        <v/>
      </c>
      <c r="I1085" s="283" t="str">
        <f t="shared" si="385"/>
        <v>否</v>
      </c>
      <c r="J1085" s="207" t="str">
        <f t="shared" si="386"/>
        <v>项</v>
      </c>
      <c r="K1085" s="207">
        <f t="shared" si="390"/>
        <v>0</v>
      </c>
      <c r="O1085" s="207">
        <f t="shared" si="387"/>
        <v>7</v>
      </c>
      <c r="P1085" s="284">
        <v>2160218</v>
      </c>
      <c r="Q1085" s="284" t="s">
        <v>4462</v>
      </c>
      <c r="R1085" s="287"/>
      <c r="S1085" s="285">
        <f t="shared" si="388"/>
        <v>0</v>
      </c>
      <c r="T1085" s="285">
        <f t="shared" si="389"/>
        <v>0</v>
      </c>
    </row>
    <row r="1086" ht="36" customHeight="1" spans="1:20">
      <c r="A1086" s="275" t="s">
        <v>4463</v>
      </c>
      <c r="B1086" s="276" t="s">
        <v>1774</v>
      </c>
      <c r="C1086" s="185">
        <v>405</v>
      </c>
      <c r="D1086" s="185">
        <f t="shared" si="398"/>
        <v>0</v>
      </c>
      <c r="E1086" s="186">
        <v>0</v>
      </c>
      <c r="F1086" s="277">
        <v>0</v>
      </c>
      <c r="G1086" s="186">
        <v>0</v>
      </c>
      <c r="H1086" s="278">
        <f t="shared" si="384"/>
        <v>-1</v>
      </c>
      <c r="I1086" s="283" t="str">
        <f t="shared" si="385"/>
        <v>是</v>
      </c>
      <c r="J1086" s="207" t="str">
        <f t="shared" si="386"/>
        <v>项</v>
      </c>
      <c r="K1086" s="207">
        <f t="shared" si="390"/>
        <v>-405</v>
      </c>
      <c r="O1086" s="207">
        <f t="shared" si="387"/>
        <v>7</v>
      </c>
      <c r="P1086" s="284">
        <v>2160219</v>
      </c>
      <c r="Q1086" s="284" t="s">
        <v>4464</v>
      </c>
      <c r="R1086" s="287">
        <v>405</v>
      </c>
      <c r="S1086" s="285">
        <f t="shared" si="388"/>
        <v>0</v>
      </c>
      <c r="T1086" s="285">
        <f t="shared" si="389"/>
        <v>0</v>
      </c>
    </row>
    <row r="1087" ht="36" customHeight="1" spans="1:20">
      <c r="A1087" s="275" t="s">
        <v>4465</v>
      </c>
      <c r="B1087" s="276" t="s">
        <v>163</v>
      </c>
      <c r="C1087" s="185">
        <v>0</v>
      </c>
      <c r="D1087" s="185">
        <f t="shared" si="398"/>
        <v>0</v>
      </c>
      <c r="E1087" s="186">
        <v>0</v>
      </c>
      <c r="F1087" s="277">
        <v>0</v>
      </c>
      <c r="G1087" s="186">
        <v>0</v>
      </c>
      <c r="H1087" s="278" t="str">
        <f t="shared" si="384"/>
        <v/>
      </c>
      <c r="I1087" s="283" t="str">
        <f t="shared" si="385"/>
        <v>否</v>
      </c>
      <c r="J1087" s="207" t="str">
        <f t="shared" si="386"/>
        <v>项</v>
      </c>
      <c r="K1087" s="207">
        <f t="shared" si="390"/>
        <v>0</v>
      </c>
      <c r="O1087" s="207">
        <f t="shared" si="387"/>
        <v>7</v>
      </c>
      <c r="P1087" s="284">
        <v>2160250</v>
      </c>
      <c r="Q1087" s="284" t="s">
        <v>2626</v>
      </c>
      <c r="R1087" s="287"/>
      <c r="S1087" s="285">
        <f t="shared" si="388"/>
        <v>0</v>
      </c>
      <c r="T1087" s="285">
        <f t="shared" si="389"/>
        <v>0</v>
      </c>
    </row>
    <row r="1088" ht="36" customHeight="1" spans="1:20">
      <c r="A1088" s="275" t="s">
        <v>4466</v>
      </c>
      <c r="B1088" s="276" t="s">
        <v>1776</v>
      </c>
      <c r="C1088" s="185">
        <v>58</v>
      </c>
      <c r="D1088" s="185">
        <f t="shared" si="398"/>
        <v>0</v>
      </c>
      <c r="E1088" s="186">
        <v>0</v>
      </c>
      <c r="F1088" s="277">
        <v>0</v>
      </c>
      <c r="G1088" s="186">
        <v>0</v>
      </c>
      <c r="H1088" s="278">
        <f t="shared" si="384"/>
        <v>-1</v>
      </c>
      <c r="I1088" s="283" t="str">
        <f t="shared" si="385"/>
        <v>是</v>
      </c>
      <c r="J1088" s="207" t="str">
        <f t="shared" si="386"/>
        <v>项</v>
      </c>
      <c r="K1088" s="207">
        <f t="shared" si="390"/>
        <v>-58</v>
      </c>
      <c r="O1088" s="207">
        <f t="shared" si="387"/>
        <v>7</v>
      </c>
      <c r="P1088" s="284">
        <v>2160299</v>
      </c>
      <c r="Q1088" s="284" t="s">
        <v>4467</v>
      </c>
      <c r="R1088" s="287">
        <v>58</v>
      </c>
      <c r="S1088" s="285">
        <f t="shared" si="388"/>
        <v>0</v>
      </c>
      <c r="T1088" s="285">
        <f t="shared" si="389"/>
        <v>0</v>
      </c>
    </row>
    <row r="1089" ht="36" customHeight="1" spans="1:20">
      <c r="A1089" s="275" t="s">
        <v>4468</v>
      </c>
      <c r="B1089" s="276" t="s">
        <v>1778</v>
      </c>
      <c r="C1089" s="185">
        <f t="shared" ref="C1089:G1089" si="399">SUM(C1090:C1094)</f>
        <v>58</v>
      </c>
      <c r="D1089" s="185">
        <f t="shared" si="399"/>
        <v>34</v>
      </c>
      <c r="E1089" s="186">
        <f t="shared" si="399"/>
        <v>0</v>
      </c>
      <c r="F1089" s="277">
        <f t="shared" si="399"/>
        <v>0</v>
      </c>
      <c r="G1089" s="186">
        <f t="shared" si="399"/>
        <v>34</v>
      </c>
      <c r="H1089" s="278">
        <f t="shared" si="384"/>
        <v>-0.413793103448276</v>
      </c>
      <c r="I1089" s="283" t="str">
        <f t="shared" si="385"/>
        <v>是</v>
      </c>
      <c r="J1089" s="207" t="str">
        <f t="shared" si="386"/>
        <v>款</v>
      </c>
      <c r="K1089" s="207">
        <f t="shared" si="390"/>
        <v>-24</v>
      </c>
      <c r="O1089" s="207">
        <f t="shared" si="387"/>
        <v>5</v>
      </c>
      <c r="P1089" s="284">
        <v>21606</v>
      </c>
      <c r="Q1089" s="286" t="s">
        <v>4469</v>
      </c>
      <c r="R1089" s="287">
        <f>SUM(R1090:R1094)</f>
        <v>58</v>
      </c>
      <c r="S1089" s="285">
        <f t="shared" si="388"/>
        <v>0</v>
      </c>
      <c r="T1089" s="285">
        <f t="shared" si="389"/>
        <v>0</v>
      </c>
    </row>
    <row r="1090" ht="36" customHeight="1" spans="1:20">
      <c r="A1090" s="275" t="s">
        <v>4470</v>
      </c>
      <c r="B1090" s="276" t="s">
        <v>145</v>
      </c>
      <c r="C1090" s="185">
        <v>0</v>
      </c>
      <c r="D1090" s="185">
        <f t="shared" ref="D1090:D1094" si="400">SUM(E1090:G1090)</f>
        <v>0</v>
      </c>
      <c r="E1090" s="186">
        <v>0</v>
      </c>
      <c r="F1090" s="277">
        <v>0</v>
      </c>
      <c r="G1090" s="186">
        <v>0</v>
      </c>
      <c r="H1090" s="278" t="str">
        <f t="shared" si="384"/>
        <v/>
      </c>
      <c r="I1090" s="283" t="str">
        <f t="shared" si="385"/>
        <v>否</v>
      </c>
      <c r="J1090" s="207" t="str">
        <f t="shared" si="386"/>
        <v>项</v>
      </c>
      <c r="K1090" s="207">
        <f t="shared" si="390"/>
        <v>0</v>
      </c>
      <c r="O1090" s="207">
        <f t="shared" si="387"/>
        <v>7</v>
      </c>
      <c r="P1090" s="284">
        <v>2160601</v>
      </c>
      <c r="Q1090" s="284" t="s">
        <v>2608</v>
      </c>
      <c r="R1090" s="287"/>
      <c r="S1090" s="285">
        <f t="shared" si="388"/>
        <v>0</v>
      </c>
      <c r="T1090" s="285">
        <f t="shared" si="389"/>
        <v>0</v>
      </c>
    </row>
    <row r="1091" ht="36" customHeight="1" spans="1:20">
      <c r="A1091" s="275" t="s">
        <v>4471</v>
      </c>
      <c r="B1091" s="276" t="s">
        <v>147</v>
      </c>
      <c r="C1091" s="185">
        <v>0</v>
      </c>
      <c r="D1091" s="185">
        <f t="shared" si="400"/>
        <v>0</v>
      </c>
      <c r="E1091" s="186">
        <v>0</v>
      </c>
      <c r="F1091" s="277">
        <v>0</v>
      </c>
      <c r="G1091" s="186">
        <v>0</v>
      </c>
      <c r="H1091" s="278" t="str">
        <f t="shared" si="384"/>
        <v/>
      </c>
      <c r="I1091" s="283" t="str">
        <f t="shared" si="385"/>
        <v>否</v>
      </c>
      <c r="J1091" s="207" t="str">
        <f t="shared" si="386"/>
        <v>项</v>
      </c>
      <c r="K1091" s="207">
        <f t="shared" si="390"/>
        <v>0</v>
      </c>
      <c r="O1091" s="207">
        <f t="shared" si="387"/>
        <v>7</v>
      </c>
      <c r="P1091" s="284">
        <v>2160602</v>
      </c>
      <c r="Q1091" s="284" t="s">
        <v>2610</v>
      </c>
      <c r="R1091" s="287"/>
      <c r="S1091" s="285">
        <f t="shared" si="388"/>
        <v>0</v>
      </c>
      <c r="T1091" s="285">
        <f t="shared" si="389"/>
        <v>0</v>
      </c>
    </row>
    <row r="1092" ht="36" customHeight="1" spans="1:20">
      <c r="A1092" s="275" t="s">
        <v>4472</v>
      </c>
      <c r="B1092" s="276" t="s">
        <v>149</v>
      </c>
      <c r="C1092" s="185">
        <v>0</v>
      </c>
      <c r="D1092" s="185">
        <f t="shared" si="400"/>
        <v>0</v>
      </c>
      <c r="E1092" s="186">
        <v>0</v>
      </c>
      <c r="F1092" s="277">
        <v>0</v>
      </c>
      <c r="G1092" s="186">
        <v>0</v>
      </c>
      <c r="H1092" s="278" t="str">
        <f t="shared" ref="H1092:H1155" si="401">IF(C1092&lt;&gt;0,D1092/C1092-1,"")</f>
        <v/>
      </c>
      <c r="I1092" s="283" t="str">
        <f t="shared" ref="I1092:I1155" si="402">IF(LEN(A1092)=3,"是",IF(B1092&lt;&gt;"",IF(SUM(C1092:D1092)&lt;&gt;0,"是","否"),"是"))</f>
        <v>否</v>
      </c>
      <c r="J1092" s="207" t="str">
        <f t="shared" ref="J1092:J1155" si="403">IF(LEN(A1092)=3,"类",IF(LEN(A1092)=5,"款","项"))</f>
        <v>项</v>
      </c>
      <c r="K1092" s="207">
        <f t="shared" si="390"/>
        <v>0</v>
      </c>
      <c r="O1092" s="207">
        <f t="shared" ref="O1092:O1155" si="404">LEN(A1092)</f>
        <v>7</v>
      </c>
      <c r="P1092" s="284">
        <v>2160603</v>
      </c>
      <c r="Q1092" s="284" t="s">
        <v>2612</v>
      </c>
      <c r="R1092" s="287"/>
      <c r="S1092" s="285">
        <f t="shared" ref="S1092:S1155" si="405">A1092-P1092</f>
        <v>0</v>
      </c>
      <c r="T1092" s="285">
        <f t="shared" ref="T1092:T1155" si="406">C1092-R1092</f>
        <v>0</v>
      </c>
    </row>
    <row r="1093" ht="36" customHeight="1" spans="1:20">
      <c r="A1093" s="275" t="s">
        <v>4473</v>
      </c>
      <c r="B1093" s="276" t="s">
        <v>1780</v>
      </c>
      <c r="C1093" s="185">
        <v>0</v>
      </c>
      <c r="D1093" s="185">
        <f t="shared" si="400"/>
        <v>0</v>
      </c>
      <c r="E1093" s="186">
        <v>0</v>
      </c>
      <c r="F1093" s="277">
        <v>0</v>
      </c>
      <c r="G1093" s="186">
        <v>0</v>
      </c>
      <c r="H1093" s="278" t="str">
        <f t="shared" si="401"/>
        <v/>
      </c>
      <c r="I1093" s="283" t="str">
        <f t="shared" si="402"/>
        <v>否</v>
      </c>
      <c r="J1093" s="207" t="str">
        <f t="shared" si="403"/>
        <v>项</v>
      </c>
      <c r="K1093" s="207">
        <f t="shared" ref="K1093:K1156" si="407">D1093-C1093</f>
        <v>0</v>
      </c>
      <c r="O1093" s="207">
        <f t="shared" si="404"/>
        <v>7</v>
      </c>
      <c r="P1093" s="284">
        <v>2160607</v>
      </c>
      <c r="Q1093" s="284" t="s">
        <v>4474</v>
      </c>
      <c r="R1093" s="287"/>
      <c r="S1093" s="285">
        <f t="shared" si="405"/>
        <v>0</v>
      </c>
      <c r="T1093" s="285">
        <f t="shared" si="406"/>
        <v>0</v>
      </c>
    </row>
    <row r="1094" ht="36" customHeight="1" spans="1:20">
      <c r="A1094" s="275" t="s">
        <v>4475</v>
      </c>
      <c r="B1094" s="276" t="s">
        <v>1782</v>
      </c>
      <c r="C1094" s="185">
        <v>58</v>
      </c>
      <c r="D1094" s="185">
        <f t="shared" si="400"/>
        <v>34</v>
      </c>
      <c r="E1094" s="186">
        <v>0</v>
      </c>
      <c r="F1094" s="277">
        <v>0</v>
      </c>
      <c r="G1094" s="186">
        <v>34</v>
      </c>
      <c r="H1094" s="278">
        <f t="shared" si="401"/>
        <v>-0.413793103448276</v>
      </c>
      <c r="I1094" s="283" t="str">
        <f t="shared" si="402"/>
        <v>是</v>
      </c>
      <c r="J1094" s="207" t="str">
        <f t="shared" si="403"/>
        <v>项</v>
      </c>
      <c r="K1094" s="207">
        <f t="shared" si="407"/>
        <v>-24</v>
      </c>
      <c r="O1094" s="207">
        <f t="shared" si="404"/>
        <v>7</v>
      </c>
      <c r="P1094" s="284">
        <v>2160699</v>
      </c>
      <c r="Q1094" s="284" t="s">
        <v>4476</v>
      </c>
      <c r="R1094" s="287">
        <v>58</v>
      </c>
      <c r="S1094" s="285">
        <f t="shared" si="405"/>
        <v>0</v>
      </c>
      <c r="T1094" s="285">
        <f t="shared" si="406"/>
        <v>0</v>
      </c>
    </row>
    <row r="1095" ht="36" customHeight="1" spans="1:20">
      <c r="A1095" s="275" t="s">
        <v>4477</v>
      </c>
      <c r="B1095" s="276" t="s">
        <v>1784</v>
      </c>
      <c r="C1095" s="185">
        <f t="shared" ref="C1095:G1095" si="408">SUM(C1096:C1097)</f>
        <v>178</v>
      </c>
      <c r="D1095" s="185">
        <f t="shared" si="408"/>
        <v>0</v>
      </c>
      <c r="E1095" s="186">
        <f t="shared" si="408"/>
        <v>0</v>
      </c>
      <c r="F1095" s="277">
        <f t="shared" si="408"/>
        <v>0</v>
      </c>
      <c r="G1095" s="186">
        <f t="shared" si="408"/>
        <v>0</v>
      </c>
      <c r="H1095" s="278">
        <f t="shared" si="401"/>
        <v>-1</v>
      </c>
      <c r="I1095" s="283" t="str">
        <f t="shared" si="402"/>
        <v>是</v>
      </c>
      <c r="J1095" s="207" t="str">
        <f t="shared" si="403"/>
        <v>款</v>
      </c>
      <c r="K1095" s="207">
        <f t="shared" si="407"/>
        <v>-178</v>
      </c>
      <c r="O1095" s="207">
        <f t="shared" si="404"/>
        <v>5</v>
      </c>
      <c r="P1095" s="284">
        <v>21699</v>
      </c>
      <c r="Q1095" s="286" t="s">
        <v>4478</v>
      </c>
      <c r="R1095" s="287">
        <f>SUM(R1096:R1097)</f>
        <v>178</v>
      </c>
      <c r="S1095" s="285">
        <f t="shared" si="405"/>
        <v>0</v>
      </c>
      <c r="T1095" s="285">
        <f t="shared" si="406"/>
        <v>0</v>
      </c>
    </row>
    <row r="1096" ht="36" customHeight="1" spans="1:20">
      <c r="A1096" s="275" t="s">
        <v>4479</v>
      </c>
      <c r="B1096" s="276" t="s">
        <v>1786</v>
      </c>
      <c r="C1096" s="185">
        <v>0</v>
      </c>
      <c r="D1096" s="185">
        <f t="shared" ref="D1096:D1105" si="409">SUM(E1096:G1096)</f>
        <v>0</v>
      </c>
      <c r="E1096" s="186">
        <v>0</v>
      </c>
      <c r="F1096" s="277">
        <v>0</v>
      </c>
      <c r="G1096" s="186">
        <v>0</v>
      </c>
      <c r="H1096" s="278" t="str">
        <f t="shared" si="401"/>
        <v/>
      </c>
      <c r="I1096" s="283" t="str">
        <f t="shared" si="402"/>
        <v>否</v>
      </c>
      <c r="J1096" s="207" t="str">
        <f t="shared" si="403"/>
        <v>项</v>
      </c>
      <c r="K1096" s="207">
        <f t="shared" si="407"/>
        <v>0</v>
      </c>
      <c r="O1096" s="207">
        <f t="shared" si="404"/>
        <v>7</v>
      </c>
      <c r="P1096" s="284">
        <v>2169901</v>
      </c>
      <c r="Q1096" s="284" t="s">
        <v>4480</v>
      </c>
      <c r="R1096" s="287"/>
      <c r="S1096" s="285">
        <f t="shared" si="405"/>
        <v>0</v>
      </c>
      <c r="T1096" s="285">
        <f t="shared" si="406"/>
        <v>0</v>
      </c>
    </row>
    <row r="1097" ht="36" customHeight="1" spans="1:20">
      <c r="A1097" s="275" t="s">
        <v>4481</v>
      </c>
      <c r="B1097" s="276" t="s">
        <v>1788</v>
      </c>
      <c r="C1097" s="185">
        <v>178</v>
      </c>
      <c r="D1097" s="185">
        <f t="shared" si="409"/>
        <v>0</v>
      </c>
      <c r="E1097" s="186">
        <v>0</v>
      </c>
      <c r="F1097" s="277">
        <v>0</v>
      </c>
      <c r="G1097" s="186">
        <v>0</v>
      </c>
      <c r="H1097" s="278">
        <f t="shared" si="401"/>
        <v>-1</v>
      </c>
      <c r="I1097" s="283" t="str">
        <f t="shared" si="402"/>
        <v>是</v>
      </c>
      <c r="J1097" s="207" t="str">
        <f t="shared" si="403"/>
        <v>项</v>
      </c>
      <c r="K1097" s="207">
        <f t="shared" si="407"/>
        <v>-178</v>
      </c>
      <c r="O1097" s="207">
        <f t="shared" si="404"/>
        <v>7</v>
      </c>
      <c r="P1097" s="284">
        <v>2169999</v>
      </c>
      <c r="Q1097" s="284" t="s">
        <v>4482</v>
      </c>
      <c r="R1097" s="287">
        <v>178</v>
      </c>
      <c r="S1097" s="285">
        <f t="shared" si="405"/>
        <v>0</v>
      </c>
      <c r="T1097" s="285">
        <f t="shared" si="406"/>
        <v>0</v>
      </c>
    </row>
    <row r="1098" ht="36" customHeight="1" spans="1:20">
      <c r="A1098" s="271" t="s">
        <v>107</v>
      </c>
      <c r="B1098" s="272" t="s">
        <v>108</v>
      </c>
      <c r="C1098" s="179">
        <f t="shared" ref="C1098:G1098" si="410">SUM(C1099,C1106,C1116,C1122)</f>
        <v>1050</v>
      </c>
      <c r="D1098" s="179">
        <f t="shared" si="410"/>
        <v>0</v>
      </c>
      <c r="E1098" s="180">
        <f t="shared" si="410"/>
        <v>0</v>
      </c>
      <c r="F1098" s="273">
        <f t="shared" si="410"/>
        <v>0</v>
      </c>
      <c r="G1098" s="180">
        <f t="shared" si="410"/>
        <v>0</v>
      </c>
      <c r="H1098" s="274">
        <f t="shared" si="401"/>
        <v>-1</v>
      </c>
      <c r="I1098" s="283" t="str">
        <f t="shared" si="402"/>
        <v>是</v>
      </c>
      <c r="J1098" s="207" t="str">
        <f t="shared" si="403"/>
        <v>类</v>
      </c>
      <c r="K1098" s="207">
        <f t="shared" si="407"/>
        <v>-1050</v>
      </c>
      <c r="O1098" s="207">
        <f t="shared" si="404"/>
        <v>3</v>
      </c>
      <c r="P1098" s="284">
        <v>217</v>
      </c>
      <c r="Q1098" s="286" t="s">
        <v>2592</v>
      </c>
      <c r="R1098" s="287">
        <f>SUM(R1099,R1106,R1116,R1122)</f>
        <v>1050</v>
      </c>
      <c r="S1098" s="285">
        <f t="shared" si="405"/>
        <v>0</v>
      </c>
      <c r="T1098" s="285">
        <f t="shared" si="406"/>
        <v>0</v>
      </c>
    </row>
    <row r="1099" ht="36" customHeight="1" spans="1:20">
      <c r="A1099" s="275" t="s">
        <v>4483</v>
      </c>
      <c r="B1099" s="276" t="s">
        <v>1791</v>
      </c>
      <c r="C1099" s="185">
        <f t="shared" ref="C1099:G1099" si="411">SUM(C1100:C1105)</f>
        <v>0</v>
      </c>
      <c r="D1099" s="185">
        <f t="shared" si="411"/>
        <v>0</v>
      </c>
      <c r="E1099" s="186">
        <f t="shared" si="411"/>
        <v>0</v>
      </c>
      <c r="F1099" s="277">
        <f t="shared" si="411"/>
        <v>0</v>
      </c>
      <c r="G1099" s="186">
        <f t="shared" si="411"/>
        <v>0</v>
      </c>
      <c r="H1099" s="278" t="str">
        <f t="shared" si="401"/>
        <v/>
      </c>
      <c r="I1099" s="283" t="str">
        <f t="shared" si="402"/>
        <v>否</v>
      </c>
      <c r="J1099" s="207" t="str">
        <f t="shared" si="403"/>
        <v>款</v>
      </c>
      <c r="K1099" s="207">
        <f t="shared" si="407"/>
        <v>0</v>
      </c>
      <c r="O1099" s="207">
        <f t="shared" si="404"/>
        <v>5</v>
      </c>
      <c r="P1099" s="284">
        <v>21701</v>
      </c>
      <c r="Q1099" s="286" t="s">
        <v>4484</v>
      </c>
      <c r="R1099" s="287"/>
      <c r="S1099" s="285">
        <f t="shared" si="405"/>
        <v>0</v>
      </c>
      <c r="T1099" s="285">
        <f t="shared" si="406"/>
        <v>0</v>
      </c>
    </row>
    <row r="1100" ht="36" customHeight="1" spans="1:20">
      <c r="A1100" s="275" t="s">
        <v>4485</v>
      </c>
      <c r="B1100" s="276" t="s">
        <v>145</v>
      </c>
      <c r="C1100" s="185">
        <v>0</v>
      </c>
      <c r="D1100" s="185">
        <f t="shared" si="409"/>
        <v>0</v>
      </c>
      <c r="E1100" s="186">
        <v>0</v>
      </c>
      <c r="F1100" s="277">
        <v>0</v>
      </c>
      <c r="G1100" s="186">
        <v>0</v>
      </c>
      <c r="H1100" s="278" t="str">
        <f t="shared" si="401"/>
        <v/>
      </c>
      <c r="I1100" s="283" t="str">
        <f t="shared" si="402"/>
        <v>否</v>
      </c>
      <c r="J1100" s="207" t="str">
        <f t="shared" si="403"/>
        <v>项</v>
      </c>
      <c r="K1100" s="207">
        <f t="shared" si="407"/>
        <v>0</v>
      </c>
      <c r="O1100" s="207">
        <f t="shared" si="404"/>
        <v>7</v>
      </c>
      <c r="P1100" s="284">
        <v>2170101</v>
      </c>
      <c r="Q1100" s="284" t="s">
        <v>2608</v>
      </c>
      <c r="R1100" s="287"/>
      <c r="S1100" s="285">
        <f t="shared" si="405"/>
        <v>0</v>
      </c>
      <c r="T1100" s="285">
        <f t="shared" si="406"/>
        <v>0</v>
      </c>
    </row>
    <row r="1101" ht="36" customHeight="1" spans="1:20">
      <c r="A1101" s="275" t="s">
        <v>4486</v>
      </c>
      <c r="B1101" s="276" t="s">
        <v>147</v>
      </c>
      <c r="C1101" s="185">
        <v>0</v>
      </c>
      <c r="D1101" s="185">
        <f t="shared" si="409"/>
        <v>0</v>
      </c>
      <c r="E1101" s="186">
        <v>0</v>
      </c>
      <c r="F1101" s="277">
        <v>0</v>
      </c>
      <c r="G1101" s="186">
        <v>0</v>
      </c>
      <c r="H1101" s="278" t="str">
        <f t="shared" si="401"/>
        <v/>
      </c>
      <c r="I1101" s="283" t="str">
        <f t="shared" si="402"/>
        <v>否</v>
      </c>
      <c r="J1101" s="207" t="str">
        <f t="shared" si="403"/>
        <v>项</v>
      </c>
      <c r="K1101" s="207">
        <f t="shared" si="407"/>
        <v>0</v>
      </c>
      <c r="O1101" s="207">
        <f t="shared" si="404"/>
        <v>7</v>
      </c>
      <c r="P1101" s="284">
        <v>2170102</v>
      </c>
      <c r="Q1101" s="284" t="s">
        <v>2610</v>
      </c>
      <c r="R1101" s="287"/>
      <c r="S1101" s="285">
        <f t="shared" si="405"/>
        <v>0</v>
      </c>
      <c r="T1101" s="285">
        <f t="shared" si="406"/>
        <v>0</v>
      </c>
    </row>
    <row r="1102" ht="36" customHeight="1" spans="1:20">
      <c r="A1102" s="275" t="s">
        <v>4487</v>
      </c>
      <c r="B1102" s="276" t="s">
        <v>149</v>
      </c>
      <c r="C1102" s="185">
        <v>0</v>
      </c>
      <c r="D1102" s="185">
        <f t="shared" si="409"/>
        <v>0</v>
      </c>
      <c r="E1102" s="186">
        <v>0</v>
      </c>
      <c r="F1102" s="277">
        <v>0</v>
      </c>
      <c r="G1102" s="186">
        <v>0</v>
      </c>
      <c r="H1102" s="278" t="str">
        <f t="shared" si="401"/>
        <v/>
      </c>
      <c r="I1102" s="283" t="str">
        <f t="shared" si="402"/>
        <v>否</v>
      </c>
      <c r="J1102" s="207" t="str">
        <f t="shared" si="403"/>
        <v>项</v>
      </c>
      <c r="K1102" s="207">
        <f t="shared" si="407"/>
        <v>0</v>
      </c>
      <c r="O1102" s="207">
        <f t="shared" si="404"/>
        <v>7</v>
      </c>
      <c r="P1102" s="284">
        <v>2170103</v>
      </c>
      <c r="Q1102" s="284" t="s">
        <v>2612</v>
      </c>
      <c r="R1102" s="287"/>
      <c r="S1102" s="285">
        <f t="shared" si="405"/>
        <v>0</v>
      </c>
      <c r="T1102" s="285">
        <f t="shared" si="406"/>
        <v>0</v>
      </c>
    </row>
    <row r="1103" ht="36" customHeight="1" spans="1:20">
      <c r="A1103" s="275" t="s">
        <v>4488</v>
      </c>
      <c r="B1103" s="276" t="s">
        <v>1793</v>
      </c>
      <c r="C1103" s="185">
        <v>0</v>
      </c>
      <c r="D1103" s="185">
        <f t="shared" si="409"/>
        <v>0</v>
      </c>
      <c r="E1103" s="186">
        <v>0</v>
      </c>
      <c r="F1103" s="277">
        <v>0</v>
      </c>
      <c r="G1103" s="186">
        <v>0</v>
      </c>
      <c r="H1103" s="278" t="str">
        <f t="shared" si="401"/>
        <v/>
      </c>
      <c r="I1103" s="283" t="str">
        <f t="shared" si="402"/>
        <v>否</v>
      </c>
      <c r="J1103" s="207" t="str">
        <f t="shared" si="403"/>
        <v>项</v>
      </c>
      <c r="K1103" s="207">
        <f t="shared" si="407"/>
        <v>0</v>
      </c>
      <c r="O1103" s="207">
        <f t="shared" si="404"/>
        <v>7</v>
      </c>
      <c r="P1103" s="284">
        <v>2170104</v>
      </c>
      <c r="Q1103" s="284" t="s">
        <v>4489</v>
      </c>
      <c r="R1103" s="287"/>
      <c r="S1103" s="285">
        <f t="shared" si="405"/>
        <v>0</v>
      </c>
      <c r="T1103" s="285">
        <f t="shared" si="406"/>
        <v>0</v>
      </c>
    </row>
    <row r="1104" ht="36" customHeight="1" spans="1:20">
      <c r="A1104" s="275" t="s">
        <v>4490</v>
      </c>
      <c r="B1104" s="276" t="s">
        <v>163</v>
      </c>
      <c r="C1104" s="185">
        <v>0</v>
      </c>
      <c r="D1104" s="185">
        <f t="shared" si="409"/>
        <v>0</v>
      </c>
      <c r="E1104" s="186">
        <v>0</v>
      </c>
      <c r="F1104" s="277">
        <v>0</v>
      </c>
      <c r="G1104" s="186">
        <v>0</v>
      </c>
      <c r="H1104" s="278" t="str">
        <f t="shared" si="401"/>
        <v/>
      </c>
      <c r="I1104" s="283" t="str">
        <f t="shared" si="402"/>
        <v>否</v>
      </c>
      <c r="J1104" s="207" t="str">
        <f t="shared" si="403"/>
        <v>项</v>
      </c>
      <c r="K1104" s="207">
        <f t="shared" si="407"/>
        <v>0</v>
      </c>
      <c r="O1104" s="207">
        <f t="shared" si="404"/>
        <v>7</v>
      </c>
      <c r="P1104" s="284">
        <v>2170150</v>
      </c>
      <c r="Q1104" s="284" t="s">
        <v>2626</v>
      </c>
      <c r="R1104" s="287"/>
      <c r="S1104" s="285">
        <f t="shared" si="405"/>
        <v>0</v>
      </c>
      <c r="T1104" s="285">
        <f t="shared" si="406"/>
        <v>0</v>
      </c>
    </row>
    <row r="1105" ht="36" customHeight="1" spans="1:20">
      <c r="A1105" s="275" t="s">
        <v>4491</v>
      </c>
      <c r="B1105" s="276" t="s">
        <v>1795</v>
      </c>
      <c r="C1105" s="185">
        <v>0</v>
      </c>
      <c r="D1105" s="185">
        <f t="shared" si="409"/>
        <v>0</v>
      </c>
      <c r="E1105" s="186">
        <v>0</v>
      </c>
      <c r="F1105" s="277">
        <v>0</v>
      </c>
      <c r="G1105" s="186">
        <v>0</v>
      </c>
      <c r="H1105" s="278" t="str">
        <f t="shared" si="401"/>
        <v/>
      </c>
      <c r="I1105" s="283" t="str">
        <f t="shared" si="402"/>
        <v>否</v>
      </c>
      <c r="J1105" s="207" t="str">
        <f t="shared" si="403"/>
        <v>项</v>
      </c>
      <c r="K1105" s="207">
        <f t="shared" si="407"/>
        <v>0</v>
      </c>
      <c r="O1105" s="207">
        <f t="shared" si="404"/>
        <v>7</v>
      </c>
      <c r="P1105" s="284">
        <v>2170199</v>
      </c>
      <c r="Q1105" s="284" t="s">
        <v>4492</v>
      </c>
      <c r="R1105" s="287"/>
      <c r="S1105" s="285">
        <f t="shared" si="405"/>
        <v>0</v>
      </c>
      <c r="T1105" s="285">
        <f t="shared" si="406"/>
        <v>0</v>
      </c>
    </row>
    <row r="1106" ht="36" customHeight="1" spans="1:20">
      <c r="A1106" s="290">
        <v>21702</v>
      </c>
      <c r="B1106" s="301" t="s">
        <v>1798</v>
      </c>
      <c r="C1106" s="185">
        <f t="shared" ref="C1106:G1106" si="412">SUM(C1107:C1115)</f>
        <v>0</v>
      </c>
      <c r="D1106" s="185">
        <f t="shared" si="412"/>
        <v>0</v>
      </c>
      <c r="E1106" s="186">
        <f t="shared" si="412"/>
        <v>0</v>
      </c>
      <c r="F1106" s="277">
        <f t="shared" si="412"/>
        <v>0</v>
      </c>
      <c r="G1106" s="186">
        <f t="shared" si="412"/>
        <v>0</v>
      </c>
      <c r="H1106" s="278" t="str">
        <f t="shared" si="401"/>
        <v/>
      </c>
      <c r="I1106" s="283" t="str">
        <f t="shared" si="402"/>
        <v>否</v>
      </c>
      <c r="J1106" s="207" t="str">
        <f t="shared" si="403"/>
        <v>款</v>
      </c>
      <c r="K1106" s="207">
        <f t="shared" si="407"/>
        <v>0</v>
      </c>
      <c r="O1106" s="207">
        <f t="shared" si="404"/>
        <v>5</v>
      </c>
      <c r="P1106" s="284">
        <v>21702</v>
      </c>
      <c r="Q1106" s="286" t="s">
        <v>4493</v>
      </c>
      <c r="R1106" s="287"/>
      <c r="S1106" s="285">
        <f t="shared" si="405"/>
        <v>0</v>
      </c>
      <c r="T1106" s="285">
        <f t="shared" si="406"/>
        <v>0</v>
      </c>
    </row>
    <row r="1107" ht="36" customHeight="1" spans="1:20">
      <c r="A1107" s="302">
        <v>2170201</v>
      </c>
      <c r="B1107" s="301" t="s">
        <v>1800</v>
      </c>
      <c r="C1107" s="185">
        <v>0</v>
      </c>
      <c r="D1107" s="185">
        <f t="shared" ref="D1107:D1115" si="413">SUM(E1107:G1107)</f>
        <v>0</v>
      </c>
      <c r="E1107" s="186">
        <v>0</v>
      </c>
      <c r="F1107" s="277">
        <v>0</v>
      </c>
      <c r="G1107" s="186">
        <v>0</v>
      </c>
      <c r="H1107" s="278" t="str">
        <f t="shared" si="401"/>
        <v/>
      </c>
      <c r="I1107" s="283" t="str">
        <f t="shared" si="402"/>
        <v>否</v>
      </c>
      <c r="J1107" s="207" t="str">
        <f t="shared" si="403"/>
        <v>项</v>
      </c>
      <c r="K1107" s="207">
        <f t="shared" si="407"/>
        <v>0</v>
      </c>
      <c r="O1107" s="207">
        <f t="shared" si="404"/>
        <v>7</v>
      </c>
      <c r="P1107" s="284">
        <v>2170201</v>
      </c>
      <c r="Q1107" s="284" t="s">
        <v>4494</v>
      </c>
      <c r="R1107" s="287"/>
      <c r="S1107" s="285">
        <f t="shared" si="405"/>
        <v>0</v>
      </c>
      <c r="T1107" s="285">
        <f t="shared" si="406"/>
        <v>0</v>
      </c>
    </row>
    <row r="1108" ht="36" customHeight="1" spans="1:20">
      <c r="A1108" s="302">
        <v>2170202</v>
      </c>
      <c r="B1108" s="301" t="s">
        <v>1802</v>
      </c>
      <c r="C1108" s="185">
        <v>0</v>
      </c>
      <c r="D1108" s="185">
        <f t="shared" si="413"/>
        <v>0</v>
      </c>
      <c r="E1108" s="186">
        <v>0</v>
      </c>
      <c r="F1108" s="277">
        <v>0</v>
      </c>
      <c r="G1108" s="186">
        <v>0</v>
      </c>
      <c r="H1108" s="278" t="str">
        <f t="shared" si="401"/>
        <v/>
      </c>
      <c r="I1108" s="283" t="str">
        <f t="shared" si="402"/>
        <v>否</v>
      </c>
      <c r="J1108" s="207" t="str">
        <f t="shared" si="403"/>
        <v>项</v>
      </c>
      <c r="K1108" s="207">
        <f t="shared" si="407"/>
        <v>0</v>
      </c>
      <c r="O1108" s="207">
        <f t="shared" si="404"/>
        <v>7</v>
      </c>
      <c r="P1108" s="284">
        <v>2170202</v>
      </c>
      <c r="Q1108" s="284" t="s">
        <v>4495</v>
      </c>
      <c r="R1108" s="287"/>
      <c r="S1108" s="285">
        <f t="shared" si="405"/>
        <v>0</v>
      </c>
      <c r="T1108" s="285">
        <f t="shared" si="406"/>
        <v>0</v>
      </c>
    </row>
    <row r="1109" ht="36" customHeight="1" spans="1:20">
      <c r="A1109" s="302">
        <v>2170203</v>
      </c>
      <c r="B1109" s="301" t="s">
        <v>1804</v>
      </c>
      <c r="C1109" s="185">
        <v>0</v>
      </c>
      <c r="D1109" s="185">
        <f t="shared" si="413"/>
        <v>0</v>
      </c>
      <c r="E1109" s="186">
        <v>0</v>
      </c>
      <c r="F1109" s="277">
        <v>0</v>
      </c>
      <c r="G1109" s="186">
        <v>0</v>
      </c>
      <c r="H1109" s="278" t="str">
        <f t="shared" si="401"/>
        <v/>
      </c>
      <c r="I1109" s="283" t="str">
        <f t="shared" si="402"/>
        <v>否</v>
      </c>
      <c r="J1109" s="207" t="str">
        <f t="shared" si="403"/>
        <v>项</v>
      </c>
      <c r="K1109" s="207">
        <f t="shared" si="407"/>
        <v>0</v>
      </c>
      <c r="O1109" s="207">
        <f t="shared" si="404"/>
        <v>7</v>
      </c>
      <c r="P1109" s="284">
        <v>2170203</v>
      </c>
      <c r="Q1109" s="284" t="s">
        <v>4496</v>
      </c>
      <c r="R1109" s="287"/>
      <c r="S1109" s="285">
        <f t="shared" si="405"/>
        <v>0</v>
      </c>
      <c r="T1109" s="285">
        <f t="shared" si="406"/>
        <v>0</v>
      </c>
    </row>
    <row r="1110" ht="36" customHeight="1" spans="1:20">
      <c r="A1110" s="302">
        <v>2170204</v>
      </c>
      <c r="B1110" s="301" t="s">
        <v>1806</v>
      </c>
      <c r="C1110" s="185">
        <v>0</v>
      </c>
      <c r="D1110" s="185">
        <f t="shared" si="413"/>
        <v>0</v>
      </c>
      <c r="E1110" s="186">
        <v>0</v>
      </c>
      <c r="F1110" s="277">
        <v>0</v>
      </c>
      <c r="G1110" s="186">
        <v>0</v>
      </c>
      <c r="H1110" s="278" t="str">
        <f t="shared" si="401"/>
        <v/>
      </c>
      <c r="I1110" s="283" t="str">
        <f t="shared" si="402"/>
        <v>否</v>
      </c>
      <c r="J1110" s="207" t="str">
        <f t="shared" si="403"/>
        <v>项</v>
      </c>
      <c r="K1110" s="207">
        <f t="shared" si="407"/>
        <v>0</v>
      </c>
      <c r="O1110" s="207">
        <f t="shared" si="404"/>
        <v>7</v>
      </c>
      <c r="P1110" s="284">
        <v>2170204</v>
      </c>
      <c r="Q1110" s="284" t="s">
        <v>4497</v>
      </c>
      <c r="R1110" s="287"/>
      <c r="S1110" s="285">
        <f t="shared" si="405"/>
        <v>0</v>
      </c>
      <c r="T1110" s="285">
        <f t="shared" si="406"/>
        <v>0</v>
      </c>
    </row>
    <row r="1111" ht="36" customHeight="1" spans="1:20">
      <c r="A1111" s="302">
        <v>2170205</v>
      </c>
      <c r="B1111" s="301" t="s">
        <v>1808</v>
      </c>
      <c r="C1111" s="185">
        <v>0</v>
      </c>
      <c r="D1111" s="185">
        <f t="shared" si="413"/>
        <v>0</v>
      </c>
      <c r="E1111" s="186">
        <v>0</v>
      </c>
      <c r="F1111" s="277">
        <v>0</v>
      </c>
      <c r="G1111" s="186">
        <v>0</v>
      </c>
      <c r="H1111" s="278" t="str">
        <f t="shared" si="401"/>
        <v/>
      </c>
      <c r="I1111" s="283" t="str">
        <f t="shared" si="402"/>
        <v>否</v>
      </c>
      <c r="J1111" s="207" t="str">
        <f t="shared" si="403"/>
        <v>项</v>
      </c>
      <c r="K1111" s="207">
        <f t="shared" si="407"/>
        <v>0</v>
      </c>
      <c r="O1111" s="207">
        <f t="shared" si="404"/>
        <v>7</v>
      </c>
      <c r="P1111" s="284">
        <v>2170205</v>
      </c>
      <c r="Q1111" s="284" t="s">
        <v>4498</v>
      </c>
      <c r="R1111" s="287"/>
      <c r="S1111" s="285">
        <f t="shared" si="405"/>
        <v>0</v>
      </c>
      <c r="T1111" s="285">
        <f t="shared" si="406"/>
        <v>0</v>
      </c>
    </row>
    <row r="1112" ht="36" customHeight="1" spans="1:20">
      <c r="A1112" s="302">
        <v>2170206</v>
      </c>
      <c r="B1112" s="301" t="s">
        <v>1810</v>
      </c>
      <c r="C1112" s="185">
        <v>0</v>
      </c>
      <c r="D1112" s="185">
        <f t="shared" si="413"/>
        <v>0</v>
      </c>
      <c r="E1112" s="186">
        <v>0</v>
      </c>
      <c r="F1112" s="277">
        <v>0</v>
      </c>
      <c r="G1112" s="186">
        <v>0</v>
      </c>
      <c r="H1112" s="278" t="str">
        <f t="shared" si="401"/>
        <v/>
      </c>
      <c r="I1112" s="283" t="str">
        <f t="shared" si="402"/>
        <v>否</v>
      </c>
      <c r="J1112" s="207" t="str">
        <f t="shared" si="403"/>
        <v>项</v>
      </c>
      <c r="K1112" s="207">
        <f t="shared" si="407"/>
        <v>0</v>
      </c>
      <c r="O1112" s="207">
        <f t="shared" si="404"/>
        <v>7</v>
      </c>
      <c r="P1112" s="284">
        <v>2170206</v>
      </c>
      <c r="Q1112" s="284" t="s">
        <v>4499</v>
      </c>
      <c r="R1112" s="287"/>
      <c r="S1112" s="285">
        <f t="shared" si="405"/>
        <v>0</v>
      </c>
      <c r="T1112" s="285">
        <f t="shared" si="406"/>
        <v>0</v>
      </c>
    </row>
    <row r="1113" ht="36" customHeight="1" spans="1:20">
      <c r="A1113" s="302">
        <v>2170207</v>
      </c>
      <c r="B1113" s="301" t="s">
        <v>1812</v>
      </c>
      <c r="C1113" s="185">
        <v>0</v>
      </c>
      <c r="D1113" s="185">
        <f t="shared" si="413"/>
        <v>0</v>
      </c>
      <c r="E1113" s="186">
        <v>0</v>
      </c>
      <c r="F1113" s="277">
        <v>0</v>
      </c>
      <c r="G1113" s="186">
        <v>0</v>
      </c>
      <c r="H1113" s="278" t="str">
        <f t="shared" si="401"/>
        <v/>
      </c>
      <c r="I1113" s="283" t="str">
        <f t="shared" si="402"/>
        <v>否</v>
      </c>
      <c r="J1113" s="207" t="str">
        <f t="shared" si="403"/>
        <v>项</v>
      </c>
      <c r="K1113" s="207">
        <f t="shared" si="407"/>
        <v>0</v>
      </c>
      <c r="O1113" s="207">
        <f t="shared" si="404"/>
        <v>7</v>
      </c>
      <c r="P1113" s="284">
        <v>2170207</v>
      </c>
      <c r="Q1113" s="284" t="s">
        <v>4500</v>
      </c>
      <c r="R1113" s="287"/>
      <c r="S1113" s="285">
        <f t="shared" si="405"/>
        <v>0</v>
      </c>
      <c r="T1113" s="285">
        <f t="shared" si="406"/>
        <v>0</v>
      </c>
    </row>
    <row r="1114" ht="36" customHeight="1" spans="1:20">
      <c r="A1114" s="302">
        <v>2170208</v>
      </c>
      <c r="B1114" s="301" t="s">
        <v>1814</v>
      </c>
      <c r="C1114" s="185">
        <v>0</v>
      </c>
      <c r="D1114" s="185">
        <f t="shared" si="413"/>
        <v>0</v>
      </c>
      <c r="E1114" s="186">
        <v>0</v>
      </c>
      <c r="F1114" s="277">
        <v>0</v>
      </c>
      <c r="G1114" s="186">
        <v>0</v>
      </c>
      <c r="H1114" s="278" t="str">
        <f t="shared" si="401"/>
        <v/>
      </c>
      <c r="I1114" s="283" t="str">
        <f t="shared" si="402"/>
        <v>否</v>
      </c>
      <c r="J1114" s="207" t="str">
        <f t="shared" si="403"/>
        <v>项</v>
      </c>
      <c r="K1114" s="207">
        <f t="shared" si="407"/>
        <v>0</v>
      </c>
      <c r="O1114" s="207">
        <f t="shared" si="404"/>
        <v>7</v>
      </c>
      <c r="P1114" s="284">
        <v>2170208</v>
      </c>
      <c r="Q1114" s="284" t="s">
        <v>4501</v>
      </c>
      <c r="R1114" s="287"/>
      <c r="S1114" s="285">
        <f t="shared" si="405"/>
        <v>0</v>
      </c>
      <c r="T1114" s="285">
        <f t="shared" si="406"/>
        <v>0</v>
      </c>
    </row>
    <row r="1115" ht="36" customHeight="1" spans="1:20">
      <c r="A1115" s="302">
        <v>2170299</v>
      </c>
      <c r="B1115" s="301" t="s">
        <v>1816</v>
      </c>
      <c r="C1115" s="185">
        <v>0</v>
      </c>
      <c r="D1115" s="185">
        <f t="shared" si="413"/>
        <v>0</v>
      </c>
      <c r="E1115" s="186">
        <v>0</v>
      </c>
      <c r="F1115" s="277">
        <v>0</v>
      </c>
      <c r="G1115" s="186">
        <v>0</v>
      </c>
      <c r="H1115" s="278" t="str">
        <f t="shared" si="401"/>
        <v/>
      </c>
      <c r="I1115" s="283" t="str">
        <f t="shared" si="402"/>
        <v>否</v>
      </c>
      <c r="J1115" s="207" t="str">
        <f t="shared" si="403"/>
        <v>项</v>
      </c>
      <c r="K1115" s="207">
        <f t="shared" si="407"/>
        <v>0</v>
      </c>
      <c r="O1115" s="207">
        <f t="shared" si="404"/>
        <v>7</v>
      </c>
      <c r="P1115" s="284">
        <v>2170299</v>
      </c>
      <c r="Q1115" s="284" t="s">
        <v>4502</v>
      </c>
      <c r="R1115" s="287"/>
      <c r="S1115" s="285">
        <f t="shared" si="405"/>
        <v>0</v>
      </c>
      <c r="T1115" s="285">
        <f t="shared" si="406"/>
        <v>0</v>
      </c>
    </row>
    <row r="1116" ht="36" customHeight="1" spans="1:20">
      <c r="A1116" s="275" t="s">
        <v>4503</v>
      </c>
      <c r="B1116" s="276" t="s">
        <v>1817</v>
      </c>
      <c r="C1116" s="185">
        <f t="shared" ref="C1116:G1116" si="414">SUM(C1117:C1121)</f>
        <v>0</v>
      </c>
      <c r="D1116" s="185">
        <f t="shared" si="414"/>
        <v>0</v>
      </c>
      <c r="E1116" s="186">
        <f t="shared" si="414"/>
        <v>0</v>
      </c>
      <c r="F1116" s="277">
        <f t="shared" si="414"/>
        <v>0</v>
      </c>
      <c r="G1116" s="186">
        <f t="shared" si="414"/>
        <v>0</v>
      </c>
      <c r="H1116" s="278" t="str">
        <f t="shared" si="401"/>
        <v/>
      </c>
      <c r="I1116" s="283" t="str">
        <f t="shared" si="402"/>
        <v>否</v>
      </c>
      <c r="J1116" s="207" t="str">
        <f t="shared" si="403"/>
        <v>款</v>
      </c>
      <c r="K1116" s="207">
        <f t="shared" si="407"/>
        <v>0</v>
      </c>
      <c r="O1116" s="207">
        <f t="shared" si="404"/>
        <v>5</v>
      </c>
      <c r="P1116" s="284">
        <v>21703</v>
      </c>
      <c r="Q1116" s="286" t="s">
        <v>4504</v>
      </c>
      <c r="R1116" s="287"/>
      <c r="S1116" s="285">
        <f t="shared" si="405"/>
        <v>0</v>
      </c>
      <c r="T1116" s="285">
        <f t="shared" si="406"/>
        <v>0</v>
      </c>
    </row>
    <row r="1117" ht="36" customHeight="1" spans="1:20">
      <c r="A1117" s="275" t="s">
        <v>4505</v>
      </c>
      <c r="B1117" s="276" t="s">
        <v>1819</v>
      </c>
      <c r="C1117" s="185">
        <v>0</v>
      </c>
      <c r="D1117" s="185">
        <f t="shared" ref="D1117:D1121" si="415">SUM(E1117:G1117)</f>
        <v>0</v>
      </c>
      <c r="E1117" s="186">
        <v>0</v>
      </c>
      <c r="F1117" s="277">
        <v>0</v>
      </c>
      <c r="G1117" s="186">
        <v>0</v>
      </c>
      <c r="H1117" s="278" t="str">
        <f t="shared" si="401"/>
        <v/>
      </c>
      <c r="I1117" s="283" t="str">
        <f t="shared" si="402"/>
        <v>否</v>
      </c>
      <c r="J1117" s="207" t="str">
        <f t="shared" si="403"/>
        <v>项</v>
      </c>
      <c r="K1117" s="207">
        <f t="shared" si="407"/>
        <v>0</v>
      </c>
      <c r="O1117" s="207">
        <f t="shared" si="404"/>
        <v>7</v>
      </c>
      <c r="P1117" s="284">
        <v>2170301</v>
      </c>
      <c r="Q1117" s="284" t="s">
        <v>4506</v>
      </c>
      <c r="R1117" s="287"/>
      <c r="S1117" s="285">
        <f t="shared" si="405"/>
        <v>0</v>
      </c>
      <c r="T1117" s="285">
        <f t="shared" si="406"/>
        <v>0</v>
      </c>
    </row>
    <row r="1118" ht="36" customHeight="1" spans="1:20">
      <c r="A1118" s="275" t="s">
        <v>4507</v>
      </c>
      <c r="B1118" s="276" t="s">
        <v>1821</v>
      </c>
      <c r="C1118" s="185">
        <v>0</v>
      </c>
      <c r="D1118" s="185">
        <f t="shared" si="415"/>
        <v>0</v>
      </c>
      <c r="E1118" s="186">
        <v>0</v>
      </c>
      <c r="F1118" s="277">
        <v>0</v>
      </c>
      <c r="G1118" s="186">
        <v>0</v>
      </c>
      <c r="H1118" s="278" t="str">
        <f t="shared" si="401"/>
        <v/>
      </c>
      <c r="I1118" s="283" t="str">
        <f t="shared" si="402"/>
        <v>否</v>
      </c>
      <c r="J1118" s="207" t="str">
        <f t="shared" si="403"/>
        <v>项</v>
      </c>
      <c r="K1118" s="207">
        <f t="shared" si="407"/>
        <v>0</v>
      </c>
      <c r="O1118" s="207">
        <f t="shared" si="404"/>
        <v>7</v>
      </c>
      <c r="P1118" s="284">
        <v>2170302</v>
      </c>
      <c r="Q1118" s="284" t="s">
        <v>4508</v>
      </c>
      <c r="R1118" s="287"/>
      <c r="S1118" s="285">
        <f t="shared" si="405"/>
        <v>0</v>
      </c>
      <c r="T1118" s="285">
        <f t="shared" si="406"/>
        <v>0</v>
      </c>
    </row>
    <row r="1119" ht="36" customHeight="1" spans="1:20">
      <c r="A1119" s="275" t="s">
        <v>4509</v>
      </c>
      <c r="B1119" s="276" t="s">
        <v>1823</v>
      </c>
      <c r="C1119" s="185">
        <v>0</v>
      </c>
      <c r="D1119" s="185">
        <f t="shared" si="415"/>
        <v>0</v>
      </c>
      <c r="E1119" s="186">
        <v>0</v>
      </c>
      <c r="F1119" s="277">
        <v>0</v>
      </c>
      <c r="G1119" s="186">
        <v>0</v>
      </c>
      <c r="H1119" s="278" t="str">
        <f t="shared" si="401"/>
        <v/>
      </c>
      <c r="I1119" s="283" t="str">
        <f t="shared" si="402"/>
        <v>否</v>
      </c>
      <c r="J1119" s="207" t="str">
        <f t="shared" si="403"/>
        <v>项</v>
      </c>
      <c r="K1119" s="207">
        <f t="shared" si="407"/>
        <v>0</v>
      </c>
      <c r="O1119" s="207">
        <f t="shared" si="404"/>
        <v>7</v>
      </c>
      <c r="P1119" s="284">
        <v>2170303</v>
      </c>
      <c r="Q1119" s="284" t="s">
        <v>4510</v>
      </c>
      <c r="R1119" s="287"/>
      <c r="S1119" s="285">
        <f t="shared" si="405"/>
        <v>0</v>
      </c>
      <c r="T1119" s="285">
        <f t="shared" si="406"/>
        <v>0</v>
      </c>
    </row>
    <row r="1120" ht="36" customHeight="1" spans="1:20">
      <c r="A1120" s="275" t="s">
        <v>4511</v>
      </c>
      <c r="B1120" s="276" t="s">
        <v>1825</v>
      </c>
      <c r="C1120" s="185">
        <v>0</v>
      </c>
      <c r="D1120" s="185">
        <f t="shared" si="415"/>
        <v>0</v>
      </c>
      <c r="E1120" s="186">
        <v>0</v>
      </c>
      <c r="F1120" s="277">
        <v>0</v>
      </c>
      <c r="G1120" s="186">
        <v>0</v>
      </c>
      <c r="H1120" s="278" t="str">
        <f t="shared" si="401"/>
        <v/>
      </c>
      <c r="I1120" s="283" t="str">
        <f t="shared" si="402"/>
        <v>否</v>
      </c>
      <c r="J1120" s="207" t="str">
        <f t="shared" si="403"/>
        <v>项</v>
      </c>
      <c r="K1120" s="207">
        <f t="shared" si="407"/>
        <v>0</v>
      </c>
      <c r="O1120" s="207">
        <f t="shared" si="404"/>
        <v>7</v>
      </c>
      <c r="P1120" s="284">
        <v>2170304</v>
      </c>
      <c r="Q1120" s="284" t="s">
        <v>4512</v>
      </c>
      <c r="R1120" s="287"/>
      <c r="S1120" s="285">
        <f t="shared" si="405"/>
        <v>0</v>
      </c>
      <c r="T1120" s="285">
        <f t="shared" si="406"/>
        <v>0</v>
      </c>
    </row>
    <row r="1121" ht="36" customHeight="1" spans="1:20">
      <c r="A1121" s="275" t="s">
        <v>4513</v>
      </c>
      <c r="B1121" s="276" t="s">
        <v>1827</v>
      </c>
      <c r="C1121" s="185">
        <v>0</v>
      </c>
      <c r="D1121" s="185">
        <f t="shared" si="415"/>
        <v>0</v>
      </c>
      <c r="E1121" s="186">
        <v>0</v>
      </c>
      <c r="F1121" s="277">
        <v>0</v>
      </c>
      <c r="G1121" s="186">
        <v>0</v>
      </c>
      <c r="H1121" s="278" t="str">
        <f t="shared" si="401"/>
        <v/>
      </c>
      <c r="I1121" s="283" t="str">
        <f t="shared" si="402"/>
        <v>否</v>
      </c>
      <c r="J1121" s="207" t="str">
        <f t="shared" si="403"/>
        <v>项</v>
      </c>
      <c r="K1121" s="207">
        <f t="shared" si="407"/>
        <v>0</v>
      </c>
      <c r="O1121" s="207">
        <f t="shared" si="404"/>
        <v>7</v>
      </c>
      <c r="P1121" s="284">
        <v>2170399</v>
      </c>
      <c r="Q1121" s="284" t="s">
        <v>4514</v>
      </c>
      <c r="R1121" s="287"/>
      <c r="S1121" s="285">
        <f t="shared" si="405"/>
        <v>0</v>
      </c>
      <c r="T1121" s="285">
        <f t="shared" si="406"/>
        <v>0</v>
      </c>
    </row>
    <row r="1122" ht="36" customHeight="1" spans="1:20">
      <c r="A1122" s="275" t="s">
        <v>4515</v>
      </c>
      <c r="B1122" s="276" t="s">
        <v>1835</v>
      </c>
      <c r="C1122" s="185">
        <f t="shared" ref="C1122:G1122" si="416">SUM(C1123:C1124)</f>
        <v>1050</v>
      </c>
      <c r="D1122" s="185">
        <f t="shared" si="416"/>
        <v>0</v>
      </c>
      <c r="E1122" s="186">
        <f t="shared" si="416"/>
        <v>0</v>
      </c>
      <c r="F1122" s="277">
        <f t="shared" si="416"/>
        <v>0</v>
      </c>
      <c r="G1122" s="186">
        <f t="shared" si="416"/>
        <v>0</v>
      </c>
      <c r="H1122" s="278">
        <f t="shared" si="401"/>
        <v>-1</v>
      </c>
      <c r="I1122" s="283" t="str">
        <f t="shared" si="402"/>
        <v>是</v>
      </c>
      <c r="J1122" s="207" t="str">
        <f t="shared" si="403"/>
        <v>款</v>
      </c>
      <c r="K1122" s="207">
        <f t="shared" si="407"/>
        <v>-1050</v>
      </c>
      <c r="O1122" s="207">
        <f t="shared" si="404"/>
        <v>5</v>
      </c>
      <c r="P1122" s="284">
        <v>21799</v>
      </c>
      <c r="Q1122" s="286" t="s">
        <v>4516</v>
      </c>
      <c r="R1122" s="287">
        <v>1050</v>
      </c>
      <c r="S1122" s="285">
        <f t="shared" si="405"/>
        <v>0</v>
      </c>
      <c r="T1122" s="285">
        <f t="shared" si="406"/>
        <v>0</v>
      </c>
    </row>
    <row r="1123" ht="36" customHeight="1" spans="1:20">
      <c r="A1123" s="290">
        <v>2179902</v>
      </c>
      <c r="B1123" s="276" t="s">
        <v>1837</v>
      </c>
      <c r="C1123" s="185">
        <v>1048</v>
      </c>
      <c r="D1123" s="185">
        <f>SUM(E1123:G1123)</f>
        <v>0</v>
      </c>
      <c r="E1123" s="186">
        <v>0</v>
      </c>
      <c r="F1123" s="277">
        <v>0</v>
      </c>
      <c r="G1123" s="186">
        <v>0</v>
      </c>
      <c r="H1123" s="278">
        <f t="shared" si="401"/>
        <v>-1</v>
      </c>
      <c r="I1123" s="283" t="str">
        <f t="shared" si="402"/>
        <v>是</v>
      </c>
      <c r="J1123" s="207" t="str">
        <f t="shared" si="403"/>
        <v>项</v>
      </c>
      <c r="K1123" s="207">
        <f t="shared" si="407"/>
        <v>-1048</v>
      </c>
      <c r="O1123" s="207">
        <f t="shared" si="404"/>
        <v>7</v>
      </c>
      <c r="P1123" s="284">
        <v>2179902</v>
      </c>
      <c r="Q1123" s="284" t="s">
        <v>2445</v>
      </c>
      <c r="R1123" s="287">
        <v>1048</v>
      </c>
      <c r="S1123" s="285">
        <f t="shared" si="405"/>
        <v>0</v>
      </c>
      <c r="T1123" s="285">
        <f t="shared" si="406"/>
        <v>0</v>
      </c>
    </row>
    <row r="1124" ht="36" customHeight="1" spans="1:20">
      <c r="A1124" s="290">
        <v>2179999</v>
      </c>
      <c r="B1124" s="276" t="s">
        <v>1827</v>
      </c>
      <c r="C1124" s="185">
        <v>2</v>
      </c>
      <c r="D1124" s="185">
        <f>SUM(E1124:G1124)</f>
        <v>0</v>
      </c>
      <c r="E1124" s="186">
        <v>0</v>
      </c>
      <c r="F1124" s="277">
        <v>0</v>
      </c>
      <c r="G1124" s="186">
        <v>0</v>
      </c>
      <c r="H1124" s="278">
        <f t="shared" si="401"/>
        <v>-1</v>
      </c>
      <c r="I1124" s="283" t="str">
        <f t="shared" si="402"/>
        <v>是</v>
      </c>
      <c r="J1124" s="207" t="str">
        <f t="shared" si="403"/>
        <v>项</v>
      </c>
      <c r="K1124" s="207">
        <f t="shared" si="407"/>
        <v>-2</v>
      </c>
      <c r="O1124" s="207">
        <f t="shared" si="404"/>
        <v>7</v>
      </c>
      <c r="P1124" s="284">
        <v>2179901</v>
      </c>
      <c r="Q1124" s="284" t="s">
        <v>4517</v>
      </c>
      <c r="R1124" s="287">
        <v>2</v>
      </c>
      <c r="S1124" s="285">
        <f t="shared" si="405"/>
        <v>98</v>
      </c>
      <c r="T1124" s="285">
        <f t="shared" si="406"/>
        <v>0</v>
      </c>
    </row>
    <row r="1125" ht="36" customHeight="1" spans="1:20">
      <c r="A1125" s="271" t="s">
        <v>109</v>
      </c>
      <c r="B1125" s="272" t="s">
        <v>110</v>
      </c>
      <c r="C1125" s="179">
        <f t="shared" ref="C1125:G1125" si="417">SUM(C1126:C1134)</f>
        <v>0</v>
      </c>
      <c r="D1125" s="179">
        <f t="shared" si="417"/>
        <v>0</v>
      </c>
      <c r="E1125" s="180">
        <f t="shared" si="417"/>
        <v>0</v>
      </c>
      <c r="F1125" s="273">
        <f t="shared" si="417"/>
        <v>0</v>
      </c>
      <c r="G1125" s="180">
        <f t="shared" si="417"/>
        <v>0</v>
      </c>
      <c r="H1125" s="274" t="str">
        <f t="shared" si="401"/>
        <v/>
      </c>
      <c r="I1125" s="283" t="str">
        <f t="shared" si="402"/>
        <v>是</v>
      </c>
      <c r="J1125" s="207" t="str">
        <f t="shared" si="403"/>
        <v>类</v>
      </c>
      <c r="K1125" s="207">
        <f t="shared" si="407"/>
        <v>0</v>
      </c>
      <c r="O1125" s="207">
        <f t="shared" si="404"/>
        <v>3</v>
      </c>
      <c r="P1125" s="284">
        <v>219</v>
      </c>
      <c r="Q1125" s="286" t="s">
        <v>2593</v>
      </c>
      <c r="R1125" s="287"/>
      <c r="S1125" s="285">
        <f t="shared" si="405"/>
        <v>0</v>
      </c>
      <c r="T1125" s="285">
        <f t="shared" si="406"/>
        <v>0</v>
      </c>
    </row>
    <row r="1126" ht="36" customHeight="1" spans="1:20">
      <c r="A1126" s="275" t="s">
        <v>4518</v>
      </c>
      <c r="B1126" s="276" t="s">
        <v>1842</v>
      </c>
      <c r="C1126" s="185">
        <v>0</v>
      </c>
      <c r="D1126" s="185">
        <v>0</v>
      </c>
      <c r="E1126" s="186">
        <v>0</v>
      </c>
      <c r="F1126" s="277">
        <v>0</v>
      </c>
      <c r="G1126" s="186">
        <v>0</v>
      </c>
      <c r="H1126" s="278" t="str">
        <f t="shared" si="401"/>
        <v/>
      </c>
      <c r="I1126" s="283" t="str">
        <f t="shared" si="402"/>
        <v>否</v>
      </c>
      <c r="J1126" s="207" t="str">
        <f t="shared" si="403"/>
        <v>款</v>
      </c>
      <c r="K1126" s="207">
        <f t="shared" si="407"/>
        <v>0</v>
      </c>
      <c r="O1126" s="207">
        <f t="shared" si="404"/>
        <v>5</v>
      </c>
      <c r="P1126" s="284">
        <v>21901</v>
      </c>
      <c r="Q1126" s="286" t="s">
        <v>4519</v>
      </c>
      <c r="R1126" s="287"/>
      <c r="S1126" s="285">
        <f t="shared" si="405"/>
        <v>0</v>
      </c>
      <c r="T1126" s="285">
        <f t="shared" si="406"/>
        <v>0</v>
      </c>
    </row>
    <row r="1127" ht="36" customHeight="1" spans="1:20">
      <c r="A1127" s="275" t="s">
        <v>4520</v>
      </c>
      <c r="B1127" s="276" t="s">
        <v>1844</v>
      </c>
      <c r="C1127" s="185">
        <v>0</v>
      </c>
      <c r="D1127" s="185">
        <v>0</v>
      </c>
      <c r="E1127" s="186">
        <v>0</v>
      </c>
      <c r="F1127" s="277">
        <v>0</v>
      </c>
      <c r="G1127" s="186">
        <v>0</v>
      </c>
      <c r="H1127" s="278" t="str">
        <f t="shared" si="401"/>
        <v/>
      </c>
      <c r="I1127" s="283" t="str">
        <f t="shared" si="402"/>
        <v>否</v>
      </c>
      <c r="J1127" s="207" t="str">
        <f t="shared" si="403"/>
        <v>款</v>
      </c>
      <c r="K1127" s="207">
        <f t="shared" si="407"/>
        <v>0</v>
      </c>
      <c r="O1127" s="207">
        <f t="shared" si="404"/>
        <v>5</v>
      </c>
      <c r="P1127" s="284">
        <v>21902</v>
      </c>
      <c r="Q1127" s="286" t="s">
        <v>4521</v>
      </c>
      <c r="R1127" s="287"/>
      <c r="S1127" s="285">
        <f t="shared" si="405"/>
        <v>0</v>
      </c>
      <c r="T1127" s="285">
        <f t="shared" si="406"/>
        <v>0</v>
      </c>
    </row>
    <row r="1128" ht="36" customHeight="1" spans="1:20">
      <c r="A1128" s="275" t="s">
        <v>4522</v>
      </c>
      <c r="B1128" s="276" t="s">
        <v>1846</v>
      </c>
      <c r="C1128" s="185">
        <v>0</v>
      </c>
      <c r="D1128" s="185">
        <v>0</v>
      </c>
      <c r="E1128" s="186">
        <v>0</v>
      </c>
      <c r="F1128" s="277">
        <v>0</v>
      </c>
      <c r="G1128" s="186">
        <v>0</v>
      </c>
      <c r="H1128" s="278" t="str">
        <f t="shared" si="401"/>
        <v/>
      </c>
      <c r="I1128" s="283" t="str">
        <f t="shared" si="402"/>
        <v>否</v>
      </c>
      <c r="J1128" s="207" t="str">
        <f t="shared" si="403"/>
        <v>款</v>
      </c>
      <c r="K1128" s="207">
        <f t="shared" si="407"/>
        <v>0</v>
      </c>
      <c r="O1128" s="207">
        <f t="shared" si="404"/>
        <v>5</v>
      </c>
      <c r="P1128" s="284">
        <v>21903</v>
      </c>
      <c r="Q1128" s="286" t="s">
        <v>4523</v>
      </c>
      <c r="R1128" s="287"/>
      <c r="S1128" s="285">
        <f t="shared" si="405"/>
        <v>0</v>
      </c>
      <c r="T1128" s="285">
        <f t="shared" si="406"/>
        <v>0</v>
      </c>
    </row>
    <row r="1129" ht="36" customHeight="1" spans="1:20">
      <c r="A1129" s="275" t="s">
        <v>4524</v>
      </c>
      <c r="B1129" s="276" t="s">
        <v>1848</v>
      </c>
      <c r="C1129" s="185">
        <v>0</v>
      </c>
      <c r="D1129" s="185">
        <v>0</v>
      </c>
      <c r="E1129" s="186">
        <v>0</v>
      </c>
      <c r="F1129" s="277">
        <v>0</v>
      </c>
      <c r="G1129" s="186">
        <v>0</v>
      </c>
      <c r="H1129" s="278" t="str">
        <f t="shared" si="401"/>
        <v/>
      </c>
      <c r="I1129" s="283" t="str">
        <f t="shared" si="402"/>
        <v>否</v>
      </c>
      <c r="J1129" s="207" t="str">
        <f t="shared" si="403"/>
        <v>款</v>
      </c>
      <c r="K1129" s="207">
        <f t="shared" si="407"/>
        <v>0</v>
      </c>
      <c r="O1129" s="207">
        <f t="shared" si="404"/>
        <v>5</v>
      </c>
      <c r="P1129" s="284">
        <v>21904</v>
      </c>
      <c r="Q1129" s="286" t="s">
        <v>4525</v>
      </c>
      <c r="R1129" s="287"/>
      <c r="S1129" s="285">
        <f t="shared" si="405"/>
        <v>0</v>
      </c>
      <c r="T1129" s="285">
        <f t="shared" si="406"/>
        <v>0</v>
      </c>
    </row>
    <row r="1130" ht="36" customHeight="1" spans="1:20">
      <c r="A1130" s="275" t="s">
        <v>4526</v>
      </c>
      <c r="B1130" s="276" t="s">
        <v>1850</v>
      </c>
      <c r="C1130" s="185">
        <v>0</v>
      </c>
      <c r="D1130" s="185">
        <v>0</v>
      </c>
      <c r="E1130" s="186">
        <v>0</v>
      </c>
      <c r="F1130" s="277">
        <v>0</v>
      </c>
      <c r="G1130" s="186">
        <v>0</v>
      </c>
      <c r="H1130" s="278" t="str">
        <f t="shared" si="401"/>
        <v/>
      </c>
      <c r="I1130" s="283" t="str">
        <f t="shared" si="402"/>
        <v>否</v>
      </c>
      <c r="J1130" s="207" t="str">
        <f t="shared" si="403"/>
        <v>款</v>
      </c>
      <c r="K1130" s="207">
        <f t="shared" si="407"/>
        <v>0</v>
      </c>
      <c r="O1130" s="207">
        <f t="shared" si="404"/>
        <v>5</v>
      </c>
      <c r="P1130" s="284">
        <v>21905</v>
      </c>
      <c r="Q1130" s="286" t="s">
        <v>4527</v>
      </c>
      <c r="R1130" s="287"/>
      <c r="S1130" s="285">
        <f t="shared" si="405"/>
        <v>0</v>
      </c>
      <c r="T1130" s="285">
        <f t="shared" si="406"/>
        <v>0</v>
      </c>
    </row>
    <row r="1131" ht="36" customHeight="1" spans="1:20">
      <c r="A1131" s="275" t="s">
        <v>4528</v>
      </c>
      <c r="B1131" s="276" t="s">
        <v>1852</v>
      </c>
      <c r="C1131" s="185">
        <v>0</v>
      </c>
      <c r="D1131" s="185">
        <v>0</v>
      </c>
      <c r="E1131" s="186">
        <v>0</v>
      </c>
      <c r="F1131" s="277">
        <v>0</v>
      </c>
      <c r="G1131" s="186">
        <v>0</v>
      </c>
      <c r="H1131" s="278" t="str">
        <f t="shared" si="401"/>
        <v/>
      </c>
      <c r="I1131" s="283" t="str">
        <f t="shared" si="402"/>
        <v>否</v>
      </c>
      <c r="J1131" s="207" t="str">
        <f t="shared" si="403"/>
        <v>款</v>
      </c>
      <c r="K1131" s="207">
        <f t="shared" si="407"/>
        <v>0</v>
      </c>
      <c r="O1131" s="207">
        <f t="shared" si="404"/>
        <v>5</v>
      </c>
      <c r="P1131" s="284">
        <v>21906</v>
      </c>
      <c r="Q1131" s="286" t="s">
        <v>4529</v>
      </c>
      <c r="R1131" s="287"/>
      <c r="S1131" s="285">
        <f t="shared" si="405"/>
        <v>0</v>
      </c>
      <c r="T1131" s="285">
        <f t="shared" si="406"/>
        <v>0</v>
      </c>
    </row>
    <row r="1132" ht="36" customHeight="1" spans="1:20">
      <c r="A1132" s="275" t="s">
        <v>4530</v>
      </c>
      <c r="B1132" s="276" t="s">
        <v>1854</v>
      </c>
      <c r="C1132" s="185">
        <v>0</v>
      </c>
      <c r="D1132" s="185">
        <v>0</v>
      </c>
      <c r="E1132" s="186">
        <v>0</v>
      </c>
      <c r="F1132" s="277">
        <v>0</v>
      </c>
      <c r="G1132" s="186">
        <v>0</v>
      </c>
      <c r="H1132" s="278" t="str">
        <f t="shared" si="401"/>
        <v/>
      </c>
      <c r="I1132" s="283" t="str">
        <f t="shared" si="402"/>
        <v>否</v>
      </c>
      <c r="J1132" s="207" t="str">
        <f t="shared" si="403"/>
        <v>款</v>
      </c>
      <c r="K1132" s="207">
        <f t="shared" si="407"/>
        <v>0</v>
      </c>
      <c r="O1132" s="207">
        <f t="shared" si="404"/>
        <v>5</v>
      </c>
      <c r="P1132" s="284">
        <v>21907</v>
      </c>
      <c r="Q1132" s="286" t="s">
        <v>4531</v>
      </c>
      <c r="R1132" s="287"/>
      <c r="S1132" s="285">
        <f t="shared" si="405"/>
        <v>0</v>
      </c>
      <c r="T1132" s="285">
        <f t="shared" si="406"/>
        <v>0</v>
      </c>
    </row>
    <row r="1133" ht="36" customHeight="1" spans="1:20">
      <c r="A1133" s="275" t="s">
        <v>4532</v>
      </c>
      <c r="B1133" s="276" t="s">
        <v>1856</v>
      </c>
      <c r="C1133" s="185">
        <v>0</v>
      </c>
      <c r="D1133" s="185">
        <v>0</v>
      </c>
      <c r="E1133" s="186">
        <v>0</v>
      </c>
      <c r="F1133" s="277">
        <v>0</v>
      </c>
      <c r="G1133" s="186">
        <v>0</v>
      </c>
      <c r="H1133" s="278" t="str">
        <f t="shared" si="401"/>
        <v/>
      </c>
      <c r="I1133" s="283" t="str">
        <f t="shared" si="402"/>
        <v>否</v>
      </c>
      <c r="J1133" s="207" t="str">
        <f t="shared" si="403"/>
        <v>款</v>
      </c>
      <c r="K1133" s="207">
        <f t="shared" si="407"/>
        <v>0</v>
      </c>
      <c r="O1133" s="207">
        <f t="shared" si="404"/>
        <v>5</v>
      </c>
      <c r="P1133" s="284">
        <v>21908</v>
      </c>
      <c r="Q1133" s="286" t="s">
        <v>4533</v>
      </c>
      <c r="R1133" s="287"/>
      <c r="S1133" s="285">
        <f t="shared" si="405"/>
        <v>0</v>
      </c>
      <c r="T1133" s="285">
        <f t="shared" si="406"/>
        <v>0</v>
      </c>
    </row>
    <row r="1134" ht="36" customHeight="1" spans="1:20">
      <c r="A1134" s="275" t="s">
        <v>4534</v>
      </c>
      <c r="B1134" s="276" t="s">
        <v>1858</v>
      </c>
      <c r="C1134" s="185">
        <v>0</v>
      </c>
      <c r="D1134" s="185">
        <v>0</v>
      </c>
      <c r="E1134" s="186">
        <v>0</v>
      </c>
      <c r="F1134" s="277">
        <v>0</v>
      </c>
      <c r="G1134" s="186">
        <v>0</v>
      </c>
      <c r="H1134" s="278" t="str">
        <f t="shared" si="401"/>
        <v/>
      </c>
      <c r="I1134" s="283" t="str">
        <f t="shared" si="402"/>
        <v>否</v>
      </c>
      <c r="J1134" s="207" t="str">
        <f t="shared" si="403"/>
        <v>款</v>
      </c>
      <c r="K1134" s="207">
        <f t="shared" si="407"/>
        <v>0</v>
      </c>
      <c r="O1134" s="207">
        <f t="shared" si="404"/>
        <v>5</v>
      </c>
      <c r="P1134" s="284">
        <v>21999</v>
      </c>
      <c r="Q1134" s="286" t="s">
        <v>2176</v>
      </c>
      <c r="R1134" s="287"/>
      <c r="S1134" s="285">
        <f t="shared" si="405"/>
        <v>0</v>
      </c>
      <c r="T1134" s="285">
        <f t="shared" si="406"/>
        <v>0</v>
      </c>
    </row>
    <row r="1135" ht="36" customHeight="1" spans="1:20">
      <c r="A1135" s="271" t="s">
        <v>111</v>
      </c>
      <c r="B1135" s="272" t="s">
        <v>112</v>
      </c>
      <c r="C1135" s="179">
        <f>SUM(C1136,C1163,C1178)</f>
        <v>1291</v>
      </c>
      <c r="D1135" s="179">
        <f t="shared" ref="C1135:G1135" si="418">SUM(D1136,D1163,D1178)</f>
        <v>2275</v>
      </c>
      <c r="E1135" s="180">
        <f t="shared" si="418"/>
        <v>1272</v>
      </c>
      <c r="F1135" s="273">
        <f t="shared" si="418"/>
        <v>758</v>
      </c>
      <c r="G1135" s="180">
        <f t="shared" si="418"/>
        <v>245</v>
      </c>
      <c r="H1135" s="274">
        <f t="shared" si="401"/>
        <v>0.762199845081332</v>
      </c>
      <c r="I1135" s="283" t="str">
        <f t="shared" si="402"/>
        <v>是</v>
      </c>
      <c r="J1135" s="207" t="str">
        <f t="shared" si="403"/>
        <v>类</v>
      </c>
      <c r="K1135" s="207">
        <f t="shared" si="407"/>
        <v>984</v>
      </c>
      <c r="O1135" s="207">
        <f t="shared" si="404"/>
        <v>3</v>
      </c>
      <c r="P1135" s="284">
        <v>220</v>
      </c>
      <c r="Q1135" s="286" t="s">
        <v>2594</v>
      </c>
      <c r="R1135" s="287">
        <f>SUM(R1136,R1163,R1178)</f>
        <v>1291</v>
      </c>
      <c r="S1135" s="285">
        <f t="shared" si="405"/>
        <v>0</v>
      </c>
      <c r="T1135" s="285">
        <f t="shared" si="406"/>
        <v>0</v>
      </c>
    </row>
    <row r="1136" ht="36" customHeight="1" spans="1:20">
      <c r="A1136" s="275" t="s">
        <v>4535</v>
      </c>
      <c r="B1136" s="276" t="s">
        <v>1861</v>
      </c>
      <c r="C1136" s="185">
        <f t="shared" ref="C1136:G1136" si="419">SUM(C1137:C1162)</f>
        <v>1271</v>
      </c>
      <c r="D1136" s="185">
        <f t="shared" si="419"/>
        <v>2270</v>
      </c>
      <c r="E1136" s="186">
        <f t="shared" si="419"/>
        <v>1267</v>
      </c>
      <c r="F1136" s="277">
        <f t="shared" si="419"/>
        <v>758</v>
      </c>
      <c r="G1136" s="186">
        <f t="shared" si="419"/>
        <v>245</v>
      </c>
      <c r="H1136" s="278">
        <f t="shared" si="401"/>
        <v>0.785995279307632</v>
      </c>
      <c r="I1136" s="283" t="str">
        <f t="shared" si="402"/>
        <v>是</v>
      </c>
      <c r="J1136" s="207" t="str">
        <f t="shared" si="403"/>
        <v>款</v>
      </c>
      <c r="K1136" s="207">
        <f t="shared" si="407"/>
        <v>999</v>
      </c>
      <c r="O1136" s="207">
        <f t="shared" si="404"/>
        <v>5</v>
      </c>
      <c r="P1136" s="284">
        <v>22001</v>
      </c>
      <c r="Q1136" s="286" t="s">
        <v>4536</v>
      </c>
      <c r="R1136" s="287">
        <f>SUM(R1137:R1162)</f>
        <v>1271</v>
      </c>
      <c r="S1136" s="285">
        <f t="shared" si="405"/>
        <v>0</v>
      </c>
      <c r="T1136" s="285">
        <f t="shared" si="406"/>
        <v>0</v>
      </c>
    </row>
    <row r="1137" ht="36" customHeight="1" spans="1:20">
      <c r="A1137" s="275" t="s">
        <v>4537</v>
      </c>
      <c r="B1137" s="276" t="s">
        <v>145</v>
      </c>
      <c r="C1137" s="185">
        <v>857</v>
      </c>
      <c r="D1137" s="185">
        <f t="shared" ref="D1137:D1162" si="420">SUM(E1137:G1137)</f>
        <v>791</v>
      </c>
      <c r="E1137" s="279">
        <v>791</v>
      </c>
      <c r="F1137" s="277">
        <v>0</v>
      </c>
      <c r="G1137" s="186">
        <v>0</v>
      </c>
      <c r="H1137" s="278">
        <f t="shared" si="401"/>
        <v>-0.0770128354725788</v>
      </c>
      <c r="I1137" s="283" t="str">
        <f t="shared" si="402"/>
        <v>是</v>
      </c>
      <c r="J1137" s="207" t="str">
        <f t="shared" si="403"/>
        <v>项</v>
      </c>
      <c r="K1137" s="207">
        <f t="shared" si="407"/>
        <v>-66</v>
      </c>
      <c r="O1137" s="207">
        <f t="shared" si="404"/>
        <v>7</v>
      </c>
      <c r="P1137" s="284">
        <v>2200101</v>
      </c>
      <c r="Q1137" s="284" t="s">
        <v>2608</v>
      </c>
      <c r="R1137" s="287">
        <v>857</v>
      </c>
      <c r="S1137" s="285">
        <f t="shared" si="405"/>
        <v>0</v>
      </c>
      <c r="T1137" s="285">
        <f t="shared" si="406"/>
        <v>0</v>
      </c>
    </row>
    <row r="1138" ht="36" customHeight="1" spans="1:20">
      <c r="A1138" s="275" t="s">
        <v>4538</v>
      </c>
      <c r="B1138" s="276" t="s">
        <v>147</v>
      </c>
      <c r="C1138" s="185">
        <v>0</v>
      </c>
      <c r="D1138" s="185">
        <f t="shared" si="420"/>
        <v>0</v>
      </c>
      <c r="E1138" s="186">
        <v>0</v>
      </c>
      <c r="F1138" s="277">
        <v>0</v>
      </c>
      <c r="G1138" s="186">
        <v>0</v>
      </c>
      <c r="H1138" s="278" t="str">
        <f t="shared" si="401"/>
        <v/>
      </c>
      <c r="I1138" s="283" t="str">
        <f t="shared" si="402"/>
        <v>否</v>
      </c>
      <c r="J1138" s="207" t="str">
        <f t="shared" si="403"/>
        <v>项</v>
      </c>
      <c r="K1138" s="207">
        <f t="shared" si="407"/>
        <v>0</v>
      </c>
      <c r="O1138" s="207">
        <f t="shared" si="404"/>
        <v>7</v>
      </c>
      <c r="P1138" s="284">
        <v>2200102</v>
      </c>
      <c r="Q1138" s="284" t="s">
        <v>2610</v>
      </c>
      <c r="R1138" s="287"/>
      <c r="S1138" s="285">
        <f t="shared" si="405"/>
        <v>0</v>
      </c>
      <c r="T1138" s="285">
        <f t="shared" si="406"/>
        <v>0</v>
      </c>
    </row>
    <row r="1139" ht="36" customHeight="1" spans="1:20">
      <c r="A1139" s="275" t="s">
        <v>4539</v>
      </c>
      <c r="B1139" s="276" t="s">
        <v>149</v>
      </c>
      <c r="C1139" s="185">
        <v>0</v>
      </c>
      <c r="D1139" s="185">
        <f t="shared" si="420"/>
        <v>0</v>
      </c>
      <c r="E1139" s="186">
        <v>0</v>
      </c>
      <c r="F1139" s="277">
        <v>0</v>
      </c>
      <c r="G1139" s="186">
        <v>0</v>
      </c>
      <c r="H1139" s="278" t="str">
        <f t="shared" si="401"/>
        <v/>
      </c>
      <c r="I1139" s="283" t="str">
        <f t="shared" si="402"/>
        <v>否</v>
      </c>
      <c r="J1139" s="207" t="str">
        <f t="shared" si="403"/>
        <v>项</v>
      </c>
      <c r="K1139" s="207">
        <f t="shared" si="407"/>
        <v>0</v>
      </c>
      <c r="O1139" s="207">
        <f t="shared" si="404"/>
        <v>7</v>
      </c>
      <c r="P1139" s="284">
        <v>2200103</v>
      </c>
      <c r="Q1139" s="284" t="s">
        <v>2612</v>
      </c>
      <c r="R1139" s="287"/>
      <c r="S1139" s="285">
        <f t="shared" si="405"/>
        <v>0</v>
      </c>
      <c r="T1139" s="285">
        <f t="shared" si="406"/>
        <v>0</v>
      </c>
    </row>
    <row r="1140" ht="36" customHeight="1" spans="1:20">
      <c r="A1140" s="275" t="s">
        <v>4540</v>
      </c>
      <c r="B1140" s="276" t="s">
        <v>1863</v>
      </c>
      <c r="C1140" s="185">
        <v>0</v>
      </c>
      <c r="D1140" s="185">
        <f t="shared" si="420"/>
        <v>0</v>
      </c>
      <c r="E1140" s="186">
        <v>0</v>
      </c>
      <c r="F1140" s="277">
        <v>0</v>
      </c>
      <c r="G1140" s="186">
        <v>0</v>
      </c>
      <c r="H1140" s="278" t="str">
        <f t="shared" si="401"/>
        <v/>
      </c>
      <c r="I1140" s="283" t="str">
        <f t="shared" si="402"/>
        <v>否</v>
      </c>
      <c r="J1140" s="207" t="str">
        <f t="shared" si="403"/>
        <v>项</v>
      </c>
      <c r="K1140" s="207">
        <f t="shared" si="407"/>
        <v>0</v>
      </c>
      <c r="O1140" s="207">
        <f t="shared" si="404"/>
        <v>7</v>
      </c>
      <c r="P1140" s="284">
        <v>2200104</v>
      </c>
      <c r="Q1140" s="284" t="s">
        <v>4541</v>
      </c>
      <c r="R1140" s="287"/>
      <c r="S1140" s="285">
        <f t="shared" si="405"/>
        <v>0</v>
      </c>
      <c r="T1140" s="285">
        <f t="shared" si="406"/>
        <v>0</v>
      </c>
    </row>
    <row r="1141" ht="36" customHeight="1" spans="1:20">
      <c r="A1141" s="275" t="s">
        <v>4542</v>
      </c>
      <c r="B1141" s="276" t="s">
        <v>1866</v>
      </c>
      <c r="C1141" s="185">
        <v>0</v>
      </c>
      <c r="D1141" s="185">
        <f t="shared" si="420"/>
        <v>775</v>
      </c>
      <c r="E1141" s="186">
        <v>0</v>
      </c>
      <c r="F1141" s="277">
        <v>750</v>
      </c>
      <c r="G1141" s="186">
        <v>25</v>
      </c>
      <c r="H1141" s="278" t="str">
        <f t="shared" si="401"/>
        <v/>
      </c>
      <c r="I1141" s="283" t="str">
        <f t="shared" si="402"/>
        <v>是</v>
      </c>
      <c r="J1141" s="207" t="str">
        <f t="shared" si="403"/>
        <v>项</v>
      </c>
      <c r="K1141" s="207">
        <f t="shared" si="407"/>
        <v>775</v>
      </c>
      <c r="O1141" s="207">
        <f t="shared" si="404"/>
        <v>7</v>
      </c>
      <c r="P1141" s="284">
        <v>2200106</v>
      </c>
      <c r="Q1141" s="284" t="s">
        <v>4543</v>
      </c>
      <c r="R1141" s="287"/>
      <c r="S1141" s="285">
        <f t="shared" si="405"/>
        <v>0</v>
      </c>
      <c r="T1141" s="285">
        <f t="shared" si="406"/>
        <v>0</v>
      </c>
    </row>
    <row r="1142" ht="36" customHeight="1" spans="1:20">
      <c r="A1142" s="275" t="s">
        <v>4544</v>
      </c>
      <c r="B1142" s="276" t="s">
        <v>1868</v>
      </c>
      <c r="C1142" s="185">
        <v>0</v>
      </c>
      <c r="D1142" s="185">
        <f t="shared" si="420"/>
        <v>0</v>
      </c>
      <c r="E1142" s="186">
        <v>0</v>
      </c>
      <c r="F1142" s="277">
        <v>0</v>
      </c>
      <c r="G1142" s="186">
        <v>0</v>
      </c>
      <c r="H1142" s="278" t="str">
        <f t="shared" si="401"/>
        <v/>
      </c>
      <c r="I1142" s="283" t="str">
        <f t="shared" si="402"/>
        <v>否</v>
      </c>
      <c r="J1142" s="207" t="str">
        <f t="shared" si="403"/>
        <v>项</v>
      </c>
      <c r="K1142" s="207">
        <f t="shared" si="407"/>
        <v>0</v>
      </c>
      <c r="O1142" s="207">
        <f t="shared" si="404"/>
        <v>7</v>
      </c>
      <c r="P1142" s="284">
        <v>2200107</v>
      </c>
      <c r="Q1142" s="284" t="s">
        <v>4545</v>
      </c>
      <c r="R1142" s="287"/>
      <c r="S1142" s="285">
        <f t="shared" si="405"/>
        <v>0</v>
      </c>
      <c r="T1142" s="285">
        <f t="shared" si="406"/>
        <v>0</v>
      </c>
    </row>
    <row r="1143" ht="36" customHeight="1" spans="1:20">
      <c r="A1143" s="275" t="s">
        <v>4546</v>
      </c>
      <c r="B1143" s="276" t="s">
        <v>1870</v>
      </c>
      <c r="C1143" s="185">
        <v>0</v>
      </c>
      <c r="D1143" s="185">
        <f t="shared" si="420"/>
        <v>0</v>
      </c>
      <c r="E1143" s="186">
        <v>0</v>
      </c>
      <c r="F1143" s="277">
        <v>0</v>
      </c>
      <c r="G1143" s="186">
        <v>0</v>
      </c>
      <c r="H1143" s="278" t="str">
        <f t="shared" si="401"/>
        <v/>
      </c>
      <c r="I1143" s="283" t="str">
        <f t="shared" si="402"/>
        <v>否</v>
      </c>
      <c r="J1143" s="207" t="str">
        <f t="shared" si="403"/>
        <v>项</v>
      </c>
      <c r="K1143" s="207">
        <f t="shared" si="407"/>
        <v>0</v>
      </c>
      <c r="O1143" s="207">
        <f t="shared" si="404"/>
        <v>7</v>
      </c>
      <c r="P1143" s="284">
        <v>2200108</v>
      </c>
      <c r="Q1143" s="284" t="s">
        <v>4547</v>
      </c>
      <c r="R1143" s="287"/>
      <c r="S1143" s="285">
        <f t="shared" si="405"/>
        <v>0</v>
      </c>
      <c r="T1143" s="285">
        <f t="shared" si="406"/>
        <v>0</v>
      </c>
    </row>
    <row r="1144" ht="36" customHeight="1" spans="1:20">
      <c r="A1144" s="275" t="s">
        <v>4548</v>
      </c>
      <c r="B1144" s="276" t="s">
        <v>1872</v>
      </c>
      <c r="C1144" s="185">
        <v>0</v>
      </c>
      <c r="D1144" s="185">
        <f t="shared" si="420"/>
        <v>20</v>
      </c>
      <c r="E1144" s="186">
        <v>0</v>
      </c>
      <c r="F1144" s="277">
        <v>0</v>
      </c>
      <c r="G1144" s="186">
        <v>20</v>
      </c>
      <c r="H1144" s="278" t="str">
        <f t="shared" si="401"/>
        <v/>
      </c>
      <c r="I1144" s="283" t="str">
        <f t="shared" si="402"/>
        <v>是</v>
      </c>
      <c r="J1144" s="207" t="str">
        <f t="shared" si="403"/>
        <v>项</v>
      </c>
      <c r="K1144" s="207">
        <f t="shared" si="407"/>
        <v>20</v>
      </c>
      <c r="O1144" s="207">
        <f t="shared" si="404"/>
        <v>7</v>
      </c>
      <c r="P1144" s="284">
        <v>2200109</v>
      </c>
      <c r="Q1144" s="284" t="s">
        <v>4549</v>
      </c>
      <c r="R1144" s="287"/>
      <c r="S1144" s="285">
        <f t="shared" si="405"/>
        <v>0</v>
      </c>
      <c r="T1144" s="285">
        <f t="shared" si="406"/>
        <v>0</v>
      </c>
    </row>
    <row r="1145" ht="36" customHeight="1" spans="1:20">
      <c r="A1145" s="275" t="s">
        <v>4550</v>
      </c>
      <c r="B1145" s="276" t="s">
        <v>1875</v>
      </c>
      <c r="C1145" s="185">
        <v>0</v>
      </c>
      <c r="D1145" s="185">
        <f t="shared" si="420"/>
        <v>0</v>
      </c>
      <c r="E1145" s="186">
        <v>0</v>
      </c>
      <c r="F1145" s="277">
        <v>0</v>
      </c>
      <c r="G1145" s="186">
        <v>0</v>
      </c>
      <c r="H1145" s="278" t="str">
        <f t="shared" si="401"/>
        <v/>
      </c>
      <c r="I1145" s="283" t="str">
        <f t="shared" si="402"/>
        <v>否</v>
      </c>
      <c r="J1145" s="207" t="str">
        <f t="shared" si="403"/>
        <v>项</v>
      </c>
      <c r="K1145" s="207">
        <f t="shared" si="407"/>
        <v>0</v>
      </c>
      <c r="O1145" s="207">
        <f t="shared" si="404"/>
        <v>7</v>
      </c>
      <c r="P1145" s="284">
        <v>2200112</v>
      </c>
      <c r="Q1145" s="284" t="s">
        <v>4551</v>
      </c>
      <c r="R1145" s="287"/>
      <c r="S1145" s="285">
        <f t="shared" si="405"/>
        <v>0</v>
      </c>
      <c r="T1145" s="285">
        <f t="shared" si="406"/>
        <v>0</v>
      </c>
    </row>
    <row r="1146" ht="36" customHeight="1" spans="1:20">
      <c r="A1146" s="275" t="s">
        <v>4552</v>
      </c>
      <c r="B1146" s="276" t="s">
        <v>1877</v>
      </c>
      <c r="C1146" s="185">
        <v>0</v>
      </c>
      <c r="D1146" s="185">
        <f t="shared" si="420"/>
        <v>0</v>
      </c>
      <c r="E1146" s="186">
        <v>0</v>
      </c>
      <c r="F1146" s="277">
        <v>0</v>
      </c>
      <c r="G1146" s="186">
        <v>0</v>
      </c>
      <c r="H1146" s="278" t="str">
        <f t="shared" si="401"/>
        <v/>
      </c>
      <c r="I1146" s="283" t="str">
        <f t="shared" si="402"/>
        <v>否</v>
      </c>
      <c r="J1146" s="207" t="str">
        <f t="shared" si="403"/>
        <v>项</v>
      </c>
      <c r="K1146" s="207">
        <f t="shared" si="407"/>
        <v>0</v>
      </c>
      <c r="O1146" s="207">
        <f t="shared" si="404"/>
        <v>7</v>
      </c>
      <c r="P1146" s="284">
        <v>2200113</v>
      </c>
      <c r="Q1146" s="284" t="s">
        <v>4553</v>
      </c>
      <c r="R1146" s="287"/>
      <c r="S1146" s="285">
        <f t="shared" si="405"/>
        <v>0</v>
      </c>
      <c r="T1146" s="285">
        <f t="shared" si="406"/>
        <v>0</v>
      </c>
    </row>
    <row r="1147" ht="36" customHeight="1" spans="1:20">
      <c r="A1147" s="275" t="s">
        <v>4554</v>
      </c>
      <c r="B1147" s="276" t="s">
        <v>1879</v>
      </c>
      <c r="C1147" s="185">
        <v>0</v>
      </c>
      <c r="D1147" s="185">
        <f t="shared" si="420"/>
        <v>0</v>
      </c>
      <c r="E1147" s="186">
        <v>0</v>
      </c>
      <c r="F1147" s="277">
        <v>0</v>
      </c>
      <c r="G1147" s="186">
        <v>0</v>
      </c>
      <c r="H1147" s="278" t="str">
        <f t="shared" si="401"/>
        <v/>
      </c>
      <c r="I1147" s="283" t="str">
        <f t="shared" si="402"/>
        <v>否</v>
      </c>
      <c r="J1147" s="207" t="str">
        <f t="shared" si="403"/>
        <v>项</v>
      </c>
      <c r="K1147" s="207">
        <f t="shared" si="407"/>
        <v>0</v>
      </c>
      <c r="O1147" s="207">
        <f t="shared" si="404"/>
        <v>7</v>
      </c>
      <c r="P1147" s="284">
        <v>2200114</v>
      </c>
      <c r="Q1147" s="284" t="s">
        <v>4555</v>
      </c>
      <c r="R1147" s="287"/>
      <c r="S1147" s="285">
        <f t="shared" si="405"/>
        <v>0</v>
      </c>
      <c r="T1147" s="285">
        <f t="shared" si="406"/>
        <v>0</v>
      </c>
    </row>
    <row r="1148" ht="36" customHeight="1" spans="1:20">
      <c r="A1148" s="275" t="s">
        <v>4556</v>
      </c>
      <c r="B1148" s="276" t="s">
        <v>1881</v>
      </c>
      <c r="C1148" s="185">
        <v>0</v>
      </c>
      <c r="D1148" s="185">
        <f t="shared" si="420"/>
        <v>0</v>
      </c>
      <c r="E1148" s="186">
        <v>0</v>
      </c>
      <c r="F1148" s="277">
        <v>0</v>
      </c>
      <c r="G1148" s="186">
        <v>0</v>
      </c>
      <c r="H1148" s="278" t="str">
        <f t="shared" si="401"/>
        <v/>
      </c>
      <c r="I1148" s="283" t="str">
        <f t="shared" si="402"/>
        <v>否</v>
      </c>
      <c r="J1148" s="207" t="str">
        <f t="shared" si="403"/>
        <v>项</v>
      </c>
      <c r="K1148" s="207">
        <f t="shared" si="407"/>
        <v>0</v>
      </c>
      <c r="O1148" s="207">
        <f t="shared" si="404"/>
        <v>7</v>
      </c>
      <c r="P1148" s="284">
        <v>2200115</v>
      </c>
      <c r="Q1148" s="284" t="s">
        <v>4557</v>
      </c>
      <c r="R1148" s="287"/>
      <c r="S1148" s="285">
        <f t="shared" si="405"/>
        <v>0</v>
      </c>
      <c r="T1148" s="285">
        <f t="shared" si="406"/>
        <v>0</v>
      </c>
    </row>
    <row r="1149" ht="36" customHeight="1" spans="1:20">
      <c r="A1149" s="275" t="s">
        <v>4558</v>
      </c>
      <c r="B1149" s="276" t="s">
        <v>1883</v>
      </c>
      <c r="C1149" s="185">
        <v>0</v>
      </c>
      <c r="D1149" s="185">
        <f t="shared" si="420"/>
        <v>0</v>
      </c>
      <c r="E1149" s="186">
        <v>0</v>
      </c>
      <c r="F1149" s="277">
        <v>0</v>
      </c>
      <c r="G1149" s="186">
        <v>0</v>
      </c>
      <c r="H1149" s="278" t="str">
        <f t="shared" si="401"/>
        <v/>
      </c>
      <c r="I1149" s="283" t="str">
        <f t="shared" si="402"/>
        <v>否</v>
      </c>
      <c r="J1149" s="207" t="str">
        <f t="shared" si="403"/>
        <v>项</v>
      </c>
      <c r="K1149" s="207">
        <f t="shared" si="407"/>
        <v>0</v>
      </c>
      <c r="O1149" s="207">
        <f t="shared" si="404"/>
        <v>7</v>
      </c>
      <c r="P1149" s="284">
        <v>2200116</v>
      </c>
      <c r="Q1149" s="284" t="s">
        <v>4559</v>
      </c>
      <c r="R1149" s="287"/>
      <c r="S1149" s="285">
        <f t="shared" si="405"/>
        <v>0</v>
      </c>
      <c r="T1149" s="285">
        <f t="shared" si="406"/>
        <v>0</v>
      </c>
    </row>
    <row r="1150" ht="36" customHeight="1" spans="1:20">
      <c r="A1150" s="275" t="s">
        <v>4560</v>
      </c>
      <c r="B1150" s="276" t="s">
        <v>4561</v>
      </c>
      <c r="C1150" s="185">
        <v>0</v>
      </c>
      <c r="D1150" s="185">
        <f t="shared" si="420"/>
        <v>0</v>
      </c>
      <c r="E1150" s="186">
        <v>0</v>
      </c>
      <c r="F1150" s="277">
        <v>0</v>
      </c>
      <c r="G1150" s="186">
        <v>0</v>
      </c>
      <c r="H1150" s="278" t="str">
        <f t="shared" si="401"/>
        <v/>
      </c>
      <c r="I1150" s="283" t="str">
        <f t="shared" si="402"/>
        <v>否</v>
      </c>
      <c r="J1150" s="207" t="str">
        <f t="shared" si="403"/>
        <v>项</v>
      </c>
      <c r="K1150" s="207">
        <f t="shared" si="407"/>
        <v>0</v>
      </c>
      <c r="O1150" s="207">
        <f t="shared" si="404"/>
        <v>7</v>
      </c>
      <c r="P1150" s="284">
        <v>2200119</v>
      </c>
      <c r="Q1150" s="284" t="s">
        <v>4562</v>
      </c>
      <c r="R1150" s="287"/>
      <c r="S1150" s="285">
        <f t="shared" si="405"/>
        <v>0</v>
      </c>
      <c r="T1150" s="285">
        <f t="shared" si="406"/>
        <v>0</v>
      </c>
    </row>
    <row r="1151" ht="36" customHeight="1" spans="1:20">
      <c r="A1151" s="275" t="s">
        <v>4563</v>
      </c>
      <c r="B1151" s="276" t="s">
        <v>1887</v>
      </c>
      <c r="C1151" s="185">
        <v>0</v>
      </c>
      <c r="D1151" s="185">
        <f t="shared" si="420"/>
        <v>0</v>
      </c>
      <c r="E1151" s="186">
        <v>0</v>
      </c>
      <c r="F1151" s="277">
        <v>0</v>
      </c>
      <c r="G1151" s="186">
        <v>0</v>
      </c>
      <c r="H1151" s="278" t="str">
        <f t="shared" si="401"/>
        <v/>
      </c>
      <c r="I1151" s="283" t="str">
        <f t="shared" si="402"/>
        <v>否</v>
      </c>
      <c r="J1151" s="207" t="str">
        <f t="shared" si="403"/>
        <v>项</v>
      </c>
      <c r="K1151" s="207">
        <f t="shared" si="407"/>
        <v>0</v>
      </c>
      <c r="O1151" s="207">
        <f t="shared" si="404"/>
        <v>7</v>
      </c>
      <c r="P1151" s="284">
        <v>2200120</v>
      </c>
      <c r="Q1151" s="284" t="s">
        <v>4564</v>
      </c>
      <c r="R1151" s="287"/>
      <c r="S1151" s="285">
        <f t="shared" si="405"/>
        <v>0</v>
      </c>
      <c r="T1151" s="285">
        <f t="shared" si="406"/>
        <v>0</v>
      </c>
    </row>
    <row r="1152" ht="36" customHeight="1" spans="1:20">
      <c r="A1152" s="275" t="s">
        <v>4565</v>
      </c>
      <c r="B1152" s="276" t="s">
        <v>1889</v>
      </c>
      <c r="C1152" s="185">
        <v>0</v>
      </c>
      <c r="D1152" s="185">
        <f t="shared" si="420"/>
        <v>0</v>
      </c>
      <c r="E1152" s="186">
        <v>0</v>
      </c>
      <c r="F1152" s="277">
        <v>0</v>
      </c>
      <c r="G1152" s="186">
        <v>0</v>
      </c>
      <c r="H1152" s="278" t="str">
        <f t="shared" si="401"/>
        <v/>
      </c>
      <c r="I1152" s="283" t="str">
        <f t="shared" si="402"/>
        <v>否</v>
      </c>
      <c r="J1152" s="207" t="str">
        <f t="shared" si="403"/>
        <v>项</v>
      </c>
      <c r="K1152" s="207">
        <f t="shared" si="407"/>
        <v>0</v>
      </c>
      <c r="O1152" s="207">
        <f t="shared" si="404"/>
        <v>7</v>
      </c>
      <c r="P1152" s="284">
        <v>2200121</v>
      </c>
      <c r="Q1152" s="284" t="s">
        <v>4566</v>
      </c>
      <c r="R1152" s="287"/>
      <c r="S1152" s="285">
        <f t="shared" si="405"/>
        <v>0</v>
      </c>
      <c r="T1152" s="285">
        <f t="shared" si="406"/>
        <v>0</v>
      </c>
    </row>
    <row r="1153" ht="36" customHeight="1" spans="1:20">
      <c r="A1153" s="275" t="s">
        <v>4567</v>
      </c>
      <c r="B1153" s="276" t="s">
        <v>1891</v>
      </c>
      <c r="C1153" s="185">
        <v>0</v>
      </c>
      <c r="D1153" s="185">
        <f t="shared" si="420"/>
        <v>0</v>
      </c>
      <c r="E1153" s="186">
        <v>0</v>
      </c>
      <c r="F1153" s="277">
        <v>0</v>
      </c>
      <c r="G1153" s="186">
        <v>0</v>
      </c>
      <c r="H1153" s="278" t="str">
        <f t="shared" si="401"/>
        <v/>
      </c>
      <c r="I1153" s="283" t="str">
        <f t="shared" si="402"/>
        <v>否</v>
      </c>
      <c r="J1153" s="207" t="str">
        <f t="shared" si="403"/>
        <v>项</v>
      </c>
      <c r="K1153" s="207">
        <f t="shared" si="407"/>
        <v>0</v>
      </c>
      <c r="O1153" s="207">
        <f t="shared" si="404"/>
        <v>7</v>
      </c>
      <c r="P1153" s="284">
        <v>2200122</v>
      </c>
      <c r="Q1153" s="284" t="s">
        <v>4568</v>
      </c>
      <c r="R1153" s="287"/>
      <c r="S1153" s="285">
        <f t="shared" si="405"/>
        <v>0</v>
      </c>
      <c r="T1153" s="285">
        <f t="shared" si="406"/>
        <v>0</v>
      </c>
    </row>
    <row r="1154" ht="36" customHeight="1" spans="1:20">
      <c r="A1154" s="275" t="s">
        <v>4569</v>
      </c>
      <c r="B1154" s="276" t="s">
        <v>1893</v>
      </c>
      <c r="C1154" s="185">
        <v>0</v>
      </c>
      <c r="D1154" s="185">
        <f t="shared" si="420"/>
        <v>0</v>
      </c>
      <c r="E1154" s="186">
        <v>0</v>
      </c>
      <c r="F1154" s="277">
        <v>0</v>
      </c>
      <c r="G1154" s="186">
        <v>0</v>
      </c>
      <c r="H1154" s="278" t="str">
        <f t="shared" si="401"/>
        <v/>
      </c>
      <c r="I1154" s="283" t="str">
        <f t="shared" si="402"/>
        <v>否</v>
      </c>
      <c r="J1154" s="207" t="str">
        <f t="shared" si="403"/>
        <v>项</v>
      </c>
      <c r="K1154" s="207">
        <f t="shared" si="407"/>
        <v>0</v>
      </c>
      <c r="O1154" s="207">
        <f t="shared" si="404"/>
        <v>7</v>
      </c>
      <c r="P1154" s="284">
        <v>2200123</v>
      </c>
      <c r="Q1154" s="284" t="s">
        <v>4570</v>
      </c>
      <c r="R1154" s="287"/>
      <c r="S1154" s="285">
        <f t="shared" si="405"/>
        <v>0</v>
      </c>
      <c r="T1154" s="285">
        <f t="shared" si="406"/>
        <v>0</v>
      </c>
    </row>
    <row r="1155" ht="36" customHeight="1" spans="1:20">
      <c r="A1155" s="275" t="s">
        <v>4571</v>
      </c>
      <c r="B1155" s="276" t="s">
        <v>1895</v>
      </c>
      <c r="C1155" s="185">
        <v>0</v>
      </c>
      <c r="D1155" s="185">
        <f t="shared" si="420"/>
        <v>0</v>
      </c>
      <c r="E1155" s="186">
        <v>0</v>
      </c>
      <c r="F1155" s="277">
        <v>0</v>
      </c>
      <c r="G1155" s="186">
        <v>0</v>
      </c>
      <c r="H1155" s="278" t="str">
        <f t="shared" si="401"/>
        <v/>
      </c>
      <c r="I1155" s="283" t="str">
        <f t="shared" si="402"/>
        <v>否</v>
      </c>
      <c r="J1155" s="207" t="str">
        <f t="shared" si="403"/>
        <v>项</v>
      </c>
      <c r="K1155" s="207">
        <f t="shared" si="407"/>
        <v>0</v>
      </c>
      <c r="O1155" s="207">
        <f t="shared" si="404"/>
        <v>7</v>
      </c>
      <c r="P1155" s="284">
        <v>2200124</v>
      </c>
      <c r="Q1155" s="284" t="s">
        <v>4572</v>
      </c>
      <c r="R1155" s="287"/>
      <c r="S1155" s="285">
        <f t="shared" si="405"/>
        <v>0</v>
      </c>
      <c r="T1155" s="285">
        <f t="shared" si="406"/>
        <v>0</v>
      </c>
    </row>
    <row r="1156" ht="36" customHeight="1" spans="1:20">
      <c r="A1156" s="275" t="s">
        <v>4573</v>
      </c>
      <c r="B1156" s="276" t="s">
        <v>1897</v>
      </c>
      <c r="C1156" s="185">
        <v>0</v>
      </c>
      <c r="D1156" s="185">
        <f t="shared" si="420"/>
        <v>0</v>
      </c>
      <c r="E1156" s="186">
        <v>0</v>
      </c>
      <c r="F1156" s="277">
        <v>0</v>
      </c>
      <c r="G1156" s="186">
        <v>0</v>
      </c>
      <c r="H1156" s="278" t="str">
        <f t="shared" ref="H1156:H1219" si="421">IF(C1156&lt;&gt;0,D1156/C1156-1,"")</f>
        <v/>
      </c>
      <c r="I1156" s="283" t="str">
        <f t="shared" ref="I1156:I1219" si="422">IF(LEN(A1156)=3,"是",IF(B1156&lt;&gt;"",IF(SUM(C1156:D1156)&lt;&gt;0,"是","否"),"是"))</f>
        <v>否</v>
      </c>
      <c r="J1156" s="207" t="str">
        <f t="shared" ref="J1156:J1219" si="423">IF(LEN(A1156)=3,"类",IF(LEN(A1156)=5,"款","项"))</f>
        <v>项</v>
      </c>
      <c r="K1156" s="207">
        <f t="shared" si="407"/>
        <v>0</v>
      </c>
      <c r="O1156" s="207">
        <f t="shared" ref="O1156:O1219" si="424">LEN(A1156)</f>
        <v>7</v>
      </c>
      <c r="P1156" s="284">
        <v>2200125</v>
      </c>
      <c r="Q1156" s="284" t="s">
        <v>4574</v>
      </c>
      <c r="R1156" s="287"/>
      <c r="S1156" s="285">
        <f t="shared" ref="S1156:S1219" si="425">A1156-P1156</f>
        <v>0</v>
      </c>
      <c r="T1156" s="285">
        <f t="shared" ref="T1156:T1219" si="426">C1156-R1156</f>
        <v>0</v>
      </c>
    </row>
    <row r="1157" ht="36" customHeight="1" spans="1:20">
      <c r="A1157" s="275" t="s">
        <v>4575</v>
      </c>
      <c r="B1157" s="276" t="s">
        <v>1899</v>
      </c>
      <c r="C1157" s="185">
        <v>0</v>
      </c>
      <c r="D1157" s="185">
        <f t="shared" si="420"/>
        <v>0</v>
      </c>
      <c r="E1157" s="186">
        <v>0</v>
      </c>
      <c r="F1157" s="277">
        <v>0</v>
      </c>
      <c r="G1157" s="186">
        <v>0</v>
      </c>
      <c r="H1157" s="278" t="str">
        <f t="shared" si="421"/>
        <v/>
      </c>
      <c r="I1157" s="283" t="str">
        <f t="shared" si="422"/>
        <v>否</v>
      </c>
      <c r="J1157" s="207" t="str">
        <f t="shared" si="423"/>
        <v>项</v>
      </c>
      <c r="K1157" s="207">
        <f t="shared" ref="K1157:K1220" si="427">D1157-C1157</f>
        <v>0</v>
      </c>
      <c r="O1157" s="207">
        <f t="shared" si="424"/>
        <v>7</v>
      </c>
      <c r="P1157" s="284">
        <v>2200126</v>
      </c>
      <c r="Q1157" s="284" t="s">
        <v>4576</v>
      </c>
      <c r="R1157" s="287"/>
      <c r="S1157" s="285">
        <f t="shared" si="425"/>
        <v>0</v>
      </c>
      <c r="T1157" s="285">
        <f t="shared" si="426"/>
        <v>0</v>
      </c>
    </row>
    <row r="1158" ht="36" customHeight="1" spans="1:20">
      <c r="A1158" s="275" t="s">
        <v>4577</v>
      </c>
      <c r="B1158" s="276" t="s">
        <v>1901</v>
      </c>
      <c r="C1158" s="185">
        <v>0</v>
      </c>
      <c r="D1158" s="185">
        <f t="shared" si="420"/>
        <v>0</v>
      </c>
      <c r="E1158" s="186">
        <v>0</v>
      </c>
      <c r="F1158" s="277">
        <v>0</v>
      </c>
      <c r="G1158" s="186">
        <v>0</v>
      </c>
      <c r="H1158" s="278" t="str">
        <f t="shared" si="421"/>
        <v/>
      </c>
      <c r="I1158" s="283" t="str">
        <f t="shared" si="422"/>
        <v>否</v>
      </c>
      <c r="J1158" s="207" t="str">
        <f t="shared" si="423"/>
        <v>项</v>
      </c>
      <c r="K1158" s="207">
        <f t="shared" si="427"/>
        <v>0</v>
      </c>
      <c r="O1158" s="207">
        <f t="shared" si="424"/>
        <v>7</v>
      </c>
      <c r="P1158" s="284">
        <v>2200127</v>
      </c>
      <c r="Q1158" s="284" t="s">
        <v>4578</v>
      </c>
      <c r="R1158" s="287"/>
      <c r="S1158" s="285">
        <f t="shared" si="425"/>
        <v>0</v>
      </c>
      <c r="T1158" s="285">
        <f t="shared" si="426"/>
        <v>0</v>
      </c>
    </row>
    <row r="1159" ht="36" customHeight="1" spans="1:20">
      <c r="A1159" s="275" t="s">
        <v>4579</v>
      </c>
      <c r="B1159" s="276" t="s">
        <v>1903</v>
      </c>
      <c r="C1159" s="185">
        <v>0</v>
      </c>
      <c r="D1159" s="185">
        <f t="shared" si="420"/>
        <v>0</v>
      </c>
      <c r="E1159" s="186">
        <v>0</v>
      </c>
      <c r="F1159" s="277">
        <v>0</v>
      </c>
      <c r="G1159" s="186">
        <v>0</v>
      </c>
      <c r="H1159" s="278" t="str">
        <f t="shared" si="421"/>
        <v/>
      </c>
      <c r="I1159" s="283" t="str">
        <f t="shared" si="422"/>
        <v>否</v>
      </c>
      <c r="J1159" s="207" t="str">
        <f t="shared" si="423"/>
        <v>项</v>
      </c>
      <c r="K1159" s="207">
        <f t="shared" si="427"/>
        <v>0</v>
      </c>
      <c r="O1159" s="207">
        <f t="shared" si="424"/>
        <v>7</v>
      </c>
      <c r="P1159" s="284">
        <v>2200128</v>
      </c>
      <c r="Q1159" s="284" t="s">
        <v>4580</v>
      </c>
      <c r="R1159" s="287"/>
      <c r="S1159" s="285">
        <f t="shared" si="425"/>
        <v>0</v>
      </c>
      <c r="T1159" s="285">
        <f t="shared" si="426"/>
        <v>0</v>
      </c>
    </row>
    <row r="1160" ht="36" customHeight="1" spans="1:20">
      <c r="A1160" s="275" t="s">
        <v>4581</v>
      </c>
      <c r="B1160" s="276" t="s">
        <v>1905</v>
      </c>
      <c r="C1160" s="185">
        <v>0</v>
      </c>
      <c r="D1160" s="185">
        <f t="shared" si="420"/>
        <v>0</v>
      </c>
      <c r="E1160" s="186">
        <v>0</v>
      </c>
      <c r="F1160" s="277">
        <v>0</v>
      </c>
      <c r="G1160" s="186">
        <v>0</v>
      </c>
      <c r="H1160" s="278" t="str">
        <f t="shared" si="421"/>
        <v/>
      </c>
      <c r="I1160" s="283" t="str">
        <f t="shared" si="422"/>
        <v>否</v>
      </c>
      <c r="J1160" s="207" t="str">
        <f t="shared" si="423"/>
        <v>项</v>
      </c>
      <c r="K1160" s="207">
        <f t="shared" si="427"/>
        <v>0</v>
      </c>
      <c r="O1160" s="207">
        <f t="shared" si="424"/>
        <v>7</v>
      </c>
      <c r="P1160" s="284">
        <v>2200129</v>
      </c>
      <c r="Q1160" s="284" t="s">
        <v>4582</v>
      </c>
      <c r="R1160" s="287"/>
      <c r="S1160" s="285">
        <f t="shared" si="425"/>
        <v>0</v>
      </c>
      <c r="T1160" s="285">
        <f t="shared" si="426"/>
        <v>0</v>
      </c>
    </row>
    <row r="1161" ht="36" customHeight="1" spans="1:20">
      <c r="A1161" s="275" t="s">
        <v>4583</v>
      </c>
      <c r="B1161" s="276" t="s">
        <v>163</v>
      </c>
      <c r="C1161" s="185">
        <v>443</v>
      </c>
      <c r="D1161" s="185">
        <f t="shared" si="420"/>
        <v>476</v>
      </c>
      <c r="E1161" s="279">
        <v>476</v>
      </c>
      <c r="F1161" s="277">
        <v>0</v>
      </c>
      <c r="G1161" s="186">
        <v>0</v>
      </c>
      <c r="H1161" s="278">
        <f t="shared" si="421"/>
        <v>0.0744920993227991</v>
      </c>
      <c r="I1161" s="283" t="str">
        <f t="shared" si="422"/>
        <v>是</v>
      </c>
      <c r="J1161" s="207" t="str">
        <f t="shared" si="423"/>
        <v>项</v>
      </c>
      <c r="K1161" s="207">
        <f t="shared" si="427"/>
        <v>33</v>
      </c>
      <c r="O1161" s="207">
        <f t="shared" si="424"/>
        <v>7</v>
      </c>
      <c r="P1161" s="284">
        <v>2200150</v>
      </c>
      <c r="Q1161" s="284" t="s">
        <v>2626</v>
      </c>
      <c r="R1161" s="287">
        <v>443</v>
      </c>
      <c r="S1161" s="285">
        <f t="shared" si="425"/>
        <v>0</v>
      </c>
      <c r="T1161" s="285">
        <f t="shared" si="426"/>
        <v>0</v>
      </c>
    </row>
    <row r="1162" ht="36" customHeight="1" spans="1:20">
      <c r="A1162" s="275" t="s">
        <v>4584</v>
      </c>
      <c r="B1162" s="276" t="s">
        <v>1907</v>
      </c>
      <c r="C1162" s="185">
        <v>-29</v>
      </c>
      <c r="D1162" s="185">
        <f t="shared" si="420"/>
        <v>208</v>
      </c>
      <c r="E1162" s="186">
        <v>0</v>
      </c>
      <c r="F1162" s="277">
        <v>8</v>
      </c>
      <c r="G1162" s="186">
        <v>200</v>
      </c>
      <c r="H1162" s="278">
        <f t="shared" si="421"/>
        <v>-8.17241379310345</v>
      </c>
      <c r="I1162" s="283" t="str">
        <f t="shared" si="422"/>
        <v>是</v>
      </c>
      <c r="J1162" s="207" t="str">
        <f t="shared" si="423"/>
        <v>项</v>
      </c>
      <c r="K1162" s="207">
        <f t="shared" si="427"/>
        <v>237</v>
      </c>
      <c r="O1162" s="207">
        <f t="shared" si="424"/>
        <v>7</v>
      </c>
      <c r="P1162" s="284">
        <v>2200199</v>
      </c>
      <c r="Q1162" s="284" t="s">
        <v>4585</v>
      </c>
      <c r="R1162" s="287">
        <v>-29</v>
      </c>
      <c r="S1162" s="285">
        <f t="shared" si="425"/>
        <v>0</v>
      </c>
      <c r="T1162" s="285">
        <f t="shared" si="426"/>
        <v>0</v>
      </c>
    </row>
    <row r="1163" ht="36" customHeight="1" spans="1:20">
      <c r="A1163" s="275" t="s">
        <v>4586</v>
      </c>
      <c r="B1163" s="276" t="s">
        <v>1925</v>
      </c>
      <c r="C1163" s="185">
        <f t="shared" ref="C1163:G1163" si="428">SUM(C1164:C1177)</f>
        <v>20</v>
      </c>
      <c r="D1163" s="185">
        <f t="shared" si="428"/>
        <v>5</v>
      </c>
      <c r="E1163" s="186">
        <f t="shared" si="428"/>
        <v>5</v>
      </c>
      <c r="F1163" s="277">
        <f t="shared" si="428"/>
        <v>0</v>
      </c>
      <c r="G1163" s="186">
        <f t="shared" si="428"/>
        <v>0</v>
      </c>
      <c r="H1163" s="278">
        <f t="shared" si="421"/>
        <v>-0.75</v>
      </c>
      <c r="I1163" s="283" t="str">
        <f t="shared" si="422"/>
        <v>是</v>
      </c>
      <c r="J1163" s="207" t="str">
        <f t="shared" si="423"/>
        <v>款</v>
      </c>
      <c r="K1163" s="207">
        <f t="shared" si="427"/>
        <v>-15</v>
      </c>
      <c r="O1163" s="207">
        <f t="shared" si="424"/>
        <v>5</v>
      </c>
      <c r="P1163" s="284">
        <v>22005</v>
      </c>
      <c r="Q1163" s="286" t="s">
        <v>4587</v>
      </c>
      <c r="R1163" s="287">
        <f>SUM(R1164:R1177)</f>
        <v>20</v>
      </c>
      <c r="S1163" s="285">
        <f t="shared" si="425"/>
        <v>0</v>
      </c>
      <c r="T1163" s="285">
        <f t="shared" si="426"/>
        <v>0</v>
      </c>
    </row>
    <row r="1164" ht="36" customHeight="1" spans="1:20">
      <c r="A1164" s="275" t="s">
        <v>4588</v>
      </c>
      <c r="B1164" s="276" t="s">
        <v>145</v>
      </c>
      <c r="C1164" s="185">
        <v>0</v>
      </c>
      <c r="D1164" s="185">
        <f t="shared" ref="D1164:D1177" si="429">SUM(E1164:G1164)</f>
        <v>0</v>
      </c>
      <c r="E1164" s="186">
        <v>0</v>
      </c>
      <c r="F1164" s="277">
        <v>0</v>
      </c>
      <c r="G1164" s="186">
        <v>0</v>
      </c>
      <c r="H1164" s="278" t="str">
        <f t="shared" si="421"/>
        <v/>
      </c>
      <c r="I1164" s="283" t="str">
        <f t="shared" si="422"/>
        <v>否</v>
      </c>
      <c r="J1164" s="207" t="str">
        <f t="shared" si="423"/>
        <v>项</v>
      </c>
      <c r="K1164" s="207">
        <f t="shared" si="427"/>
        <v>0</v>
      </c>
      <c r="O1164" s="207">
        <f t="shared" si="424"/>
        <v>7</v>
      </c>
      <c r="P1164" s="284">
        <v>2200501</v>
      </c>
      <c r="Q1164" s="284" t="s">
        <v>2608</v>
      </c>
      <c r="R1164" s="287"/>
      <c r="S1164" s="285">
        <f t="shared" si="425"/>
        <v>0</v>
      </c>
      <c r="T1164" s="285">
        <f t="shared" si="426"/>
        <v>0</v>
      </c>
    </row>
    <row r="1165" ht="36" customHeight="1" spans="1:20">
      <c r="A1165" s="275" t="s">
        <v>4589</v>
      </c>
      <c r="B1165" s="276" t="s">
        <v>147</v>
      </c>
      <c r="C1165" s="185">
        <v>0</v>
      </c>
      <c r="D1165" s="185">
        <f t="shared" si="429"/>
        <v>0</v>
      </c>
      <c r="E1165" s="186">
        <v>0</v>
      </c>
      <c r="F1165" s="277">
        <v>0</v>
      </c>
      <c r="G1165" s="186">
        <v>0</v>
      </c>
      <c r="H1165" s="278" t="str">
        <f t="shared" si="421"/>
        <v/>
      </c>
      <c r="I1165" s="283" t="str">
        <f t="shared" si="422"/>
        <v>否</v>
      </c>
      <c r="J1165" s="207" t="str">
        <f t="shared" si="423"/>
        <v>项</v>
      </c>
      <c r="K1165" s="207">
        <f t="shared" si="427"/>
        <v>0</v>
      </c>
      <c r="O1165" s="207">
        <f t="shared" si="424"/>
        <v>7</v>
      </c>
      <c r="P1165" s="284">
        <v>2200502</v>
      </c>
      <c r="Q1165" s="284" t="s">
        <v>2610</v>
      </c>
      <c r="R1165" s="287"/>
      <c r="S1165" s="285">
        <f t="shared" si="425"/>
        <v>0</v>
      </c>
      <c r="T1165" s="285">
        <f t="shared" si="426"/>
        <v>0</v>
      </c>
    </row>
    <row r="1166" ht="36" customHeight="1" spans="1:20">
      <c r="A1166" s="275" t="s">
        <v>4590</v>
      </c>
      <c r="B1166" s="276" t="s">
        <v>149</v>
      </c>
      <c r="C1166" s="185">
        <v>0</v>
      </c>
      <c r="D1166" s="185">
        <f t="shared" si="429"/>
        <v>0</v>
      </c>
      <c r="E1166" s="186">
        <v>0</v>
      </c>
      <c r="F1166" s="277">
        <v>0</v>
      </c>
      <c r="G1166" s="186">
        <v>0</v>
      </c>
      <c r="H1166" s="278" t="str">
        <f t="shared" si="421"/>
        <v/>
      </c>
      <c r="I1166" s="283" t="str">
        <f t="shared" si="422"/>
        <v>否</v>
      </c>
      <c r="J1166" s="207" t="str">
        <f t="shared" si="423"/>
        <v>项</v>
      </c>
      <c r="K1166" s="207">
        <f t="shared" si="427"/>
        <v>0</v>
      </c>
      <c r="O1166" s="207">
        <f t="shared" si="424"/>
        <v>7</v>
      </c>
      <c r="P1166" s="284">
        <v>2200503</v>
      </c>
      <c r="Q1166" s="284" t="s">
        <v>2612</v>
      </c>
      <c r="R1166" s="287"/>
      <c r="S1166" s="285">
        <f t="shared" si="425"/>
        <v>0</v>
      </c>
      <c r="T1166" s="285">
        <f t="shared" si="426"/>
        <v>0</v>
      </c>
    </row>
    <row r="1167" ht="36" customHeight="1" spans="1:20">
      <c r="A1167" s="275" t="s">
        <v>4591</v>
      </c>
      <c r="B1167" s="276" t="s">
        <v>1927</v>
      </c>
      <c r="C1167" s="185">
        <v>20</v>
      </c>
      <c r="D1167" s="185">
        <f t="shared" si="429"/>
        <v>5</v>
      </c>
      <c r="E1167" s="279">
        <v>5</v>
      </c>
      <c r="F1167" s="277">
        <v>0</v>
      </c>
      <c r="G1167" s="186">
        <v>0</v>
      </c>
      <c r="H1167" s="278">
        <f t="shared" si="421"/>
        <v>-0.75</v>
      </c>
      <c r="I1167" s="283" t="str">
        <f t="shared" si="422"/>
        <v>是</v>
      </c>
      <c r="J1167" s="207" t="str">
        <f t="shared" si="423"/>
        <v>项</v>
      </c>
      <c r="K1167" s="207">
        <f t="shared" si="427"/>
        <v>-15</v>
      </c>
      <c r="O1167" s="207">
        <f t="shared" si="424"/>
        <v>7</v>
      </c>
      <c r="P1167" s="284">
        <v>2200504</v>
      </c>
      <c r="Q1167" s="284" t="s">
        <v>4592</v>
      </c>
      <c r="R1167" s="287">
        <v>20</v>
      </c>
      <c r="S1167" s="285">
        <f t="shared" si="425"/>
        <v>0</v>
      </c>
      <c r="T1167" s="285">
        <f t="shared" si="426"/>
        <v>0</v>
      </c>
    </row>
    <row r="1168" ht="36" customHeight="1" spans="1:20">
      <c r="A1168" s="275" t="s">
        <v>4593</v>
      </c>
      <c r="B1168" s="276" t="s">
        <v>1929</v>
      </c>
      <c r="C1168" s="185">
        <v>0</v>
      </c>
      <c r="D1168" s="185">
        <f t="shared" si="429"/>
        <v>0</v>
      </c>
      <c r="E1168" s="186">
        <v>0</v>
      </c>
      <c r="F1168" s="277">
        <v>0</v>
      </c>
      <c r="G1168" s="186">
        <v>0</v>
      </c>
      <c r="H1168" s="278" t="str">
        <f t="shared" si="421"/>
        <v/>
      </c>
      <c r="I1168" s="283" t="str">
        <f t="shared" si="422"/>
        <v>否</v>
      </c>
      <c r="J1168" s="207" t="str">
        <f t="shared" si="423"/>
        <v>项</v>
      </c>
      <c r="K1168" s="207">
        <f t="shared" si="427"/>
        <v>0</v>
      </c>
      <c r="O1168" s="207">
        <f t="shared" si="424"/>
        <v>7</v>
      </c>
      <c r="P1168" s="284">
        <v>2200506</v>
      </c>
      <c r="Q1168" s="284" t="s">
        <v>4594</v>
      </c>
      <c r="R1168" s="287"/>
      <c r="S1168" s="285">
        <f t="shared" si="425"/>
        <v>0</v>
      </c>
      <c r="T1168" s="285">
        <f t="shared" si="426"/>
        <v>0</v>
      </c>
    </row>
    <row r="1169" ht="36" customHeight="1" spans="1:20">
      <c r="A1169" s="275" t="s">
        <v>4595</v>
      </c>
      <c r="B1169" s="276" t="s">
        <v>1931</v>
      </c>
      <c r="C1169" s="185">
        <v>0</v>
      </c>
      <c r="D1169" s="185">
        <f t="shared" si="429"/>
        <v>0</v>
      </c>
      <c r="E1169" s="186">
        <v>0</v>
      </c>
      <c r="F1169" s="277">
        <v>0</v>
      </c>
      <c r="G1169" s="186">
        <v>0</v>
      </c>
      <c r="H1169" s="278" t="str">
        <f t="shared" si="421"/>
        <v/>
      </c>
      <c r="I1169" s="283" t="str">
        <f t="shared" si="422"/>
        <v>否</v>
      </c>
      <c r="J1169" s="207" t="str">
        <f t="shared" si="423"/>
        <v>项</v>
      </c>
      <c r="K1169" s="207">
        <f t="shared" si="427"/>
        <v>0</v>
      </c>
      <c r="O1169" s="207">
        <f t="shared" si="424"/>
        <v>7</v>
      </c>
      <c r="P1169" s="284">
        <v>2200507</v>
      </c>
      <c r="Q1169" s="284" t="s">
        <v>4596</v>
      </c>
      <c r="R1169" s="287"/>
      <c r="S1169" s="285">
        <f t="shared" si="425"/>
        <v>0</v>
      </c>
      <c r="T1169" s="285">
        <f t="shared" si="426"/>
        <v>0</v>
      </c>
    </row>
    <row r="1170" ht="36" customHeight="1" spans="1:20">
      <c r="A1170" s="275" t="s">
        <v>4597</v>
      </c>
      <c r="B1170" s="276" t="s">
        <v>1933</v>
      </c>
      <c r="C1170" s="185">
        <v>0</v>
      </c>
      <c r="D1170" s="185">
        <f t="shared" si="429"/>
        <v>0</v>
      </c>
      <c r="E1170" s="186">
        <v>0</v>
      </c>
      <c r="F1170" s="277">
        <v>0</v>
      </c>
      <c r="G1170" s="186">
        <v>0</v>
      </c>
      <c r="H1170" s="278" t="str">
        <f t="shared" si="421"/>
        <v/>
      </c>
      <c r="I1170" s="283" t="str">
        <f t="shared" si="422"/>
        <v>否</v>
      </c>
      <c r="J1170" s="207" t="str">
        <f t="shared" si="423"/>
        <v>项</v>
      </c>
      <c r="K1170" s="207">
        <f t="shared" si="427"/>
        <v>0</v>
      </c>
      <c r="O1170" s="207">
        <f t="shared" si="424"/>
        <v>7</v>
      </c>
      <c r="P1170" s="284">
        <v>2200508</v>
      </c>
      <c r="Q1170" s="284" t="s">
        <v>4598</v>
      </c>
      <c r="R1170" s="287"/>
      <c r="S1170" s="285">
        <f t="shared" si="425"/>
        <v>0</v>
      </c>
      <c r="T1170" s="285">
        <f t="shared" si="426"/>
        <v>0</v>
      </c>
    </row>
    <row r="1171" ht="36" customHeight="1" spans="1:20">
      <c r="A1171" s="275" t="s">
        <v>4599</v>
      </c>
      <c r="B1171" s="276" t="s">
        <v>1935</v>
      </c>
      <c r="C1171" s="185">
        <v>0</v>
      </c>
      <c r="D1171" s="185">
        <f t="shared" si="429"/>
        <v>0</v>
      </c>
      <c r="E1171" s="186">
        <v>0</v>
      </c>
      <c r="F1171" s="277">
        <v>0</v>
      </c>
      <c r="G1171" s="186">
        <v>0</v>
      </c>
      <c r="H1171" s="278" t="str">
        <f t="shared" si="421"/>
        <v/>
      </c>
      <c r="I1171" s="283" t="str">
        <f t="shared" si="422"/>
        <v>否</v>
      </c>
      <c r="J1171" s="207" t="str">
        <f t="shared" si="423"/>
        <v>项</v>
      </c>
      <c r="K1171" s="207">
        <f t="shared" si="427"/>
        <v>0</v>
      </c>
      <c r="O1171" s="207">
        <f t="shared" si="424"/>
        <v>7</v>
      </c>
      <c r="P1171" s="284">
        <v>2200509</v>
      </c>
      <c r="Q1171" s="284" t="s">
        <v>4600</v>
      </c>
      <c r="R1171" s="287"/>
      <c r="S1171" s="285">
        <f t="shared" si="425"/>
        <v>0</v>
      </c>
      <c r="T1171" s="285">
        <f t="shared" si="426"/>
        <v>0</v>
      </c>
    </row>
    <row r="1172" ht="36" customHeight="1" spans="1:20">
      <c r="A1172" s="275" t="s">
        <v>4601</v>
      </c>
      <c r="B1172" s="276" t="s">
        <v>1937</v>
      </c>
      <c r="C1172" s="185">
        <v>0</v>
      </c>
      <c r="D1172" s="185">
        <f t="shared" si="429"/>
        <v>0</v>
      </c>
      <c r="E1172" s="186">
        <v>0</v>
      </c>
      <c r="F1172" s="277">
        <v>0</v>
      </c>
      <c r="G1172" s="186">
        <v>0</v>
      </c>
      <c r="H1172" s="278" t="str">
        <f t="shared" si="421"/>
        <v/>
      </c>
      <c r="I1172" s="283" t="str">
        <f t="shared" si="422"/>
        <v>否</v>
      </c>
      <c r="J1172" s="207" t="str">
        <f t="shared" si="423"/>
        <v>项</v>
      </c>
      <c r="K1172" s="207">
        <f t="shared" si="427"/>
        <v>0</v>
      </c>
      <c r="O1172" s="207">
        <f t="shared" si="424"/>
        <v>7</v>
      </c>
      <c r="P1172" s="284">
        <v>2200510</v>
      </c>
      <c r="Q1172" s="284" t="s">
        <v>4602</v>
      </c>
      <c r="R1172" s="287"/>
      <c r="S1172" s="285">
        <f t="shared" si="425"/>
        <v>0</v>
      </c>
      <c r="T1172" s="285">
        <f t="shared" si="426"/>
        <v>0</v>
      </c>
    </row>
    <row r="1173" ht="36" customHeight="1" spans="1:20">
      <c r="A1173" s="275" t="s">
        <v>4603</v>
      </c>
      <c r="B1173" s="276" t="s">
        <v>1939</v>
      </c>
      <c r="C1173" s="185">
        <v>0</v>
      </c>
      <c r="D1173" s="185">
        <f t="shared" si="429"/>
        <v>0</v>
      </c>
      <c r="E1173" s="186">
        <v>0</v>
      </c>
      <c r="F1173" s="277">
        <v>0</v>
      </c>
      <c r="G1173" s="186">
        <v>0</v>
      </c>
      <c r="H1173" s="278" t="str">
        <f t="shared" si="421"/>
        <v/>
      </c>
      <c r="I1173" s="283" t="str">
        <f t="shared" si="422"/>
        <v>否</v>
      </c>
      <c r="J1173" s="207" t="str">
        <f t="shared" si="423"/>
        <v>项</v>
      </c>
      <c r="K1173" s="207">
        <f t="shared" si="427"/>
        <v>0</v>
      </c>
      <c r="O1173" s="207">
        <f t="shared" si="424"/>
        <v>7</v>
      </c>
      <c r="P1173" s="284">
        <v>2200511</v>
      </c>
      <c r="Q1173" s="284" t="s">
        <v>4604</v>
      </c>
      <c r="R1173" s="287"/>
      <c r="S1173" s="285">
        <f t="shared" si="425"/>
        <v>0</v>
      </c>
      <c r="T1173" s="285">
        <f t="shared" si="426"/>
        <v>0</v>
      </c>
    </row>
    <row r="1174" ht="36" customHeight="1" spans="1:20">
      <c r="A1174" s="275" t="s">
        <v>4605</v>
      </c>
      <c r="B1174" s="276" t="s">
        <v>1941</v>
      </c>
      <c r="C1174" s="185">
        <v>0</v>
      </c>
      <c r="D1174" s="185">
        <f t="shared" si="429"/>
        <v>0</v>
      </c>
      <c r="E1174" s="186">
        <v>0</v>
      </c>
      <c r="F1174" s="277">
        <v>0</v>
      </c>
      <c r="G1174" s="186">
        <v>0</v>
      </c>
      <c r="H1174" s="278" t="str">
        <f t="shared" si="421"/>
        <v/>
      </c>
      <c r="I1174" s="283" t="str">
        <f t="shared" si="422"/>
        <v>否</v>
      </c>
      <c r="J1174" s="207" t="str">
        <f t="shared" si="423"/>
        <v>项</v>
      </c>
      <c r="K1174" s="207">
        <f t="shared" si="427"/>
        <v>0</v>
      </c>
      <c r="O1174" s="207">
        <f t="shared" si="424"/>
        <v>7</v>
      </c>
      <c r="P1174" s="284">
        <v>2200512</v>
      </c>
      <c r="Q1174" s="284" t="s">
        <v>4606</v>
      </c>
      <c r="R1174" s="287"/>
      <c r="S1174" s="285">
        <f t="shared" si="425"/>
        <v>0</v>
      </c>
      <c r="T1174" s="285">
        <f t="shared" si="426"/>
        <v>0</v>
      </c>
    </row>
    <row r="1175" ht="36" customHeight="1" spans="1:20">
      <c r="A1175" s="275" t="s">
        <v>4607</v>
      </c>
      <c r="B1175" s="276" t="s">
        <v>1943</v>
      </c>
      <c r="C1175" s="185">
        <v>0</v>
      </c>
      <c r="D1175" s="185">
        <f t="shared" si="429"/>
        <v>0</v>
      </c>
      <c r="E1175" s="186">
        <v>0</v>
      </c>
      <c r="F1175" s="277">
        <v>0</v>
      </c>
      <c r="G1175" s="186">
        <v>0</v>
      </c>
      <c r="H1175" s="278" t="str">
        <f t="shared" si="421"/>
        <v/>
      </c>
      <c r="I1175" s="283" t="str">
        <f t="shared" si="422"/>
        <v>否</v>
      </c>
      <c r="J1175" s="207" t="str">
        <f t="shared" si="423"/>
        <v>项</v>
      </c>
      <c r="K1175" s="207">
        <f t="shared" si="427"/>
        <v>0</v>
      </c>
      <c r="O1175" s="207">
        <f t="shared" si="424"/>
        <v>7</v>
      </c>
      <c r="P1175" s="284">
        <v>2200513</v>
      </c>
      <c r="Q1175" s="284" t="s">
        <v>4608</v>
      </c>
      <c r="R1175" s="287"/>
      <c r="S1175" s="285">
        <f t="shared" si="425"/>
        <v>0</v>
      </c>
      <c r="T1175" s="285">
        <f t="shared" si="426"/>
        <v>0</v>
      </c>
    </row>
    <row r="1176" ht="36" customHeight="1" spans="1:20">
      <c r="A1176" s="275" t="s">
        <v>4609</v>
      </c>
      <c r="B1176" s="276" t="s">
        <v>1945</v>
      </c>
      <c r="C1176" s="185">
        <v>0</v>
      </c>
      <c r="D1176" s="185">
        <f t="shared" si="429"/>
        <v>0</v>
      </c>
      <c r="E1176" s="186">
        <v>0</v>
      </c>
      <c r="F1176" s="277">
        <v>0</v>
      </c>
      <c r="G1176" s="186">
        <v>0</v>
      </c>
      <c r="H1176" s="278" t="str">
        <f t="shared" si="421"/>
        <v/>
      </c>
      <c r="I1176" s="283" t="str">
        <f t="shared" si="422"/>
        <v>否</v>
      </c>
      <c r="J1176" s="207" t="str">
        <f t="shared" si="423"/>
        <v>项</v>
      </c>
      <c r="K1176" s="207">
        <f t="shared" si="427"/>
        <v>0</v>
      </c>
      <c r="O1176" s="207">
        <f t="shared" si="424"/>
        <v>7</v>
      </c>
      <c r="P1176" s="284">
        <v>2200514</v>
      </c>
      <c r="Q1176" s="284" t="s">
        <v>4610</v>
      </c>
      <c r="R1176" s="287"/>
      <c r="S1176" s="285">
        <f t="shared" si="425"/>
        <v>0</v>
      </c>
      <c r="T1176" s="285">
        <f t="shared" si="426"/>
        <v>0</v>
      </c>
    </row>
    <row r="1177" ht="36" customHeight="1" spans="1:20">
      <c r="A1177" s="275" t="s">
        <v>4611</v>
      </c>
      <c r="B1177" s="276" t="s">
        <v>1947</v>
      </c>
      <c r="C1177" s="185">
        <v>0</v>
      </c>
      <c r="D1177" s="185">
        <f t="shared" si="429"/>
        <v>0</v>
      </c>
      <c r="E1177" s="186">
        <v>0</v>
      </c>
      <c r="F1177" s="277">
        <v>0</v>
      </c>
      <c r="G1177" s="186">
        <v>0</v>
      </c>
      <c r="H1177" s="278" t="str">
        <f t="shared" si="421"/>
        <v/>
      </c>
      <c r="I1177" s="283" t="str">
        <f t="shared" si="422"/>
        <v>否</v>
      </c>
      <c r="J1177" s="207" t="str">
        <f t="shared" si="423"/>
        <v>项</v>
      </c>
      <c r="K1177" s="207">
        <f t="shared" si="427"/>
        <v>0</v>
      </c>
      <c r="O1177" s="207">
        <f t="shared" si="424"/>
        <v>7</v>
      </c>
      <c r="P1177" s="284">
        <v>2200599</v>
      </c>
      <c r="Q1177" s="284" t="s">
        <v>4612</v>
      </c>
      <c r="R1177" s="287"/>
      <c r="S1177" s="285">
        <f t="shared" si="425"/>
        <v>0</v>
      </c>
      <c r="T1177" s="285">
        <f t="shared" si="426"/>
        <v>0</v>
      </c>
    </row>
    <row r="1178" ht="36" customHeight="1" spans="1:20">
      <c r="A1178" s="275" t="s">
        <v>4613</v>
      </c>
      <c r="B1178" s="276" t="s">
        <v>1949</v>
      </c>
      <c r="C1178" s="185">
        <f t="shared" ref="C1178:G1178" si="430">C1179</f>
        <v>0</v>
      </c>
      <c r="D1178" s="185">
        <f t="shared" si="430"/>
        <v>0</v>
      </c>
      <c r="E1178" s="186">
        <f t="shared" si="430"/>
        <v>0</v>
      </c>
      <c r="F1178" s="277">
        <f t="shared" si="430"/>
        <v>0</v>
      </c>
      <c r="G1178" s="186">
        <f t="shared" si="430"/>
        <v>0</v>
      </c>
      <c r="H1178" s="278" t="str">
        <f t="shared" si="421"/>
        <v/>
      </c>
      <c r="I1178" s="283" t="str">
        <f t="shared" si="422"/>
        <v>否</v>
      </c>
      <c r="J1178" s="207" t="str">
        <f t="shared" si="423"/>
        <v>款</v>
      </c>
      <c r="K1178" s="207">
        <f t="shared" si="427"/>
        <v>0</v>
      </c>
      <c r="O1178" s="207">
        <f t="shared" si="424"/>
        <v>5</v>
      </c>
      <c r="P1178" s="284">
        <v>22099</v>
      </c>
      <c r="Q1178" s="286" t="s">
        <v>4614</v>
      </c>
      <c r="R1178" s="287"/>
      <c r="S1178" s="285">
        <f t="shared" si="425"/>
        <v>0</v>
      </c>
      <c r="T1178" s="285">
        <f t="shared" si="426"/>
        <v>0</v>
      </c>
    </row>
    <row r="1179" ht="36" customHeight="1" spans="1:20">
      <c r="A1179" s="290">
        <v>2209999</v>
      </c>
      <c r="B1179" s="276" t="s">
        <v>1952</v>
      </c>
      <c r="C1179" s="185">
        <v>0</v>
      </c>
      <c r="D1179" s="185">
        <f t="shared" ref="D1179:D1191" si="431">SUM(E1179:G1179)</f>
        <v>0</v>
      </c>
      <c r="E1179" s="186">
        <v>0</v>
      </c>
      <c r="F1179" s="277">
        <v>0</v>
      </c>
      <c r="G1179" s="186">
        <v>0</v>
      </c>
      <c r="H1179" s="278" t="str">
        <f t="shared" si="421"/>
        <v/>
      </c>
      <c r="I1179" s="283" t="str">
        <f t="shared" si="422"/>
        <v>否</v>
      </c>
      <c r="J1179" s="207" t="str">
        <f t="shared" si="423"/>
        <v>项</v>
      </c>
      <c r="K1179" s="207">
        <f t="shared" si="427"/>
        <v>0</v>
      </c>
      <c r="O1179" s="207">
        <f t="shared" si="424"/>
        <v>7</v>
      </c>
      <c r="P1179" s="284">
        <v>2209901</v>
      </c>
      <c r="Q1179" s="284" t="s">
        <v>4615</v>
      </c>
      <c r="R1179" s="287"/>
      <c r="S1179" s="285">
        <f t="shared" si="425"/>
        <v>98</v>
      </c>
      <c r="T1179" s="285">
        <f t="shared" si="426"/>
        <v>0</v>
      </c>
    </row>
    <row r="1180" ht="36" customHeight="1" spans="1:20">
      <c r="A1180" s="271" t="s">
        <v>113</v>
      </c>
      <c r="B1180" s="272" t="s">
        <v>114</v>
      </c>
      <c r="C1180" s="179">
        <f>SUM(C1181,C1192,C1196)</f>
        <v>6472</v>
      </c>
      <c r="D1180" s="179">
        <f t="shared" ref="C1180:G1180" si="432">SUM(D1181,D1192,D1196)</f>
        <v>12502</v>
      </c>
      <c r="E1180" s="180">
        <f t="shared" si="432"/>
        <v>6058</v>
      </c>
      <c r="F1180" s="273">
        <f t="shared" si="432"/>
        <v>2009</v>
      </c>
      <c r="G1180" s="180">
        <f t="shared" si="432"/>
        <v>4435</v>
      </c>
      <c r="H1180" s="274">
        <f t="shared" si="421"/>
        <v>0.931705809641533</v>
      </c>
      <c r="I1180" s="283" t="str">
        <f t="shared" si="422"/>
        <v>是</v>
      </c>
      <c r="J1180" s="207" t="str">
        <f t="shared" si="423"/>
        <v>类</v>
      </c>
      <c r="K1180" s="207">
        <f t="shared" si="427"/>
        <v>6030</v>
      </c>
      <c r="O1180" s="207">
        <f t="shared" si="424"/>
        <v>3</v>
      </c>
      <c r="P1180" s="284">
        <v>221</v>
      </c>
      <c r="Q1180" s="286" t="s">
        <v>2595</v>
      </c>
      <c r="R1180" s="287">
        <f>SUM(R1181,R1192,R1196)</f>
        <v>6472</v>
      </c>
      <c r="S1180" s="285">
        <f t="shared" si="425"/>
        <v>0</v>
      </c>
      <c r="T1180" s="285">
        <f t="shared" si="426"/>
        <v>0</v>
      </c>
    </row>
    <row r="1181" ht="36" customHeight="1" spans="1:20">
      <c r="A1181" s="275" t="s">
        <v>4616</v>
      </c>
      <c r="B1181" s="276" t="s">
        <v>1955</v>
      </c>
      <c r="C1181" s="185">
        <f t="shared" ref="C1181:G1181" si="433">SUM(C1182:C1191)</f>
        <v>502</v>
      </c>
      <c r="D1181" s="185">
        <f t="shared" si="433"/>
        <v>6394</v>
      </c>
      <c r="E1181" s="186">
        <f t="shared" si="433"/>
        <v>0</v>
      </c>
      <c r="F1181" s="277">
        <f t="shared" si="433"/>
        <v>2009</v>
      </c>
      <c r="G1181" s="186">
        <f t="shared" si="433"/>
        <v>4385</v>
      </c>
      <c r="H1181" s="278">
        <f t="shared" si="421"/>
        <v>11.7370517928287</v>
      </c>
      <c r="I1181" s="283" t="str">
        <f t="shared" si="422"/>
        <v>是</v>
      </c>
      <c r="J1181" s="207" t="str">
        <f t="shared" si="423"/>
        <v>款</v>
      </c>
      <c r="K1181" s="207">
        <f t="shared" si="427"/>
        <v>5892</v>
      </c>
      <c r="O1181" s="207">
        <f t="shared" si="424"/>
        <v>5</v>
      </c>
      <c r="P1181" s="284">
        <v>22101</v>
      </c>
      <c r="Q1181" s="286" t="s">
        <v>4617</v>
      </c>
      <c r="R1181" s="287">
        <f>SUM(R1182:R1191)</f>
        <v>502</v>
      </c>
      <c r="S1181" s="285">
        <f t="shared" si="425"/>
        <v>0</v>
      </c>
      <c r="T1181" s="285">
        <f t="shared" si="426"/>
        <v>0</v>
      </c>
    </row>
    <row r="1182" ht="36" customHeight="1" spans="1:20">
      <c r="A1182" s="275" t="s">
        <v>4618</v>
      </c>
      <c r="B1182" s="276" t="s">
        <v>1957</v>
      </c>
      <c r="C1182" s="185">
        <v>0</v>
      </c>
      <c r="D1182" s="185">
        <f t="shared" si="431"/>
        <v>400</v>
      </c>
      <c r="E1182" s="186">
        <v>0</v>
      </c>
      <c r="F1182" s="277">
        <v>400</v>
      </c>
      <c r="G1182" s="186">
        <v>0</v>
      </c>
      <c r="H1182" s="278" t="str">
        <f t="shared" si="421"/>
        <v/>
      </c>
      <c r="I1182" s="283" t="str">
        <f t="shared" si="422"/>
        <v>是</v>
      </c>
      <c r="J1182" s="207" t="str">
        <f t="shared" si="423"/>
        <v>项</v>
      </c>
      <c r="K1182" s="207">
        <f t="shared" si="427"/>
        <v>400</v>
      </c>
      <c r="O1182" s="207">
        <f t="shared" si="424"/>
        <v>7</v>
      </c>
      <c r="P1182" s="284">
        <v>2210101</v>
      </c>
      <c r="Q1182" s="284" t="s">
        <v>4619</v>
      </c>
      <c r="R1182" s="287"/>
      <c r="S1182" s="285">
        <f t="shared" si="425"/>
        <v>0</v>
      </c>
      <c r="T1182" s="285">
        <f t="shared" si="426"/>
        <v>0</v>
      </c>
    </row>
    <row r="1183" ht="36" customHeight="1" spans="1:20">
      <c r="A1183" s="275" t="s">
        <v>4620</v>
      </c>
      <c r="B1183" s="276" t="s">
        <v>1959</v>
      </c>
      <c r="C1183" s="185">
        <v>0</v>
      </c>
      <c r="D1183" s="185">
        <f t="shared" si="431"/>
        <v>0</v>
      </c>
      <c r="E1183" s="186">
        <v>0</v>
      </c>
      <c r="F1183" s="277">
        <v>0</v>
      </c>
      <c r="G1183" s="186">
        <v>0</v>
      </c>
      <c r="H1183" s="278" t="str">
        <f t="shared" si="421"/>
        <v/>
      </c>
      <c r="I1183" s="283" t="str">
        <f t="shared" si="422"/>
        <v>否</v>
      </c>
      <c r="J1183" s="207" t="str">
        <f t="shared" si="423"/>
        <v>项</v>
      </c>
      <c r="K1183" s="207">
        <f t="shared" si="427"/>
        <v>0</v>
      </c>
      <c r="O1183" s="207">
        <f t="shared" si="424"/>
        <v>7</v>
      </c>
      <c r="P1183" s="284">
        <v>2210102</v>
      </c>
      <c r="Q1183" s="284" t="s">
        <v>4621</v>
      </c>
      <c r="R1183" s="287"/>
      <c r="S1183" s="285">
        <f t="shared" si="425"/>
        <v>0</v>
      </c>
      <c r="T1183" s="285">
        <f t="shared" si="426"/>
        <v>0</v>
      </c>
    </row>
    <row r="1184" ht="36" customHeight="1" spans="1:20">
      <c r="A1184" s="275" t="s">
        <v>4622</v>
      </c>
      <c r="B1184" s="276" t="s">
        <v>1961</v>
      </c>
      <c r="C1184" s="185">
        <v>4</v>
      </c>
      <c r="D1184" s="185">
        <f t="shared" si="431"/>
        <v>351</v>
      </c>
      <c r="E1184" s="186">
        <v>0</v>
      </c>
      <c r="F1184" s="277">
        <v>351</v>
      </c>
      <c r="G1184" s="186"/>
      <c r="H1184" s="278">
        <f t="shared" si="421"/>
        <v>86.75</v>
      </c>
      <c r="I1184" s="283" t="str">
        <f t="shared" si="422"/>
        <v>是</v>
      </c>
      <c r="J1184" s="207" t="str">
        <f t="shared" si="423"/>
        <v>项</v>
      </c>
      <c r="K1184" s="207">
        <f t="shared" si="427"/>
        <v>347</v>
      </c>
      <c r="O1184" s="207">
        <f t="shared" si="424"/>
        <v>7</v>
      </c>
      <c r="P1184" s="284">
        <v>2210103</v>
      </c>
      <c r="Q1184" s="284" t="s">
        <v>4623</v>
      </c>
      <c r="R1184" s="287">
        <v>4</v>
      </c>
      <c r="S1184" s="285">
        <f t="shared" si="425"/>
        <v>0</v>
      </c>
      <c r="T1184" s="285">
        <f t="shared" si="426"/>
        <v>0</v>
      </c>
    </row>
    <row r="1185" ht="36" customHeight="1" spans="1:20">
      <c r="A1185" s="275" t="s">
        <v>4624</v>
      </c>
      <c r="B1185" s="276" t="s">
        <v>1963</v>
      </c>
      <c r="C1185" s="185">
        <v>0</v>
      </c>
      <c r="D1185" s="185">
        <f t="shared" si="431"/>
        <v>0</v>
      </c>
      <c r="E1185" s="186">
        <v>0</v>
      </c>
      <c r="F1185" s="277"/>
      <c r="G1185" s="186">
        <v>0</v>
      </c>
      <c r="H1185" s="278" t="str">
        <f t="shared" si="421"/>
        <v/>
      </c>
      <c r="I1185" s="283" t="str">
        <f t="shared" si="422"/>
        <v>否</v>
      </c>
      <c r="J1185" s="207" t="str">
        <f t="shared" si="423"/>
        <v>项</v>
      </c>
      <c r="K1185" s="207">
        <f t="shared" si="427"/>
        <v>0</v>
      </c>
      <c r="O1185" s="207">
        <f t="shared" si="424"/>
        <v>7</v>
      </c>
      <c r="P1185" s="284">
        <v>2210104</v>
      </c>
      <c r="Q1185" s="284" t="s">
        <v>4625</v>
      </c>
      <c r="R1185" s="287"/>
      <c r="S1185" s="285">
        <f t="shared" si="425"/>
        <v>0</v>
      </c>
      <c r="T1185" s="285">
        <f t="shared" si="426"/>
        <v>0</v>
      </c>
    </row>
    <row r="1186" ht="36" customHeight="1" spans="1:20">
      <c r="A1186" s="275" t="s">
        <v>4626</v>
      </c>
      <c r="B1186" s="276" t="s">
        <v>1965</v>
      </c>
      <c r="C1186" s="185">
        <v>130</v>
      </c>
      <c r="D1186" s="185">
        <f t="shared" si="431"/>
        <v>4443</v>
      </c>
      <c r="E1186" s="186">
        <v>0</v>
      </c>
      <c r="F1186" s="277">
        <v>58</v>
      </c>
      <c r="G1186" s="186">
        <v>4385</v>
      </c>
      <c r="H1186" s="278">
        <f t="shared" si="421"/>
        <v>33.1769230769231</v>
      </c>
      <c r="I1186" s="283" t="str">
        <f t="shared" si="422"/>
        <v>是</v>
      </c>
      <c r="J1186" s="207" t="str">
        <f t="shared" si="423"/>
        <v>项</v>
      </c>
      <c r="K1186" s="207">
        <f t="shared" si="427"/>
        <v>4313</v>
      </c>
      <c r="O1186" s="207">
        <f t="shared" si="424"/>
        <v>7</v>
      </c>
      <c r="P1186" s="284">
        <v>2210105</v>
      </c>
      <c r="Q1186" s="284" t="s">
        <v>4627</v>
      </c>
      <c r="R1186" s="287">
        <v>130</v>
      </c>
      <c r="S1186" s="285">
        <f t="shared" si="425"/>
        <v>0</v>
      </c>
      <c r="T1186" s="285">
        <f t="shared" si="426"/>
        <v>0</v>
      </c>
    </row>
    <row r="1187" ht="36" customHeight="1" spans="1:20">
      <c r="A1187" s="275" t="s">
        <v>4628</v>
      </c>
      <c r="B1187" s="276" t="s">
        <v>1967</v>
      </c>
      <c r="C1187" s="185">
        <v>0</v>
      </c>
      <c r="D1187" s="185">
        <f t="shared" si="431"/>
        <v>0</v>
      </c>
      <c r="E1187" s="186">
        <v>0</v>
      </c>
      <c r="F1187" s="277">
        <v>0</v>
      </c>
      <c r="G1187" s="186">
        <v>0</v>
      </c>
      <c r="H1187" s="278" t="str">
        <f t="shared" si="421"/>
        <v/>
      </c>
      <c r="I1187" s="283" t="str">
        <f t="shared" si="422"/>
        <v>否</v>
      </c>
      <c r="J1187" s="207" t="str">
        <f t="shared" si="423"/>
        <v>项</v>
      </c>
      <c r="K1187" s="207">
        <f t="shared" si="427"/>
        <v>0</v>
      </c>
      <c r="O1187" s="207">
        <f t="shared" si="424"/>
        <v>7</v>
      </c>
      <c r="P1187" s="284">
        <v>2210106</v>
      </c>
      <c r="Q1187" s="284" t="s">
        <v>4629</v>
      </c>
      <c r="R1187" s="287"/>
      <c r="S1187" s="285">
        <f t="shared" si="425"/>
        <v>0</v>
      </c>
      <c r="T1187" s="285">
        <f t="shared" si="426"/>
        <v>0</v>
      </c>
    </row>
    <row r="1188" ht="36" customHeight="1" spans="1:20">
      <c r="A1188" s="275" t="s">
        <v>4630</v>
      </c>
      <c r="B1188" s="276" t="s">
        <v>1969</v>
      </c>
      <c r="C1188" s="185">
        <v>50</v>
      </c>
      <c r="D1188" s="185">
        <f t="shared" si="431"/>
        <v>0</v>
      </c>
      <c r="E1188" s="186">
        <v>0</v>
      </c>
      <c r="F1188" s="277">
        <v>0</v>
      </c>
      <c r="G1188" s="186">
        <v>0</v>
      </c>
      <c r="H1188" s="278">
        <f t="shared" si="421"/>
        <v>-1</v>
      </c>
      <c r="I1188" s="283" t="str">
        <f t="shared" si="422"/>
        <v>是</v>
      </c>
      <c r="J1188" s="207" t="str">
        <f t="shared" si="423"/>
        <v>项</v>
      </c>
      <c r="K1188" s="207">
        <f t="shared" si="427"/>
        <v>-50</v>
      </c>
      <c r="O1188" s="207">
        <f t="shared" si="424"/>
        <v>7</v>
      </c>
      <c r="P1188" s="284">
        <v>2210107</v>
      </c>
      <c r="Q1188" s="284" t="s">
        <v>4631</v>
      </c>
      <c r="R1188" s="287">
        <v>50</v>
      </c>
      <c r="S1188" s="285">
        <f t="shared" si="425"/>
        <v>0</v>
      </c>
      <c r="T1188" s="285">
        <f t="shared" si="426"/>
        <v>0</v>
      </c>
    </row>
    <row r="1189" ht="36" customHeight="1" spans="1:20">
      <c r="A1189" s="275" t="s">
        <v>4632</v>
      </c>
      <c r="B1189" s="276" t="s">
        <v>1971</v>
      </c>
      <c r="C1189" s="185">
        <v>300</v>
      </c>
      <c r="D1189" s="185">
        <f t="shared" si="431"/>
        <v>1200</v>
      </c>
      <c r="E1189" s="186">
        <v>0</v>
      </c>
      <c r="F1189" s="277">
        <v>1200</v>
      </c>
      <c r="G1189" s="186"/>
      <c r="H1189" s="278">
        <f t="shared" si="421"/>
        <v>3</v>
      </c>
      <c r="I1189" s="283" t="str">
        <f t="shared" si="422"/>
        <v>是</v>
      </c>
      <c r="J1189" s="207" t="str">
        <f t="shared" si="423"/>
        <v>项</v>
      </c>
      <c r="K1189" s="207">
        <f t="shared" si="427"/>
        <v>900</v>
      </c>
      <c r="O1189" s="207">
        <f t="shared" si="424"/>
        <v>7</v>
      </c>
      <c r="P1189" s="284">
        <v>2210108</v>
      </c>
      <c r="Q1189" s="284" t="s">
        <v>4633</v>
      </c>
      <c r="R1189" s="287">
        <v>300</v>
      </c>
      <c r="S1189" s="285">
        <f t="shared" si="425"/>
        <v>0</v>
      </c>
      <c r="T1189" s="285">
        <f t="shared" si="426"/>
        <v>0</v>
      </c>
    </row>
    <row r="1190" ht="36" customHeight="1" spans="1:20">
      <c r="A1190" s="275" t="s">
        <v>4634</v>
      </c>
      <c r="B1190" s="276" t="s">
        <v>1973</v>
      </c>
      <c r="C1190" s="185">
        <v>0</v>
      </c>
      <c r="D1190" s="185">
        <f t="shared" si="431"/>
        <v>0</v>
      </c>
      <c r="E1190" s="186">
        <v>0</v>
      </c>
      <c r="F1190" s="277">
        <v>0</v>
      </c>
      <c r="G1190" s="186">
        <v>0</v>
      </c>
      <c r="H1190" s="278" t="str">
        <f t="shared" si="421"/>
        <v/>
      </c>
      <c r="I1190" s="283" t="str">
        <f t="shared" si="422"/>
        <v>否</v>
      </c>
      <c r="J1190" s="207" t="str">
        <f t="shared" si="423"/>
        <v>项</v>
      </c>
      <c r="K1190" s="207">
        <f t="shared" si="427"/>
        <v>0</v>
      </c>
      <c r="O1190" s="207">
        <f t="shared" si="424"/>
        <v>7</v>
      </c>
      <c r="P1190" s="284">
        <v>2210109</v>
      </c>
      <c r="Q1190" s="284" t="s">
        <v>4635</v>
      </c>
      <c r="R1190" s="287"/>
      <c r="S1190" s="285">
        <f t="shared" si="425"/>
        <v>0</v>
      </c>
      <c r="T1190" s="285">
        <f t="shared" si="426"/>
        <v>0</v>
      </c>
    </row>
    <row r="1191" ht="36" customHeight="1" spans="1:20">
      <c r="A1191" s="275" t="s">
        <v>4636</v>
      </c>
      <c r="B1191" s="276" t="s">
        <v>1975</v>
      </c>
      <c r="C1191" s="185">
        <v>18</v>
      </c>
      <c r="D1191" s="185">
        <f t="shared" si="431"/>
        <v>0</v>
      </c>
      <c r="E1191" s="186">
        <v>0</v>
      </c>
      <c r="F1191" s="277">
        <v>0</v>
      </c>
      <c r="G1191" s="186">
        <v>0</v>
      </c>
      <c r="H1191" s="278">
        <f t="shared" si="421"/>
        <v>-1</v>
      </c>
      <c r="I1191" s="283" t="str">
        <f t="shared" si="422"/>
        <v>是</v>
      </c>
      <c r="J1191" s="207" t="str">
        <f t="shared" si="423"/>
        <v>项</v>
      </c>
      <c r="K1191" s="207">
        <f t="shared" si="427"/>
        <v>-18</v>
      </c>
      <c r="O1191" s="207">
        <f t="shared" si="424"/>
        <v>7</v>
      </c>
      <c r="P1191" s="284">
        <v>2210199</v>
      </c>
      <c r="Q1191" s="284" t="s">
        <v>4637</v>
      </c>
      <c r="R1191" s="287">
        <v>18</v>
      </c>
      <c r="S1191" s="285">
        <f t="shared" si="425"/>
        <v>0</v>
      </c>
      <c r="T1191" s="285">
        <f t="shared" si="426"/>
        <v>0</v>
      </c>
    </row>
    <row r="1192" ht="36" customHeight="1" spans="1:20">
      <c r="A1192" s="275" t="s">
        <v>4638</v>
      </c>
      <c r="B1192" s="276" t="s">
        <v>1977</v>
      </c>
      <c r="C1192" s="185">
        <f t="shared" ref="C1192:G1192" si="434">SUM(C1193:C1195)</f>
        <v>5970</v>
      </c>
      <c r="D1192" s="185">
        <f t="shared" si="434"/>
        <v>6108</v>
      </c>
      <c r="E1192" s="186">
        <f t="shared" si="434"/>
        <v>6058</v>
      </c>
      <c r="F1192" s="277">
        <f t="shared" si="434"/>
        <v>0</v>
      </c>
      <c r="G1192" s="186">
        <f t="shared" si="434"/>
        <v>50</v>
      </c>
      <c r="H1192" s="278">
        <f t="shared" si="421"/>
        <v>0.0231155778894472</v>
      </c>
      <c r="I1192" s="283" t="str">
        <f t="shared" si="422"/>
        <v>是</v>
      </c>
      <c r="J1192" s="207" t="str">
        <f t="shared" si="423"/>
        <v>款</v>
      </c>
      <c r="K1192" s="207">
        <f t="shared" si="427"/>
        <v>138</v>
      </c>
      <c r="O1192" s="207">
        <f t="shared" si="424"/>
        <v>5</v>
      </c>
      <c r="P1192" s="284">
        <v>22102</v>
      </c>
      <c r="Q1192" s="286" t="s">
        <v>4639</v>
      </c>
      <c r="R1192" s="287">
        <f>SUM(R1193:R1195)</f>
        <v>5970</v>
      </c>
      <c r="S1192" s="285">
        <f t="shared" si="425"/>
        <v>0</v>
      </c>
      <c r="T1192" s="285">
        <f t="shared" si="426"/>
        <v>0</v>
      </c>
    </row>
    <row r="1193" ht="36" customHeight="1" spans="1:20">
      <c r="A1193" s="275" t="s">
        <v>4640</v>
      </c>
      <c r="B1193" s="276" t="s">
        <v>1979</v>
      </c>
      <c r="C1193" s="185">
        <v>5756</v>
      </c>
      <c r="D1193" s="185">
        <f t="shared" ref="D1193:D1195" si="435">SUM(E1193:G1193)</f>
        <v>6058</v>
      </c>
      <c r="E1193" s="279">
        <v>6058</v>
      </c>
      <c r="F1193" s="277">
        <v>0</v>
      </c>
      <c r="G1193" s="186">
        <v>0</v>
      </c>
      <c r="H1193" s="278">
        <f t="shared" si="421"/>
        <v>0.0524669909659485</v>
      </c>
      <c r="I1193" s="283" t="str">
        <f t="shared" si="422"/>
        <v>是</v>
      </c>
      <c r="J1193" s="207" t="str">
        <f t="shared" si="423"/>
        <v>项</v>
      </c>
      <c r="K1193" s="207">
        <f t="shared" si="427"/>
        <v>302</v>
      </c>
      <c r="O1193" s="207">
        <f t="shared" si="424"/>
        <v>7</v>
      </c>
      <c r="P1193" s="284">
        <v>2210201</v>
      </c>
      <c r="Q1193" s="284" t="s">
        <v>4641</v>
      </c>
      <c r="R1193" s="287">
        <v>5756</v>
      </c>
      <c r="S1193" s="285">
        <f t="shared" si="425"/>
        <v>0</v>
      </c>
      <c r="T1193" s="285">
        <f t="shared" si="426"/>
        <v>0</v>
      </c>
    </row>
    <row r="1194" ht="36" customHeight="1" spans="1:20">
      <c r="A1194" s="275" t="s">
        <v>4642</v>
      </c>
      <c r="B1194" s="276" t="s">
        <v>1981</v>
      </c>
      <c r="C1194" s="185">
        <v>0</v>
      </c>
      <c r="D1194" s="185">
        <f t="shared" si="435"/>
        <v>0</v>
      </c>
      <c r="E1194" s="186">
        <v>0</v>
      </c>
      <c r="F1194" s="277">
        <v>0</v>
      </c>
      <c r="G1194" s="186">
        <v>0</v>
      </c>
      <c r="H1194" s="278" t="str">
        <f t="shared" si="421"/>
        <v/>
      </c>
      <c r="I1194" s="283" t="str">
        <f t="shared" si="422"/>
        <v>否</v>
      </c>
      <c r="J1194" s="207" t="str">
        <f t="shared" si="423"/>
        <v>项</v>
      </c>
      <c r="K1194" s="207">
        <f t="shared" si="427"/>
        <v>0</v>
      </c>
      <c r="O1194" s="207">
        <f t="shared" si="424"/>
        <v>7</v>
      </c>
      <c r="P1194" s="284">
        <v>2210202</v>
      </c>
      <c r="Q1194" s="284" t="s">
        <v>4643</v>
      </c>
      <c r="R1194" s="287"/>
      <c r="S1194" s="285">
        <f t="shared" si="425"/>
        <v>0</v>
      </c>
      <c r="T1194" s="285">
        <f t="shared" si="426"/>
        <v>0</v>
      </c>
    </row>
    <row r="1195" ht="36" customHeight="1" spans="1:20">
      <c r="A1195" s="275" t="s">
        <v>4644</v>
      </c>
      <c r="B1195" s="276" t="s">
        <v>1983</v>
      </c>
      <c r="C1195" s="185">
        <v>214</v>
      </c>
      <c r="D1195" s="185">
        <f t="shared" si="435"/>
        <v>50</v>
      </c>
      <c r="E1195" s="186">
        <v>0</v>
      </c>
      <c r="F1195" s="277">
        <v>0</v>
      </c>
      <c r="G1195" s="186">
        <v>50</v>
      </c>
      <c r="H1195" s="278">
        <f t="shared" si="421"/>
        <v>-0.766355140186916</v>
      </c>
      <c r="I1195" s="283" t="str">
        <f t="shared" si="422"/>
        <v>是</v>
      </c>
      <c r="J1195" s="207" t="str">
        <f t="shared" si="423"/>
        <v>项</v>
      </c>
      <c r="K1195" s="207">
        <f t="shared" si="427"/>
        <v>-164</v>
      </c>
      <c r="O1195" s="207">
        <f t="shared" si="424"/>
        <v>7</v>
      </c>
      <c r="P1195" s="284">
        <v>2210203</v>
      </c>
      <c r="Q1195" s="284" t="s">
        <v>4645</v>
      </c>
      <c r="R1195" s="287">
        <v>214</v>
      </c>
      <c r="S1195" s="285">
        <f t="shared" si="425"/>
        <v>0</v>
      </c>
      <c r="T1195" s="285">
        <f t="shared" si="426"/>
        <v>0</v>
      </c>
    </row>
    <row r="1196" ht="36" customHeight="1" spans="1:20">
      <c r="A1196" s="275" t="s">
        <v>4646</v>
      </c>
      <c r="B1196" s="276" t="s">
        <v>1985</v>
      </c>
      <c r="C1196" s="185">
        <f t="shared" ref="C1196:G1196" si="436">SUM(C1197:C1199)</f>
        <v>0</v>
      </c>
      <c r="D1196" s="185">
        <f t="shared" si="436"/>
        <v>0</v>
      </c>
      <c r="E1196" s="186">
        <f t="shared" si="436"/>
        <v>0</v>
      </c>
      <c r="F1196" s="277">
        <f t="shared" si="436"/>
        <v>0</v>
      </c>
      <c r="G1196" s="186">
        <f t="shared" si="436"/>
        <v>0</v>
      </c>
      <c r="H1196" s="278" t="str">
        <f t="shared" si="421"/>
        <v/>
      </c>
      <c r="I1196" s="283" t="str">
        <f t="shared" si="422"/>
        <v>否</v>
      </c>
      <c r="J1196" s="207" t="str">
        <f t="shared" si="423"/>
        <v>款</v>
      </c>
      <c r="K1196" s="207">
        <f t="shared" si="427"/>
        <v>0</v>
      </c>
      <c r="O1196" s="207">
        <f t="shared" si="424"/>
        <v>5</v>
      </c>
      <c r="P1196" s="284">
        <v>22103</v>
      </c>
      <c r="Q1196" s="286" t="s">
        <v>4647</v>
      </c>
      <c r="R1196" s="287"/>
      <c r="S1196" s="285">
        <f t="shared" si="425"/>
        <v>0</v>
      </c>
      <c r="T1196" s="285">
        <f t="shared" si="426"/>
        <v>0</v>
      </c>
    </row>
    <row r="1197" ht="36" customHeight="1" spans="1:20">
      <c r="A1197" s="275" t="s">
        <v>4648</v>
      </c>
      <c r="B1197" s="276" t="s">
        <v>1987</v>
      </c>
      <c r="C1197" s="185">
        <v>0</v>
      </c>
      <c r="D1197" s="185">
        <f t="shared" ref="D1197:D1199" si="437">SUM(E1197:G1197)</f>
        <v>0</v>
      </c>
      <c r="E1197" s="186">
        <v>0</v>
      </c>
      <c r="F1197" s="277">
        <v>0</v>
      </c>
      <c r="G1197" s="186">
        <v>0</v>
      </c>
      <c r="H1197" s="278" t="str">
        <f t="shared" si="421"/>
        <v/>
      </c>
      <c r="I1197" s="283" t="str">
        <f t="shared" si="422"/>
        <v>否</v>
      </c>
      <c r="J1197" s="207" t="str">
        <f t="shared" si="423"/>
        <v>项</v>
      </c>
      <c r="K1197" s="207">
        <f t="shared" si="427"/>
        <v>0</v>
      </c>
      <c r="O1197" s="207">
        <f t="shared" si="424"/>
        <v>7</v>
      </c>
      <c r="P1197" s="284">
        <v>2210301</v>
      </c>
      <c r="Q1197" s="284" t="s">
        <v>4649</v>
      </c>
      <c r="R1197" s="287"/>
      <c r="S1197" s="285">
        <f t="shared" si="425"/>
        <v>0</v>
      </c>
      <c r="T1197" s="285">
        <f t="shared" si="426"/>
        <v>0</v>
      </c>
    </row>
    <row r="1198" ht="36" customHeight="1" spans="1:20">
      <c r="A1198" s="275" t="s">
        <v>4650</v>
      </c>
      <c r="B1198" s="276" t="s">
        <v>1989</v>
      </c>
      <c r="C1198" s="185">
        <v>0</v>
      </c>
      <c r="D1198" s="185">
        <f t="shared" si="437"/>
        <v>0</v>
      </c>
      <c r="E1198" s="186">
        <v>0</v>
      </c>
      <c r="F1198" s="277">
        <v>0</v>
      </c>
      <c r="G1198" s="186">
        <v>0</v>
      </c>
      <c r="H1198" s="278" t="str">
        <f t="shared" si="421"/>
        <v/>
      </c>
      <c r="I1198" s="283" t="str">
        <f t="shared" si="422"/>
        <v>否</v>
      </c>
      <c r="J1198" s="207" t="str">
        <f t="shared" si="423"/>
        <v>项</v>
      </c>
      <c r="K1198" s="207">
        <f t="shared" si="427"/>
        <v>0</v>
      </c>
      <c r="O1198" s="207">
        <f t="shared" si="424"/>
        <v>7</v>
      </c>
      <c r="P1198" s="284">
        <v>2210302</v>
      </c>
      <c r="Q1198" s="284" t="s">
        <v>4651</v>
      </c>
      <c r="R1198" s="287"/>
      <c r="S1198" s="285">
        <f t="shared" si="425"/>
        <v>0</v>
      </c>
      <c r="T1198" s="285">
        <f t="shared" si="426"/>
        <v>0</v>
      </c>
    </row>
    <row r="1199" ht="36" customHeight="1" spans="1:20">
      <c r="A1199" s="275" t="s">
        <v>4652</v>
      </c>
      <c r="B1199" s="276" t="s">
        <v>1991</v>
      </c>
      <c r="C1199" s="185">
        <v>0</v>
      </c>
      <c r="D1199" s="185">
        <f t="shared" si="437"/>
        <v>0</v>
      </c>
      <c r="E1199" s="186">
        <v>0</v>
      </c>
      <c r="F1199" s="277">
        <v>0</v>
      </c>
      <c r="G1199" s="186">
        <v>0</v>
      </c>
      <c r="H1199" s="278" t="str">
        <f t="shared" si="421"/>
        <v/>
      </c>
      <c r="I1199" s="283" t="str">
        <f t="shared" si="422"/>
        <v>否</v>
      </c>
      <c r="J1199" s="207" t="str">
        <f t="shared" si="423"/>
        <v>项</v>
      </c>
      <c r="K1199" s="207">
        <f t="shared" si="427"/>
        <v>0</v>
      </c>
      <c r="O1199" s="207">
        <f t="shared" si="424"/>
        <v>7</v>
      </c>
      <c r="P1199" s="284">
        <v>2210399</v>
      </c>
      <c r="Q1199" s="284" t="s">
        <v>4653</v>
      </c>
      <c r="R1199" s="287"/>
      <c r="S1199" s="285">
        <f t="shared" si="425"/>
        <v>0</v>
      </c>
      <c r="T1199" s="285">
        <f t="shared" si="426"/>
        <v>0</v>
      </c>
    </row>
    <row r="1200" ht="36" customHeight="1" spans="1:20">
      <c r="A1200" s="271" t="s">
        <v>115</v>
      </c>
      <c r="B1200" s="272" t="s">
        <v>116</v>
      </c>
      <c r="C1200" s="179">
        <f>SUM(C1201,C1219,C1233,C1239,C1245)</f>
        <v>738</v>
      </c>
      <c r="D1200" s="179">
        <f t="shared" ref="C1200:G1200" si="438">SUM(D1201,D1219,D1233,D1239,D1245)</f>
        <v>304</v>
      </c>
      <c r="E1200" s="180">
        <f t="shared" si="438"/>
        <v>0</v>
      </c>
      <c r="F1200" s="273">
        <f t="shared" si="438"/>
        <v>284</v>
      </c>
      <c r="G1200" s="180">
        <f t="shared" si="438"/>
        <v>20</v>
      </c>
      <c r="H1200" s="274">
        <f t="shared" si="421"/>
        <v>-0.588075880758808</v>
      </c>
      <c r="I1200" s="283" t="str">
        <f t="shared" si="422"/>
        <v>是</v>
      </c>
      <c r="J1200" s="207" t="str">
        <f t="shared" si="423"/>
        <v>类</v>
      </c>
      <c r="K1200" s="207">
        <f t="shared" si="427"/>
        <v>-434</v>
      </c>
      <c r="O1200" s="207">
        <f t="shared" si="424"/>
        <v>3</v>
      </c>
      <c r="P1200" s="284">
        <v>222</v>
      </c>
      <c r="Q1200" s="286" t="s">
        <v>2596</v>
      </c>
      <c r="R1200" s="287">
        <f>SUM(R1201,R1219,R1233,R1239,R1245)</f>
        <v>738</v>
      </c>
      <c r="S1200" s="285">
        <f t="shared" si="425"/>
        <v>0</v>
      </c>
      <c r="T1200" s="285">
        <f t="shared" si="426"/>
        <v>0</v>
      </c>
    </row>
    <row r="1201" ht="36" customHeight="1" spans="1:20">
      <c r="A1201" s="275" t="s">
        <v>4654</v>
      </c>
      <c r="B1201" s="276" t="s">
        <v>1994</v>
      </c>
      <c r="C1201" s="185">
        <f t="shared" ref="C1201:G1201" si="439">SUM(C1202:C1218)</f>
        <v>332</v>
      </c>
      <c r="D1201" s="185">
        <f t="shared" si="439"/>
        <v>159</v>
      </c>
      <c r="E1201" s="186">
        <f t="shared" si="439"/>
        <v>0</v>
      </c>
      <c r="F1201" s="277">
        <f t="shared" si="439"/>
        <v>139</v>
      </c>
      <c r="G1201" s="186">
        <f t="shared" si="439"/>
        <v>20</v>
      </c>
      <c r="H1201" s="278">
        <f t="shared" si="421"/>
        <v>-0.521084337349398</v>
      </c>
      <c r="I1201" s="283" t="str">
        <f t="shared" si="422"/>
        <v>是</v>
      </c>
      <c r="J1201" s="207" t="str">
        <f t="shared" si="423"/>
        <v>款</v>
      </c>
      <c r="K1201" s="207">
        <f t="shared" si="427"/>
        <v>-173</v>
      </c>
      <c r="O1201" s="207">
        <f t="shared" si="424"/>
        <v>5</v>
      </c>
      <c r="P1201" s="284">
        <v>22201</v>
      </c>
      <c r="Q1201" s="286" t="s">
        <v>4655</v>
      </c>
      <c r="R1201" s="287">
        <f>SUM(R1202:R1218)</f>
        <v>332</v>
      </c>
      <c r="S1201" s="285">
        <f t="shared" si="425"/>
        <v>0</v>
      </c>
      <c r="T1201" s="285">
        <f t="shared" si="426"/>
        <v>0</v>
      </c>
    </row>
    <row r="1202" ht="36" customHeight="1" spans="1:20">
      <c r="A1202" s="275" t="s">
        <v>4656</v>
      </c>
      <c r="B1202" s="276" t="s">
        <v>145</v>
      </c>
      <c r="C1202" s="185">
        <v>0</v>
      </c>
      <c r="D1202" s="185">
        <f t="shared" ref="D1202:D1218" si="440">SUM(E1202:G1202)</f>
        <v>0</v>
      </c>
      <c r="E1202" s="186">
        <v>0</v>
      </c>
      <c r="F1202" s="277">
        <v>0</v>
      </c>
      <c r="G1202" s="186">
        <v>0</v>
      </c>
      <c r="H1202" s="278" t="str">
        <f t="shared" si="421"/>
        <v/>
      </c>
      <c r="I1202" s="283" t="str">
        <f t="shared" si="422"/>
        <v>否</v>
      </c>
      <c r="J1202" s="207" t="str">
        <f t="shared" si="423"/>
        <v>项</v>
      </c>
      <c r="K1202" s="207">
        <f t="shared" si="427"/>
        <v>0</v>
      </c>
      <c r="O1202" s="207">
        <f t="shared" si="424"/>
        <v>7</v>
      </c>
      <c r="P1202" s="284">
        <v>2220101</v>
      </c>
      <c r="Q1202" s="284" t="s">
        <v>2608</v>
      </c>
      <c r="R1202" s="287"/>
      <c r="S1202" s="285">
        <f t="shared" si="425"/>
        <v>0</v>
      </c>
      <c r="T1202" s="285">
        <f t="shared" si="426"/>
        <v>0</v>
      </c>
    </row>
    <row r="1203" ht="36" customHeight="1" spans="1:20">
      <c r="A1203" s="275" t="s">
        <v>4657</v>
      </c>
      <c r="B1203" s="276" t="s">
        <v>147</v>
      </c>
      <c r="C1203" s="185">
        <v>0</v>
      </c>
      <c r="D1203" s="185">
        <f t="shared" si="440"/>
        <v>0</v>
      </c>
      <c r="E1203" s="186">
        <v>0</v>
      </c>
      <c r="F1203" s="277">
        <v>0</v>
      </c>
      <c r="G1203" s="186">
        <v>0</v>
      </c>
      <c r="H1203" s="278" t="str">
        <f t="shared" si="421"/>
        <v/>
      </c>
      <c r="I1203" s="283" t="str">
        <f t="shared" si="422"/>
        <v>否</v>
      </c>
      <c r="J1203" s="207" t="str">
        <f t="shared" si="423"/>
        <v>项</v>
      </c>
      <c r="K1203" s="207">
        <f t="shared" si="427"/>
        <v>0</v>
      </c>
      <c r="O1203" s="207">
        <f t="shared" si="424"/>
        <v>7</v>
      </c>
      <c r="P1203" s="284">
        <v>2220102</v>
      </c>
      <c r="Q1203" s="284" t="s">
        <v>2610</v>
      </c>
      <c r="R1203" s="287"/>
      <c r="S1203" s="285">
        <f t="shared" si="425"/>
        <v>0</v>
      </c>
      <c r="T1203" s="285">
        <f t="shared" si="426"/>
        <v>0</v>
      </c>
    </row>
    <row r="1204" ht="36" customHeight="1" spans="1:20">
      <c r="A1204" s="275" t="s">
        <v>4658</v>
      </c>
      <c r="B1204" s="276" t="s">
        <v>149</v>
      </c>
      <c r="C1204" s="185">
        <v>0</v>
      </c>
      <c r="D1204" s="185">
        <f t="shared" si="440"/>
        <v>0</v>
      </c>
      <c r="E1204" s="186">
        <v>0</v>
      </c>
      <c r="F1204" s="277">
        <v>0</v>
      </c>
      <c r="G1204" s="186">
        <v>0</v>
      </c>
      <c r="H1204" s="278" t="str">
        <f t="shared" si="421"/>
        <v/>
      </c>
      <c r="I1204" s="283" t="str">
        <f t="shared" si="422"/>
        <v>否</v>
      </c>
      <c r="J1204" s="207" t="str">
        <f t="shared" si="423"/>
        <v>项</v>
      </c>
      <c r="K1204" s="207">
        <f t="shared" si="427"/>
        <v>0</v>
      </c>
      <c r="O1204" s="207">
        <f t="shared" si="424"/>
        <v>7</v>
      </c>
      <c r="P1204" s="284">
        <v>2220103</v>
      </c>
      <c r="Q1204" s="284" t="s">
        <v>2612</v>
      </c>
      <c r="R1204" s="287"/>
      <c r="S1204" s="285">
        <f t="shared" si="425"/>
        <v>0</v>
      </c>
      <c r="T1204" s="285">
        <f t="shared" si="426"/>
        <v>0</v>
      </c>
    </row>
    <row r="1205" ht="36" customHeight="1" spans="1:20">
      <c r="A1205" s="275" t="s">
        <v>4659</v>
      </c>
      <c r="B1205" s="276" t="s">
        <v>4660</v>
      </c>
      <c r="C1205" s="185">
        <v>0</v>
      </c>
      <c r="D1205" s="185">
        <f t="shared" si="440"/>
        <v>0</v>
      </c>
      <c r="E1205" s="186">
        <v>0</v>
      </c>
      <c r="F1205" s="277">
        <v>0</v>
      </c>
      <c r="G1205" s="186">
        <v>0</v>
      </c>
      <c r="H1205" s="278" t="str">
        <f t="shared" si="421"/>
        <v/>
      </c>
      <c r="I1205" s="283" t="str">
        <f t="shared" si="422"/>
        <v>否</v>
      </c>
      <c r="J1205" s="207" t="str">
        <f t="shared" si="423"/>
        <v>项</v>
      </c>
      <c r="K1205" s="207">
        <f t="shared" si="427"/>
        <v>0</v>
      </c>
      <c r="O1205" s="207">
        <f t="shared" si="424"/>
        <v>7</v>
      </c>
      <c r="P1205" s="284">
        <v>2220104</v>
      </c>
      <c r="Q1205" s="284" t="s">
        <v>4661</v>
      </c>
      <c r="R1205" s="287"/>
      <c r="S1205" s="285">
        <f t="shared" si="425"/>
        <v>0</v>
      </c>
      <c r="T1205" s="285">
        <f t="shared" si="426"/>
        <v>0</v>
      </c>
    </row>
    <row r="1206" ht="36" customHeight="1" spans="1:20">
      <c r="A1206" s="275" t="s">
        <v>4662</v>
      </c>
      <c r="B1206" s="276" t="s">
        <v>4663</v>
      </c>
      <c r="C1206" s="185">
        <v>12</v>
      </c>
      <c r="D1206" s="185">
        <f t="shared" si="440"/>
        <v>18</v>
      </c>
      <c r="E1206" s="186">
        <v>0</v>
      </c>
      <c r="F1206" s="277">
        <v>18</v>
      </c>
      <c r="G1206" s="186">
        <v>0</v>
      </c>
      <c r="H1206" s="278">
        <f t="shared" si="421"/>
        <v>0.5</v>
      </c>
      <c r="I1206" s="283" t="str">
        <f t="shared" si="422"/>
        <v>是</v>
      </c>
      <c r="J1206" s="207" t="str">
        <f t="shared" si="423"/>
        <v>项</v>
      </c>
      <c r="K1206" s="207">
        <f t="shared" si="427"/>
        <v>6</v>
      </c>
      <c r="O1206" s="207">
        <f t="shared" si="424"/>
        <v>7</v>
      </c>
      <c r="P1206" s="284">
        <v>2220105</v>
      </c>
      <c r="Q1206" s="284" t="s">
        <v>4664</v>
      </c>
      <c r="R1206" s="287">
        <v>12</v>
      </c>
      <c r="S1206" s="285">
        <f t="shared" si="425"/>
        <v>0</v>
      </c>
      <c r="T1206" s="285">
        <f t="shared" si="426"/>
        <v>0</v>
      </c>
    </row>
    <row r="1207" ht="36" customHeight="1" spans="1:20">
      <c r="A1207" s="275" t="s">
        <v>4665</v>
      </c>
      <c r="B1207" s="276" t="s">
        <v>181</v>
      </c>
      <c r="C1207" s="185"/>
      <c r="D1207" s="185">
        <f t="shared" si="440"/>
        <v>0</v>
      </c>
      <c r="E1207" s="186">
        <v>0</v>
      </c>
      <c r="F1207" s="277">
        <v>0</v>
      </c>
      <c r="G1207" s="186">
        <v>0</v>
      </c>
      <c r="H1207" s="278" t="str">
        <f t="shared" si="421"/>
        <v/>
      </c>
      <c r="I1207" s="283" t="str">
        <f t="shared" si="422"/>
        <v>否</v>
      </c>
      <c r="J1207" s="207" t="str">
        <f t="shared" si="423"/>
        <v>项</v>
      </c>
      <c r="K1207" s="207">
        <f t="shared" si="427"/>
        <v>0</v>
      </c>
      <c r="O1207" s="207">
        <f t="shared" si="424"/>
        <v>7</v>
      </c>
      <c r="P1207" s="284">
        <v>2220106</v>
      </c>
      <c r="Q1207" s="284" t="s">
        <v>4666</v>
      </c>
      <c r="R1207" s="287"/>
      <c r="S1207" s="285">
        <f t="shared" si="425"/>
        <v>0</v>
      </c>
      <c r="T1207" s="285">
        <f t="shared" si="426"/>
        <v>0</v>
      </c>
    </row>
    <row r="1208" ht="36" customHeight="1" spans="1:20">
      <c r="A1208" s="275" t="s">
        <v>4667</v>
      </c>
      <c r="B1208" s="276" t="s">
        <v>2002</v>
      </c>
      <c r="C1208" s="185"/>
      <c r="D1208" s="185">
        <f t="shared" si="440"/>
        <v>0</v>
      </c>
      <c r="E1208" s="186">
        <v>0</v>
      </c>
      <c r="F1208" s="277">
        <v>0</v>
      </c>
      <c r="G1208" s="186">
        <v>0</v>
      </c>
      <c r="H1208" s="278" t="str">
        <f t="shared" si="421"/>
        <v/>
      </c>
      <c r="I1208" s="283" t="str">
        <f t="shared" si="422"/>
        <v>否</v>
      </c>
      <c r="J1208" s="207" t="str">
        <f t="shared" si="423"/>
        <v>项</v>
      </c>
      <c r="K1208" s="207">
        <f t="shared" si="427"/>
        <v>0</v>
      </c>
      <c r="O1208" s="207">
        <f t="shared" si="424"/>
        <v>7</v>
      </c>
      <c r="P1208" s="284">
        <v>2220107</v>
      </c>
      <c r="Q1208" s="284" t="s">
        <v>4668</v>
      </c>
      <c r="R1208" s="287"/>
      <c r="S1208" s="285">
        <f t="shared" si="425"/>
        <v>0</v>
      </c>
      <c r="T1208" s="285">
        <f t="shared" si="426"/>
        <v>0</v>
      </c>
    </row>
    <row r="1209" ht="36" customHeight="1" spans="1:20">
      <c r="A1209" s="275" t="s">
        <v>4669</v>
      </c>
      <c r="B1209" s="276" t="s">
        <v>2004</v>
      </c>
      <c r="C1209" s="185">
        <v>28</v>
      </c>
      <c r="D1209" s="185">
        <f t="shared" si="440"/>
        <v>30</v>
      </c>
      <c r="E1209" s="186">
        <v>0</v>
      </c>
      <c r="F1209" s="277">
        <v>30</v>
      </c>
      <c r="G1209" s="186">
        <v>0</v>
      </c>
      <c r="H1209" s="278">
        <f t="shared" si="421"/>
        <v>0.0714285714285714</v>
      </c>
      <c r="I1209" s="283" t="str">
        <f t="shared" si="422"/>
        <v>是</v>
      </c>
      <c r="J1209" s="207" t="str">
        <f t="shared" si="423"/>
        <v>项</v>
      </c>
      <c r="K1209" s="207">
        <f t="shared" si="427"/>
        <v>2</v>
      </c>
      <c r="O1209" s="207">
        <f t="shared" si="424"/>
        <v>7</v>
      </c>
      <c r="P1209" s="284">
        <v>2220112</v>
      </c>
      <c r="Q1209" s="284" t="s">
        <v>4670</v>
      </c>
      <c r="R1209" s="287">
        <v>28</v>
      </c>
      <c r="S1209" s="285">
        <f t="shared" si="425"/>
        <v>0</v>
      </c>
      <c r="T1209" s="285">
        <f t="shared" si="426"/>
        <v>0</v>
      </c>
    </row>
    <row r="1210" ht="36" customHeight="1" spans="1:20">
      <c r="A1210" s="275" t="s">
        <v>4671</v>
      </c>
      <c r="B1210" s="276" t="s">
        <v>2006</v>
      </c>
      <c r="C1210" s="185"/>
      <c r="D1210" s="185">
        <f t="shared" si="440"/>
        <v>0</v>
      </c>
      <c r="E1210" s="186">
        <v>0</v>
      </c>
      <c r="F1210" s="277">
        <v>0</v>
      </c>
      <c r="G1210" s="186">
        <v>0</v>
      </c>
      <c r="H1210" s="278" t="str">
        <f t="shared" si="421"/>
        <v/>
      </c>
      <c r="I1210" s="283" t="str">
        <f t="shared" si="422"/>
        <v>否</v>
      </c>
      <c r="J1210" s="207" t="str">
        <f t="shared" si="423"/>
        <v>项</v>
      </c>
      <c r="K1210" s="207">
        <f t="shared" si="427"/>
        <v>0</v>
      </c>
      <c r="O1210" s="207">
        <f t="shared" si="424"/>
        <v>7</v>
      </c>
      <c r="P1210" s="284">
        <v>2220113</v>
      </c>
      <c r="Q1210" s="284" t="s">
        <v>4672</v>
      </c>
      <c r="R1210" s="287"/>
      <c r="S1210" s="285">
        <f t="shared" si="425"/>
        <v>0</v>
      </c>
      <c r="T1210" s="285">
        <f t="shared" si="426"/>
        <v>0</v>
      </c>
    </row>
    <row r="1211" ht="36" customHeight="1" spans="1:20">
      <c r="A1211" s="275" t="s">
        <v>4673</v>
      </c>
      <c r="B1211" s="276" t="s">
        <v>2008</v>
      </c>
      <c r="C1211" s="185"/>
      <c r="D1211" s="185">
        <f t="shared" si="440"/>
        <v>0</v>
      </c>
      <c r="E1211" s="186">
        <v>0</v>
      </c>
      <c r="F1211" s="277">
        <v>0</v>
      </c>
      <c r="G1211" s="186">
        <v>0</v>
      </c>
      <c r="H1211" s="278" t="str">
        <f t="shared" si="421"/>
        <v/>
      </c>
      <c r="I1211" s="283" t="str">
        <f t="shared" si="422"/>
        <v>否</v>
      </c>
      <c r="J1211" s="207" t="str">
        <f t="shared" si="423"/>
        <v>项</v>
      </c>
      <c r="K1211" s="207">
        <f t="shared" si="427"/>
        <v>0</v>
      </c>
      <c r="O1211" s="207">
        <f t="shared" si="424"/>
        <v>7</v>
      </c>
      <c r="P1211" s="284">
        <v>2220114</v>
      </c>
      <c r="Q1211" s="284" t="s">
        <v>4674</v>
      </c>
      <c r="R1211" s="287"/>
      <c r="S1211" s="285">
        <f t="shared" si="425"/>
        <v>0</v>
      </c>
      <c r="T1211" s="285">
        <f t="shared" si="426"/>
        <v>0</v>
      </c>
    </row>
    <row r="1212" ht="36" customHeight="1" spans="1:20">
      <c r="A1212" s="275" t="s">
        <v>4675</v>
      </c>
      <c r="B1212" s="276" t="s">
        <v>2010</v>
      </c>
      <c r="C1212" s="185">
        <v>246</v>
      </c>
      <c r="D1212" s="185">
        <f t="shared" si="440"/>
        <v>74</v>
      </c>
      <c r="E1212" s="186">
        <v>0</v>
      </c>
      <c r="F1212" s="277">
        <v>74</v>
      </c>
      <c r="G1212" s="186">
        <v>0</v>
      </c>
      <c r="H1212" s="278">
        <f t="shared" si="421"/>
        <v>-0.699186991869919</v>
      </c>
      <c r="I1212" s="283" t="str">
        <f t="shared" si="422"/>
        <v>是</v>
      </c>
      <c r="J1212" s="207" t="str">
        <f t="shared" si="423"/>
        <v>项</v>
      </c>
      <c r="K1212" s="207">
        <f t="shared" si="427"/>
        <v>-172</v>
      </c>
      <c r="O1212" s="207">
        <f t="shared" si="424"/>
        <v>7</v>
      </c>
      <c r="P1212" s="284">
        <v>2220115</v>
      </c>
      <c r="Q1212" s="284" t="s">
        <v>4676</v>
      </c>
      <c r="R1212" s="287">
        <v>246</v>
      </c>
      <c r="S1212" s="285">
        <f t="shared" si="425"/>
        <v>0</v>
      </c>
      <c r="T1212" s="285">
        <f t="shared" si="426"/>
        <v>0</v>
      </c>
    </row>
    <row r="1213" ht="36" customHeight="1" spans="1:20">
      <c r="A1213" s="275" t="s">
        <v>4677</v>
      </c>
      <c r="B1213" s="276" t="s">
        <v>2012</v>
      </c>
      <c r="C1213" s="185">
        <v>0</v>
      </c>
      <c r="D1213" s="185">
        <f t="shared" si="440"/>
        <v>0</v>
      </c>
      <c r="E1213" s="186">
        <v>0</v>
      </c>
      <c r="F1213" s="277">
        <v>0</v>
      </c>
      <c r="G1213" s="186">
        <v>0</v>
      </c>
      <c r="H1213" s="278" t="str">
        <f t="shared" si="421"/>
        <v/>
      </c>
      <c r="I1213" s="283" t="str">
        <f t="shared" si="422"/>
        <v>否</v>
      </c>
      <c r="J1213" s="207" t="str">
        <f t="shared" si="423"/>
        <v>项</v>
      </c>
      <c r="K1213" s="207">
        <f t="shared" si="427"/>
        <v>0</v>
      </c>
      <c r="O1213" s="207">
        <f t="shared" si="424"/>
        <v>7</v>
      </c>
      <c r="P1213" s="284">
        <v>2220118</v>
      </c>
      <c r="Q1213" s="284" t="s">
        <v>4678</v>
      </c>
      <c r="R1213" s="287"/>
      <c r="S1213" s="285">
        <f t="shared" si="425"/>
        <v>0</v>
      </c>
      <c r="T1213" s="285">
        <f t="shared" si="426"/>
        <v>0</v>
      </c>
    </row>
    <row r="1214" ht="36" customHeight="1" spans="1:20">
      <c r="A1214" s="288">
        <v>2220119</v>
      </c>
      <c r="B1214" s="300" t="s">
        <v>4679</v>
      </c>
      <c r="C1214" s="185">
        <v>0</v>
      </c>
      <c r="D1214" s="185">
        <f t="shared" si="440"/>
        <v>0</v>
      </c>
      <c r="E1214" s="186">
        <v>0</v>
      </c>
      <c r="F1214" s="277">
        <v>0</v>
      </c>
      <c r="G1214" s="186">
        <v>0</v>
      </c>
      <c r="H1214" s="278" t="str">
        <f t="shared" si="421"/>
        <v/>
      </c>
      <c r="I1214" s="283" t="str">
        <f t="shared" si="422"/>
        <v>否</v>
      </c>
      <c r="J1214" s="207" t="str">
        <f t="shared" si="423"/>
        <v>项</v>
      </c>
      <c r="K1214" s="207">
        <f t="shared" si="427"/>
        <v>0</v>
      </c>
      <c r="O1214" s="207">
        <f t="shared" si="424"/>
        <v>7</v>
      </c>
      <c r="P1214" s="289"/>
      <c r="Q1214" s="289"/>
      <c r="R1214" s="289"/>
      <c r="S1214" s="285">
        <f t="shared" si="425"/>
        <v>2220119</v>
      </c>
      <c r="T1214" s="285">
        <f t="shared" si="426"/>
        <v>0</v>
      </c>
    </row>
    <row r="1215" ht="36" customHeight="1" spans="1:20">
      <c r="A1215" s="288">
        <v>2220120</v>
      </c>
      <c r="B1215" s="300" t="s">
        <v>4680</v>
      </c>
      <c r="C1215" s="185">
        <v>0</v>
      </c>
      <c r="D1215" s="185">
        <f t="shared" si="440"/>
        <v>0</v>
      </c>
      <c r="E1215" s="186">
        <v>0</v>
      </c>
      <c r="F1215" s="277">
        <v>0</v>
      </c>
      <c r="G1215" s="186">
        <v>0</v>
      </c>
      <c r="H1215" s="278" t="str">
        <f t="shared" si="421"/>
        <v/>
      </c>
      <c r="I1215" s="283" t="str">
        <f t="shared" si="422"/>
        <v>否</v>
      </c>
      <c r="J1215" s="207" t="str">
        <f t="shared" si="423"/>
        <v>项</v>
      </c>
      <c r="K1215" s="207">
        <f t="shared" si="427"/>
        <v>0</v>
      </c>
      <c r="O1215" s="207">
        <f t="shared" si="424"/>
        <v>7</v>
      </c>
      <c r="P1215" s="289"/>
      <c r="Q1215" s="289"/>
      <c r="R1215" s="289"/>
      <c r="S1215" s="285">
        <f t="shared" si="425"/>
        <v>2220120</v>
      </c>
      <c r="T1215" s="285">
        <f t="shared" si="426"/>
        <v>0</v>
      </c>
    </row>
    <row r="1216" ht="36" customHeight="1" spans="1:20">
      <c r="A1216" s="288">
        <v>2220121</v>
      </c>
      <c r="B1216" s="300" t="s">
        <v>4681</v>
      </c>
      <c r="C1216" s="185">
        <v>0</v>
      </c>
      <c r="D1216" s="185">
        <f t="shared" si="440"/>
        <v>0</v>
      </c>
      <c r="E1216" s="186">
        <v>0</v>
      </c>
      <c r="F1216" s="277">
        <v>0</v>
      </c>
      <c r="G1216" s="186">
        <v>0</v>
      </c>
      <c r="H1216" s="278" t="str">
        <f t="shared" si="421"/>
        <v/>
      </c>
      <c r="I1216" s="283" t="str">
        <f t="shared" si="422"/>
        <v>否</v>
      </c>
      <c r="J1216" s="207" t="str">
        <f t="shared" si="423"/>
        <v>项</v>
      </c>
      <c r="K1216" s="207">
        <f t="shared" si="427"/>
        <v>0</v>
      </c>
      <c r="O1216" s="207">
        <f t="shared" si="424"/>
        <v>7</v>
      </c>
      <c r="P1216" s="289"/>
      <c r="Q1216" s="289"/>
      <c r="R1216" s="289"/>
      <c r="S1216" s="285">
        <f t="shared" si="425"/>
        <v>2220121</v>
      </c>
      <c r="T1216" s="285">
        <f t="shared" si="426"/>
        <v>0</v>
      </c>
    </row>
    <row r="1217" ht="36" customHeight="1" spans="1:20">
      <c r="A1217" s="275" t="s">
        <v>4682</v>
      </c>
      <c r="B1217" s="276" t="s">
        <v>163</v>
      </c>
      <c r="C1217" s="185">
        <v>0</v>
      </c>
      <c r="D1217" s="185">
        <f t="shared" si="440"/>
        <v>0</v>
      </c>
      <c r="E1217" s="186">
        <v>0</v>
      </c>
      <c r="F1217" s="277">
        <v>0</v>
      </c>
      <c r="G1217" s="186">
        <v>0</v>
      </c>
      <c r="H1217" s="278" t="str">
        <f t="shared" si="421"/>
        <v/>
      </c>
      <c r="I1217" s="283" t="str">
        <f t="shared" si="422"/>
        <v>否</v>
      </c>
      <c r="J1217" s="207" t="str">
        <f t="shared" si="423"/>
        <v>项</v>
      </c>
      <c r="K1217" s="207">
        <f t="shared" si="427"/>
        <v>0</v>
      </c>
      <c r="O1217" s="207">
        <f t="shared" si="424"/>
        <v>7</v>
      </c>
      <c r="P1217" s="284">
        <v>2220150</v>
      </c>
      <c r="Q1217" s="284" t="s">
        <v>2626</v>
      </c>
      <c r="R1217" s="287"/>
      <c r="S1217" s="285">
        <f t="shared" si="425"/>
        <v>0</v>
      </c>
      <c r="T1217" s="285">
        <f t="shared" si="426"/>
        <v>0</v>
      </c>
    </row>
    <row r="1218" ht="36" customHeight="1" spans="1:20">
      <c r="A1218" s="275" t="s">
        <v>4683</v>
      </c>
      <c r="B1218" s="276" t="s">
        <v>2014</v>
      </c>
      <c r="C1218" s="185">
        <v>46</v>
      </c>
      <c r="D1218" s="185">
        <f t="shared" si="440"/>
        <v>37</v>
      </c>
      <c r="E1218" s="186">
        <v>0</v>
      </c>
      <c r="F1218" s="277">
        <v>17</v>
      </c>
      <c r="G1218" s="186">
        <v>20</v>
      </c>
      <c r="H1218" s="278">
        <f t="shared" si="421"/>
        <v>-0.195652173913043</v>
      </c>
      <c r="I1218" s="283" t="str">
        <f t="shared" si="422"/>
        <v>是</v>
      </c>
      <c r="J1218" s="207" t="str">
        <f t="shared" si="423"/>
        <v>项</v>
      </c>
      <c r="K1218" s="207">
        <f t="shared" si="427"/>
        <v>-9</v>
      </c>
      <c r="O1218" s="207">
        <f t="shared" si="424"/>
        <v>7</v>
      </c>
      <c r="P1218" s="284">
        <v>2220199</v>
      </c>
      <c r="Q1218" s="284" t="s">
        <v>4684</v>
      </c>
      <c r="R1218" s="287">
        <v>46</v>
      </c>
      <c r="S1218" s="285">
        <f t="shared" si="425"/>
        <v>0</v>
      </c>
      <c r="T1218" s="285">
        <f t="shared" si="426"/>
        <v>0</v>
      </c>
    </row>
    <row r="1219" ht="36" customHeight="1" spans="1:20">
      <c r="A1219" s="275" t="s">
        <v>4685</v>
      </c>
      <c r="B1219" s="276" t="s">
        <v>2016</v>
      </c>
      <c r="C1219" s="185">
        <f t="shared" ref="C1219:G1219" si="441">SUM(C1220:C1232)</f>
        <v>0</v>
      </c>
      <c r="D1219" s="185">
        <f t="shared" si="441"/>
        <v>0</v>
      </c>
      <c r="E1219" s="186">
        <f t="shared" si="441"/>
        <v>0</v>
      </c>
      <c r="F1219" s="277">
        <f t="shared" si="441"/>
        <v>0</v>
      </c>
      <c r="G1219" s="186">
        <f t="shared" si="441"/>
        <v>0</v>
      </c>
      <c r="H1219" s="278" t="str">
        <f t="shared" si="421"/>
        <v/>
      </c>
      <c r="I1219" s="283" t="str">
        <f t="shared" si="422"/>
        <v>否</v>
      </c>
      <c r="J1219" s="207" t="str">
        <f t="shared" si="423"/>
        <v>款</v>
      </c>
      <c r="K1219" s="207">
        <f t="shared" si="427"/>
        <v>0</v>
      </c>
      <c r="O1219" s="207">
        <f t="shared" si="424"/>
        <v>5</v>
      </c>
      <c r="P1219" s="284">
        <v>22202</v>
      </c>
      <c r="Q1219" s="286" t="s">
        <v>4686</v>
      </c>
      <c r="R1219" s="287"/>
      <c r="S1219" s="285">
        <f t="shared" si="425"/>
        <v>0</v>
      </c>
      <c r="T1219" s="285">
        <f t="shared" si="426"/>
        <v>0</v>
      </c>
    </row>
    <row r="1220" ht="36" customHeight="1" spans="1:20">
      <c r="A1220" s="275" t="s">
        <v>4687</v>
      </c>
      <c r="B1220" s="276" t="s">
        <v>145</v>
      </c>
      <c r="C1220" s="185">
        <v>0</v>
      </c>
      <c r="D1220" s="185">
        <f t="shared" ref="D1220:D1232" si="442">SUM(E1220:G1220)</f>
        <v>0</v>
      </c>
      <c r="E1220" s="186">
        <v>0</v>
      </c>
      <c r="F1220" s="277">
        <v>0</v>
      </c>
      <c r="G1220" s="186">
        <v>0</v>
      </c>
      <c r="H1220" s="278" t="str">
        <f t="shared" ref="H1220:H1283" si="443">IF(C1220&lt;&gt;0,D1220/C1220-1,"")</f>
        <v/>
      </c>
      <c r="I1220" s="283" t="str">
        <f t="shared" ref="I1220:I1283" si="444">IF(LEN(A1220)=3,"是",IF(B1220&lt;&gt;"",IF(SUM(C1220:D1220)&lt;&gt;0,"是","否"),"是"))</f>
        <v>否</v>
      </c>
      <c r="J1220" s="207" t="str">
        <f t="shared" ref="J1220:J1283" si="445">IF(LEN(A1220)=3,"类",IF(LEN(A1220)=5,"款","项"))</f>
        <v>项</v>
      </c>
      <c r="K1220" s="207">
        <f t="shared" si="427"/>
        <v>0</v>
      </c>
      <c r="O1220" s="207">
        <f t="shared" ref="O1220:O1283" si="446">LEN(A1220)</f>
        <v>7</v>
      </c>
      <c r="P1220" s="284">
        <v>2220201</v>
      </c>
      <c r="Q1220" s="284" t="s">
        <v>2608</v>
      </c>
      <c r="R1220" s="287"/>
      <c r="S1220" s="285">
        <f t="shared" ref="S1220:S1283" si="447">A1220-P1220</f>
        <v>0</v>
      </c>
      <c r="T1220" s="285">
        <f t="shared" ref="T1220:T1283" si="448">C1220-R1220</f>
        <v>0</v>
      </c>
    </row>
    <row r="1221" ht="36" customHeight="1" spans="1:20">
      <c r="A1221" s="275" t="s">
        <v>4688</v>
      </c>
      <c r="B1221" s="276" t="s">
        <v>147</v>
      </c>
      <c r="C1221" s="185">
        <v>0</v>
      </c>
      <c r="D1221" s="185">
        <f t="shared" si="442"/>
        <v>0</v>
      </c>
      <c r="E1221" s="186">
        <v>0</v>
      </c>
      <c r="F1221" s="277">
        <v>0</v>
      </c>
      <c r="G1221" s="186">
        <v>0</v>
      </c>
      <c r="H1221" s="278" t="str">
        <f t="shared" si="443"/>
        <v/>
      </c>
      <c r="I1221" s="283" t="str">
        <f t="shared" si="444"/>
        <v>否</v>
      </c>
      <c r="J1221" s="207" t="str">
        <f t="shared" si="445"/>
        <v>项</v>
      </c>
      <c r="K1221" s="207">
        <f t="shared" ref="K1221:K1284" si="449">D1221-C1221</f>
        <v>0</v>
      </c>
      <c r="O1221" s="207">
        <f t="shared" si="446"/>
        <v>7</v>
      </c>
      <c r="P1221" s="284">
        <v>2220202</v>
      </c>
      <c r="Q1221" s="284" t="s">
        <v>2610</v>
      </c>
      <c r="R1221" s="287"/>
      <c r="S1221" s="285">
        <f t="shared" si="447"/>
        <v>0</v>
      </c>
      <c r="T1221" s="285">
        <f t="shared" si="448"/>
        <v>0</v>
      </c>
    </row>
    <row r="1222" ht="36" customHeight="1" spans="1:20">
      <c r="A1222" s="275" t="s">
        <v>4689</v>
      </c>
      <c r="B1222" s="276" t="s">
        <v>149</v>
      </c>
      <c r="C1222" s="185">
        <v>0</v>
      </c>
      <c r="D1222" s="185">
        <f t="shared" si="442"/>
        <v>0</v>
      </c>
      <c r="E1222" s="186">
        <v>0</v>
      </c>
      <c r="F1222" s="277">
        <v>0</v>
      </c>
      <c r="G1222" s="186">
        <v>0</v>
      </c>
      <c r="H1222" s="278" t="str">
        <f t="shared" si="443"/>
        <v/>
      </c>
      <c r="I1222" s="283" t="str">
        <f t="shared" si="444"/>
        <v>否</v>
      </c>
      <c r="J1222" s="207" t="str">
        <f t="shared" si="445"/>
        <v>项</v>
      </c>
      <c r="K1222" s="207">
        <f t="shared" si="449"/>
        <v>0</v>
      </c>
      <c r="O1222" s="207">
        <f t="shared" si="446"/>
        <v>7</v>
      </c>
      <c r="P1222" s="284">
        <v>2220203</v>
      </c>
      <c r="Q1222" s="284" t="s">
        <v>2612</v>
      </c>
      <c r="R1222" s="287"/>
      <c r="S1222" s="285">
        <f t="shared" si="447"/>
        <v>0</v>
      </c>
      <c r="T1222" s="285">
        <f t="shared" si="448"/>
        <v>0</v>
      </c>
    </row>
    <row r="1223" ht="36" customHeight="1" spans="1:20">
      <c r="A1223" s="275" t="s">
        <v>4690</v>
      </c>
      <c r="B1223" s="276" t="s">
        <v>2018</v>
      </c>
      <c r="C1223" s="185">
        <v>0</v>
      </c>
      <c r="D1223" s="185">
        <f t="shared" si="442"/>
        <v>0</v>
      </c>
      <c r="E1223" s="186">
        <v>0</v>
      </c>
      <c r="F1223" s="277">
        <v>0</v>
      </c>
      <c r="G1223" s="186">
        <v>0</v>
      </c>
      <c r="H1223" s="278" t="str">
        <f t="shared" si="443"/>
        <v/>
      </c>
      <c r="I1223" s="283" t="str">
        <f t="shared" si="444"/>
        <v>否</v>
      </c>
      <c r="J1223" s="207" t="str">
        <f t="shared" si="445"/>
        <v>项</v>
      </c>
      <c r="K1223" s="207">
        <f t="shared" si="449"/>
        <v>0</v>
      </c>
      <c r="O1223" s="207">
        <f t="shared" si="446"/>
        <v>7</v>
      </c>
      <c r="P1223" s="284">
        <v>2220204</v>
      </c>
      <c r="Q1223" s="284" t="s">
        <v>4691</v>
      </c>
      <c r="R1223" s="287"/>
      <c r="S1223" s="285">
        <f t="shared" si="447"/>
        <v>0</v>
      </c>
      <c r="T1223" s="285">
        <f t="shared" si="448"/>
        <v>0</v>
      </c>
    </row>
    <row r="1224" ht="36" customHeight="1" spans="1:20">
      <c r="A1224" s="275" t="s">
        <v>4692</v>
      </c>
      <c r="B1224" s="276" t="s">
        <v>2020</v>
      </c>
      <c r="C1224" s="185">
        <v>0</v>
      </c>
      <c r="D1224" s="185">
        <f t="shared" si="442"/>
        <v>0</v>
      </c>
      <c r="E1224" s="186">
        <v>0</v>
      </c>
      <c r="F1224" s="277">
        <v>0</v>
      </c>
      <c r="G1224" s="186">
        <v>0</v>
      </c>
      <c r="H1224" s="278" t="str">
        <f t="shared" si="443"/>
        <v/>
      </c>
      <c r="I1224" s="283" t="str">
        <f t="shared" si="444"/>
        <v>否</v>
      </c>
      <c r="J1224" s="207" t="str">
        <f t="shared" si="445"/>
        <v>项</v>
      </c>
      <c r="K1224" s="207">
        <f t="shared" si="449"/>
        <v>0</v>
      </c>
      <c r="O1224" s="207">
        <f t="shared" si="446"/>
        <v>7</v>
      </c>
      <c r="P1224" s="284">
        <v>2220205</v>
      </c>
      <c r="Q1224" s="284" t="s">
        <v>4693</v>
      </c>
      <c r="R1224" s="287"/>
      <c r="S1224" s="285">
        <f t="shared" si="447"/>
        <v>0</v>
      </c>
      <c r="T1224" s="285">
        <f t="shared" si="448"/>
        <v>0</v>
      </c>
    </row>
    <row r="1225" ht="36" customHeight="1" spans="1:20">
      <c r="A1225" s="275" t="s">
        <v>4694</v>
      </c>
      <c r="B1225" s="276" t="s">
        <v>2022</v>
      </c>
      <c r="C1225" s="185">
        <v>0</v>
      </c>
      <c r="D1225" s="185">
        <f t="shared" si="442"/>
        <v>0</v>
      </c>
      <c r="E1225" s="186">
        <v>0</v>
      </c>
      <c r="F1225" s="277">
        <v>0</v>
      </c>
      <c r="G1225" s="186">
        <v>0</v>
      </c>
      <c r="H1225" s="278" t="str">
        <f t="shared" si="443"/>
        <v/>
      </c>
      <c r="I1225" s="283" t="str">
        <f t="shared" si="444"/>
        <v>否</v>
      </c>
      <c r="J1225" s="207" t="str">
        <f t="shared" si="445"/>
        <v>项</v>
      </c>
      <c r="K1225" s="207">
        <f t="shared" si="449"/>
        <v>0</v>
      </c>
      <c r="O1225" s="207">
        <f t="shared" si="446"/>
        <v>7</v>
      </c>
      <c r="P1225" s="284">
        <v>2220206</v>
      </c>
      <c r="Q1225" s="284" t="s">
        <v>4695</v>
      </c>
      <c r="R1225" s="287"/>
      <c r="S1225" s="285">
        <f t="shared" si="447"/>
        <v>0</v>
      </c>
      <c r="T1225" s="285">
        <f t="shared" si="448"/>
        <v>0</v>
      </c>
    </row>
    <row r="1226" ht="36" customHeight="1" spans="1:20">
      <c r="A1226" s="275" t="s">
        <v>4696</v>
      </c>
      <c r="B1226" s="276" t="s">
        <v>2024</v>
      </c>
      <c r="C1226" s="185">
        <v>0</v>
      </c>
      <c r="D1226" s="185">
        <f t="shared" si="442"/>
        <v>0</v>
      </c>
      <c r="E1226" s="186">
        <v>0</v>
      </c>
      <c r="F1226" s="277">
        <v>0</v>
      </c>
      <c r="G1226" s="186">
        <v>0</v>
      </c>
      <c r="H1226" s="278" t="str">
        <f t="shared" si="443"/>
        <v/>
      </c>
      <c r="I1226" s="283" t="str">
        <f t="shared" si="444"/>
        <v>否</v>
      </c>
      <c r="J1226" s="207" t="str">
        <f t="shared" si="445"/>
        <v>项</v>
      </c>
      <c r="K1226" s="207">
        <f t="shared" si="449"/>
        <v>0</v>
      </c>
      <c r="O1226" s="207">
        <f t="shared" si="446"/>
        <v>7</v>
      </c>
      <c r="P1226" s="284">
        <v>2220207</v>
      </c>
      <c r="Q1226" s="284" t="s">
        <v>4697</v>
      </c>
      <c r="R1226" s="287"/>
      <c r="S1226" s="285">
        <f t="shared" si="447"/>
        <v>0</v>
      </c>
      <c r="T1226" s="285">
        <f t="shared" si="448"/>
        <v>0</v>
      </c>
    </row>
    <row r="1227" ht="36" customHeight="1" spans="1:20">
      <c r="A1227" s="275" t="s">
        <v>4698</v>
      </c>
      <c r="B1227" s="276" t="s">
        <v>2026</v>
      </c>
      <c r="C1227" s="185">
        <v>0</v>
      </c>
      <c r="D1227" s="185">
        <f t="shared" si="442"/>
        <v>0</v>
      </c>
      <c r="E1227" s="186">
        <v>0</v>
      </c>
      <c r="F1227" s="277">
        <v>0</v>
      </c>
      <c r="G1227" s="186">
        <v>0</v>
      </c>
      <c r="H1227" s="278" t="str">
        <f t="shared" si="443"/>
        <v/>
      </c>
      <c r="I1227" s="283" t="str">
        <f t="shared" si="444"/>
        <v>否</v>
      </c>
      <c r="J1227" s="207" t="str">
        <f t="shared" si="445"/>
        <v>项</v>
      </c>
      <c r="K1227" s="207">
        <f t="shared" si="449"/>
        <v>0</v>
      </c>
      <c r="O1227" s="207">
        <f t="shared" si="446"/>
        <v>7</v>
      </c>
      <c r="P1227" s="284">
        <v>2220209</v>
      </c>
      <c r="Q1227" s="284" t="s">
        <v>4699</v>
      </c>
      <c r="R1227" s="287"/>
      <c r="S1227" s="285">
        <f t="shared" si="447"/>
        <v>0</v>
      </c>
      <c r="T1227" s="285">
        <f t="shared" si="448"/>
        <v>0</v>
      </c>
    </row>
    <row r="1228" ht="36" customHeight="1" spans="1:20">
      <c r="A1228" s="275" t="s">
        <v>4700</v>
      </c>
      <c r="B1228" s="276" t="s">
        <v>2028</v>
      </c>
      <c r="C1228" s="185">
        <v>0</v>
      </c>
      <c r="D1228" s="185">
        <f t="shared" si="442"/>
        <v>0</v>
      </c>
      <c r="E1228" s="186">
        <v>0</v>
      </c>
      <c r="F1228" s="277">
        <v>0</v>
      </c>
      <c r="G1228" s="186">
        <v>0</v>
      </c>
      <c r="H1228" s="278" t="str">
        <f t="shared" si="443"/>
        <v/>
      </c>
      <c r="I1228" s="283" t="str">
        <f t="shared" si="444"/>
        <v>否</v>
      </c>
      <c r="J1228" s="207" t="str">
        <f t="shared" si="445"/>
        <v>项</v>
      </c>
      <c r="K1228" s="207">
        <f t="shared" si="449"/>
        <v>0</v>
      </c>
      <c r="O1228" s="207">
        <f t="shared" si="446"/>
        <v>7</v>
      </c>
      <c r="P1228" s="284">
        <v>2220210</v>
      </c>
      <c r="Q1228" s="284" t="s">
        <v>4701</v>
      </c>
      <c r="R1228" s="287"/>
      <c r="S1228" s="285">
        <f t="shared" si="447"/>
        <v>0</v>
      </c>
      <c r="T1228" s="285">
        <f t="shared" si="448"/>
        <v>0</v>
      </c>
    </row>
    <row r="1229" ht="36" customHeight="1" spans="1:20">
      <c r="A1229" s="275" t="s">
        <v>4702</v>
      </c>
      <c r="B1229" s="276" t="s">
        <v>2030</v>
      </c>
      <c r="C1229" s="185">
        <v>0</v>
      </c>
      <c r="D1229" s="185">
        <f t="shared" si="442"/>
        <v>0</v>
      </c>
      <c r="E1229" s="186">
        <v>0</v>
      </c>
      <c r="F1229" s="277">
        <v>0</v>
      </c>
      <c r="G1229" s="186">
        <v>0</v>
      </c>
      <c r="H1229" s="278" t="str">
        <f t="shared" si="443"/>
        <v/>
      </c>
      <c r="I1229" s="283" t="str">
        <f t="shared" si="444"/>
        <v>否</v>
      </c>
      <c r="J1229" s="207" t="str">
        <f t="shared" si="445"/>
        <v>项</v>
      </c>
      <c r="K1229" s="207">
        <f t="shared" si="449"/>
        <v>0</v>
      </c>
      <c r="O1229" s="207">
        <f t="shared" si="446"/>
        <v>7</v>
      </c>
      <c r="P1229" s="284">
        <v>2220211</v>
      </c>
      <c r="Q1229" s="284" t="s">
        <v>4703</v>
      </c>
      <c r="R1229" s="287"/>
      <c r="S1229" s="285">
        <f t="shared" si="447"/>
        <v>0</v>
      </c>
      <c r="T1229" s="285">
        <f t="shared" si="448"/>
        <v>0</v>
      </c>
    </row>
    <row r="1230" ht="36" customHeight="1" spans="1:20">
      <c r="A1230" s="275" t="s">
        <v>4704</v>
      </c>
      <c r="B1230" s="276" t="s">
        <v>2032</v>
      </c>
      <c r="C1230" s="185">
        <v>0</v>
      </c>
      <c r="D1230" s="185">
        <f t="shared" si="442"/>
        <v>0</v>
      </c>
      <c r="E1230" s="186">
        <v>0</v>
      </c>
      <c r="F1230" s="277">
        <v>0</v>
      </c>
      <c r="G1230" s="186">
        <v>0</v>
      </c>
      <c r="H1230" s="278" t="str">
        <f t="shared" si="443"/>
        <v/>
      </c>
      <c r="I1230" s="283" t="str">
        <f t="shared" si="444"/>
        <v>否</v>
      </c>
      <c r="J1230" s="207" t="str">
        <f t="shared" si="445"/>
        <v>项</v>
      </c>
      <c r="K1230" s="207">
        <f t="shared" si="449"/>
        <v>0</v>
      </c>
      <c r="O1230" s="207">
        <f t="shared" si="446"/>
        <v>7</v>
      </c>
      <c r="P1230" s="284">
        <v>2220212</v>
      </c>
      <c r="Q1230" s="284" t="s">
        <v>4705</v>
      </c>
      <c r="R1230" s="287"/>
      <c r="S1230" s="285">
        <f t="shared" si="447"/>
        <v>0</v>
      </c>
      <c r="T1230" s="285">
        <f t="shared" si="448"/>
        <v>0</v>
      </c>
    </row>
    <row r="1231" ht="36" customHeight="1" spans="1:20">
      <c r="A1231" s="275" t="s">
        <v>4706</v>
      </c>
      <c r="B1231" s="276" t="s">
        <v>163</v>
      </c>
      <c r="C1231" s="185">
        <v>0</v>
      </c>
      <c r="D1231" s="185">
        <f t="shared" si="442"/>
        <v>0</v>
      </c>
      <c r="E1231" s="186">
        <v>0</v>
      </c>
      <c r="F1231" s="277">
        <v>0</v>
      </c>
      <c r="G1231" s="186">
        <v>0</v>
      </c>
      <c r="H1231" s="278" t="str">
        <f t="shared" si="443"/>
        <v/>
      </c>
      <c r="I1231" s="283" t="str">
        <f t="shared" si="444"/>
        <v>否</v>
      </c>
      <c r="J1231" s="207" t="str">
        <f t="shared" si="445"/>
        <v>项</v>
      </c>
      <c r="K1231" s="207">
        <f t="shared" si="449"/>
        <v>0</v>
      </c>
      <c r="O1231" s="207">
        <f t="shared" si="446"/>
        <v>7</v>
      </c>
      <c r="P1231" s="284">
        <v>2220250</v>
      </c>
      <c r="Q1231" s="284" t="s">
        <v>2626</v>
      </c>
      <c r="R1231" s="287"/>
      <c r="S1231" s="285">
        <f t="shared" si="447"/>
        <v>0</v>
      </c>
      <c r="T1231" s="285">
        <f t="shared" si="448"/>
        <v>0</v>
      </c>
    </row>
    <row r="1232" ht="36" customHeight="1" spans="1:20">
      <c r="A1232" s="275" t="s">
        <v>4707</v>
      </c>
      <c r="B1232" s="276" t="s">
        <v>2034</v>
      </c>
      <c r="C1232" s="185">
        <v>0</v>
      </c>
      <c r="D1232" s="185">
        <f t="shared" si="442"/>
        <v>0</v>
      </c>
      <c r="E1232" s="186">
        <v>0</v>
      </c>
      <c r="F1232" s="277">
        <v>0</v>
      </c>
      <c r="G1232" s="186">
        <v>0</v>
      </c>
      <c r="H1232" s="278" t="str">
        <f t="shared" si="443"/>
        <v/>
      </c>
      <c r="I1232" s="283" t="str">
        <f t="shared" si="444"/>
        <v>否</v>
      </c>
      <c r="J1232" s="207" t="str">
        <f t="shared" si="445"/>
        <v>项</v>
      </c>
      <c r="K1232" s="207">
        <f t="shared" si="449"/>
        <v>0</v>
      </c>
      <c r="O1232" s="207">
        <f t="shared" si="446"/>
        <v>7</v>
      </c>
      <c r="P1232" s="284">
        <v>2220299</v>
      </c>
      <c r="Q1232" s="284" t="s">
        <v>4708</v>
      </c>
      <c r="R1232" s="287"/>
      <c r="S1232" s="285">
        <f t="shared" si="447"/>
        <v>0</v>
      </c>
      <c r="T1232" s="285">
        <f t="shared" si="448"/>
        <v>0</v>
      </c>
    </row>
    <row r="1233" ht="36" customHeight="1" spans="1:20">
      <c r="A1233" s="275" t="s">
        <v>4709</v>
      </c>
      <c r="B1233" s="276" t="s">
        <v>2036</v>
      </c>
      <c r="C1233" s="185">
        <f t="shared" ref="C1233:G1233" si="450">SUM(C1234:C1238)</f>
        <v>0</v>
      </c>
      <c r="D1233" s="185">
        <f t="shared" si="450"/>
        <v>0</v>
      </c>
      <c r="E1233" s="186">
        <f t="shared" si="450"/>
        <v>0</v>
      </c>
      <c r="F1233" s="277">
        <f t="shared" si="450"/>
        <v>0</v>
      </c>
      <c r="G1233" s="186">
        <f t="shared" si="450"/>
        <v>0</v>
      </c>
      <c r="H1233" s="278" t="str">
        <f t="shared" si="443"/>
        <v/>
      </c>
      <c r="I1233" s="283" t="str">
        <f t="shared" si="444"/>
        <v>否</v>
      </c>
      <c r="J1233" s="207" t="str">
        <f t="shared" si="445"/>
        <v>款</v>
      </c>
      <c r="K1233" s="207">
        <f t="shared" si="449"/>
        <v>0</v>
      </c>
      <c r="O1233" s="207">
        <f t="shared" si="446"/>
        <v>5</v>
      </c>
      <c r="P1233" s="284">
        <v>22203</v>
      </c>
      <c r="Q1233" s="286" t="s">
        <v>4710</v>
      </c>
      <c r="R1233" s="287"/>
      <c r="S1233" s="285">
        <f t="shared" si="447"/>
        <v>0</v>
      </c>
      <c r="T1233" s="285">
        <f t="shared" si="448"/>
        <v>0</v>
      </c>
    </row>
    <row r="1234" ht="36" customHeight="1" spans="1:20">
      <c r="A1234" s="275" t="s">
        <v>4711</v>
      </c>
      <c r="B1234" s="276" t="s">
        <v>2038</v>
      </c>
      <c r="C1234" s="185">
        <v>0</v>
      </c>
      <c r="D1234" s="185">
        <f t="shared" ref="D1234:D1238" si="451">SUM(E1234:G1234)</f>
        <v>0</v>
      </c>
      <c r="E1234" s="186">
        <v>0</v>
      </c>
      <c r="F1234" s="277">
        <v>0</v>
      </c>
      <c r="G1234" s="186">
        <v>0</v>
      </c>
      <c r="H1234" s="278" t="str">
        <f t="shared" si="443"/>
        <v/>
      </c>
      <c r="I1234" s="283" t="str">
        <f t="shared" si="444"/>
        <v>否</v>
      </c>
      <c r="J1234" s="207" t="str">
        <f t="shared" si="445"/>
        <v>项</v>
      </c>
      <c r="K1234" s="207">
        <f t="shared" si="449"/>
        <v>0</v>
      </c>
      <c r="O1234" s="207">
        <f t="shared" si="446"/>
        <v>7</v>
      </c>
      <c r="P1234" s="284">
        <v>2220301</v>
      </c>
      <c r="Q1234" s="284" t="s">
        <v>4712</v>
      </c>
      <c r="R1234" s="287"/>
      <c r="S1234" s="285">
        <f t="shared" si="447"/>
        <v>0</v>
      </c>
      <c r="T1234" s="285">
        <f t="shared" si="448"/>
        <v>0</v>
      </c>
    </row>
    <row r="1235" ht="36" customHeight="1" spans="1:20">
      <c r="A1235" s="275" t="s">
        <v>4713</v>
      </c>
      <c r="B1235" s="276" t="s">
        <v>2040</v>
      </c>
      <c r="C1235" s="185">
        <v>0</v>
      </c>
      <c r="D1235" s="185">
        <f t="shared" si="451"/>
        <v>0</v>
      </c>
      <c r="E1235" s="186">
        <v>0</v>
      </c>
      <c r="F1235" s="277">
        <v>0</v>
      </c>
      <c r="G1235" s="186">
        <v>0</v>
      </c>
      <c r="H1235" s="278" t="str">
        <f t="shared" si="443"/>
        <v/>
      </c>
      <c r="I1235" s="283" t="str">
        <f t="shared" si="444"/>
        <v>否</v>
      </c>
      <c r="J1235" s="207" t="str">
        <f t="shared" si="445"/>
        <v>项</v>
      </c>
      <c r="K1235" s="207">
        <f t="shared" si="449"/>
        <v>0</v>
      </c>
      <c r="O1235" s="207">
        <f t="shared" si="446"/>
        <v>7</v>
      </c>
      <c r="P1235" s="284">
        <v>2220303</v>
      </c>
      <c r="Q1235" s="284" t="s">
        <v>4714</v>
      </c>
      <c r="R1235" s="287"/>
      <c r="S1235" s="285">
        <f t="shared" si="447"/>
        <v>0</v>
      </c>
      <c r="T1235" s="285">
        <f t="shared" si="448"/>
        <v>0</v>
      </c>
    </row>
    <row r="1236" ht="36" customHeight="1" spans="1:20">
      <c r="A1236" s="275" t="s">
        <v>4715</v>
      </c>
      <c r="B1236" s="276" t="s">
        <v>2042</v>
      </c>
      <c r="C1236" s="185">
        <v>0</v>
      </c>
      <c r="D1236" s="185">
        <f t="shared" si="451"/>
        <v>0</v>
      </c>
      <c r="E1236" s="186">
        <v>0</v>
      </c>
      <c r="F1236" s="277">
        <v>0</v>
      </c>
      <c r="G1236" s="186">
        <v>0</v>
      </c>
      <c r="H1236" s="278" t="str">
        <f t="shared" si="443"/>
        <v/>
      </c>
      <c r="I1236" s="283" t="str">
        <f t="shared" si="444"/>
        <v>否</v>
      </c>
      <c r="J1236" s="207" t="str">
        <f t="shared" si="445"/>
        <v>项</v>
      </c>
      <c r="K1236" s="207">
        <f t="shared" si="449"/>
        <v>0</v>
      </c>
      <c r="O1236" s="207">
        <f t="shared" si="446"/>
        <v>7</v>
      </c>
      <c r="P1236" s="284">
        <v>2220304</v>
      </c>
      <c r="Q1236" s="284" t="s">
        <v>4716</v>
      </c>
      <c r="R1236" s="287"/>
      <c r="S1236" s="285">
        <f t="shared" si="447"/>
        <v>0</v>
      </c>
      <c r="T1236" s="285">
        <f t="shared" si="448"/>
        <v>0</v>
      </c>
    </row>
    <row r="1237" ht="36" customHeight="1" spans="1:20">
      <c r="A1237" s="288">
        <v>2220305</v>
      </c>
      <c r="B1237" s="300" t="s">
        <v>4717</v>
      </c>
      <c r="C1237" s="185">
        <v>0</v>
      </c>
      <c r="D1237" s="185">
        <f t="shared" si="451"/>
        <v>0</v>
      </c>
      <c r="E1237" s="186">
        <v>0</v>
      </c>
      <c r="F1237" s="277">
        <v>0</v>
      </c>
      <c r="G1237" s="186">
        <v>0</v>
      </c>
      <c r="H1237" s="278" t="str">
        <f t="shared" si="443"/>
        <v/>
      </c>
      <c r="I1237" s="283" t="str">
        <f t="shared" si="444"/>
        <v>否</v>
      </c>
      <c r="J1237" s="207" t="str">
        <f t="shared" si="445"/>
        <v>项</v>
      </c>
      <c r="K1237" s="207">
        <f t="shared" si="449"/>
        <v>0</v>
      </c>
      <c r="O1237" s="207">
        <f t="shared" si="446"/>
        <v>7</v>
      </c>
      <c r="P1237" s="289"/>
      <c r="Q1237" s="289"/>
      <c r="R1237" s="289"/>
      <c r="S1237" s="285">
        <f t="shared" si="447"/>
        <v>2220305</v>
      </c>
      <c r="T1237" s="285">
        <f t="shared" si="448"/>
        <v>0</v>
      </c>
    </row>
    <row r="1238" ht="36" customHeight="1" spans="1:20">
      <c r="A1238" s="275" t="s">
        <v>4718</v>
      </c>
      <c r="B1238" s="276" t="s">
        <v>2044</v>
      </c>
      <c r="C1238" s="185">
        <v>0</v>
      </c>
      <c r="D1238" s="185">
        <f t="shared" si="451"/>
        <v>0</v>
      </c>
      <c r="E1238" s="186">
        <v>0</v>
      </c>
      <c r="F1238" s="277">
        <v>0</v>
      </c>
      <c r="G1238" s="186">
        <v>0</v>
      </c>
      <c r="H1238" s="278" t="str">
        <f t="shared" si="443"/>
        <v/>
      </c>
      <c r="I1238" s="283" t="str">
        <f t="shared" si="444"/>
        <v>否</v>
      </c>
      <c r="J1238" s="207" t="str">
        <f t="shared" si="445"/>
        <v>项</v>
      </c>
      <c r="K1238" s="207">
        <f t="shared" si="449"/>
        <v>0</v>
      </c>
      <c r="O1238" s="207">
        <f t="shared" si="446"/>
        <v>7</v>
      </c>
      <c r="P1238" s="284">
        <v>2220399</v>
      </c>
      <c r="Q1238" s="284" t="s">
        <v>4719</v>
      </c>
      <c r="R1238" s="287"/>
      <c r="S1238" s="285">
        <f t="shared" si="447"/>
        <v>0</v>
      </c>
      <c r="T1238" s="285">
        <f t="shared" si="448"/>
        <v>0</v>
      </c>
    </row>
    <row r="1239" ht="36" customHeight="1" spans="1:20">
      <c r="A1239" s="275" t="s">
        <v>4720</v>
      </c>
      <c r="B1239" s="276" t="s">
        <v>2046</v>
      </c>
      <c r="C1239" s="185">
        <f t="shared" ref="C1239:G1239" si="452">SUM(C1240:C1244)</f>
        <v>127</v>
      </c>
      <c r="D1239" s="185">
        <f t="shared" si="452"/>
        <v>145</v>
      </c>
      <c r="E1239" s="186">
        <f t="shared" si="452"/>
        <v>0</v>
      </c>
      <c r="F1239" s="277">
        <f t="shared" si="452"/>
        <v>145</v>
      </c>
      <c r="G1239" s="186">
        <f t="shared" si="452"/>
        <v>0</v>
      </c>
      <c r="H1239" s="278">
        <f t="shared" si="443"/>
        <v>0.141732283464567</v>
      </c>
      <c r="I1239" s="283" t="str">
        <f t="shared" si="444"/>
        <v>是</v>
      </c>
      <c r="J1239" s="207" t="str">
        <f t="shared" si="445"/>
        <v>款</v>
      </c>
      <c r="K1239" s="207">
        <f t="shared" si="449"/>
        <v>18</v>
      </c>
      <c r="O1239" s="207">
        <f t="shared" si="446"/>
        <v>5</v>
      </c>
      <c r="P1239" s="284">
        <v>22204</v>
      </c>
      <c r="Q1239" s="286" t="s">
        <v>4721</v>
      </c>
      <c r="R1239" s="287">
        <f>SUM(R1240:R1244)</f>
        <v>127</v>
      </c>
      <c r="S1239" s="285">
        <f t="shared" si="447"/>
        <v>0</v>
      </c>
      <c r="T1239" s="285">
        <f t="shared" si="448"/>
        <v>0</v>
      </c>
    </row>
    <row r="1240" ht="36" customHeight="1" spans="1:20">
      <c r="A1240" s="275" t="s">
        <v>4722</v>
      </c>
      <c r="B1240" s="276" t="s">
        <v>2048</v>
      </c>
      <c r="C1240" s="185">
        <v>0</v>
      </c>
      <c r="D1240" s="185">
        <f t="shared" ref="D1240:D1244" si="453">SUM(E1240:G1240)</f>
        <v>0</v>
      </c>
      <c r="E1240" s="186">
        <v>0</v>
      </c>
      <c r="F1240" s="277">
        <v>0</v>
      </c>
      <c r="G1240" s="186">
        <v>0</v>
      </c>
      <c r="H1240" s="278" t="str">
        <f t="shared" si="443"/>
        <v/>
      </c>
      <c r="I1240" s="283" t="str">
        <f t="shared" si="444"/>
        <v>否</v>
      </c>
      <c r="J1240" s="207" t="str">
        <f t="shared" si="445"/>
        <v>项</v>
      </c>
      <c r="K1240" s="207">
        <f t="shared" si="449"/>
        <v>0</v>
      </c>
      <c r="O1240" s="207">
        <f t="shared" si="446"/>
        <v>7</v>
      </c>
      <c r="P1240" s="284">
        <v>2220401</v>
      </c>
      <c r="Q1240" s="284" t="s">
        <v>4723</v>
      </c>
      <c r="R1240" s="287"/>
      <c r="S1240" s="285">
        <f t="shared" si="447"/>
        <v>0</v>
      </c>
      <c r="T1240" s="285">
        <f t="shared" si="448"/>
        <v>0</v>
      </c>
    </row>
    <row r="1241" ht="36" customHeight="1" spans="1:20">
      <c r="A1241" s="275" t="s">
        <v>4724</v>
      </c>
      <c r="B1241" s="276" t="s">
        <v>2050</v>
      </c>
      <c r="C1241" s="185">
        <v>127</v>
      </c>
      <c r="D1241" s="185">
        <f t="shared" si="453"/>
        <v>145</v>
      </c>
      <c r="E1241" s="186">
        <v>0</v>
      </c>
      <c r="F1241" s="277">
        <v>145</v>
      </c>
      <c r="G1241" s="186">
        <v>0</v>
      </c>
      <c r="H1241" s="278">
        <f t="shared" si="443"/>
        <v>0.141732283464567</v>
      </c>
      <c r="I1241" s="283" t="str">
        <f t="shared" si="444"/>
        <v>是</v>
      </c>
      <c r="J1241" s="207" t="str">
        <f t="shared" si="445"/>
        <v>项</v>
      </c>
      <c r="K1241" s="207">
        <f t="shared" si="449"/>
        <v>18</v>
      </c>
      <c r="O1241" s="207">
        <f t="shared" si="446"/>
        <v>7</v>
      </c>
      <c r="P1241" s="284">
        <v>2220402</v>
      </c>
      <c r="Q1241" s="284" t="s">
        <v>4725</v>
      </c>
      <c r="R1241" s="287">
        <v>127</v>
      </c>
      <c r="S1241" s="285">
        <f t="shared" si="447"/>
        <v>0</v>
      </c>
      <c r="T1241" s="285">
        <f t="shared" si="448"/>
        <v>0</v>
      </c>
    </row>
    <row r="1242" ht="36" customHeight="1" spans="1:20">
      <c r="A1242" s="275" t="s">
        <v>4726</v>
      </c>
      <c r="B1242" s="276" t="s">
        <v>4727</v>
      </c>
      <c r="C1242" s="185">
        <v>0</v>
      </c>
      <c r="D1242" s="185">
        <f t="shared" si="453"/>
        <v>0</v>
      </c>
      <c r="E1242" s="186">
        <v>0</v>
      </c>
      <c r="F1242" s="277">
        <v>0</v>
      </c>
      <c r="G1242" s="186">
        <v>0</v>
      </c>
      <c r="H1242" s="278" t="str">
        <f t="shared" si="443"/>
        <v/>
      </c>
      <c r="I1242" s="283" t="str">
        <f t="shared" si="444"/>
        <v>否</v>
      </c>
      <c r="J1242" s="207" t="str">
        <f t="shared" si="445"/>
        <v>项</v>
      </c>
      <c r="K1242" s="207">
        <f t="shared" si="449"/>
        <v>0</v>
      </c>
      <c r="O1242" s="207">
        <f t="shared" si="446"/>
        <v>7</v>
      </c>
      <c r="P1242" s="284">
        <v>2220403</v>
      </c>
      <c r="Q1242" s="284" t="s">
        <v>4728</v>
      </c>
      <c r="R1242" s="287"/>
      <c r="S1242" s="285">
        <f t="shared" si="447"/>
        <v>0</v>
      </c>
      <c r="T1242" s="285">
        <f t="shared" si="448"/>
        <v>0</v>
      </c>
    </row>
    <row r="1243" ht="36" customHeight="1" spans="1:20">
      <c r="A1243" s="275" t="s">
        <v>4729</v>
      </c>
      <c r="B1243" s="276" t="s">
        <v>2054</v>
      </c>
      <c r="C1243" s="185">
        <v>0</v>
      </c>
      <c r="D1243" s="185">
        <f t="shared" si="453"/>
        <v>0</v>
      </c>
      <c r="E1243" s="186">
        <v>0</v>
      </c>
      <c r="F1243" s="277">
        <v>0</v>
      </c>
      <c r="G1243" s="186">
        <v>0</v>
      </c>
      <c r="H1243" s="278" t="str">
        <f t="shared" si="443"/>
        <v/>
      </c>
      <c r="I1243" s="283" t="str">
        <f t="shared" si="444"/>
        <v>否</v>
      </c>
      <c r="J1243" s="207" t="str">
        <f t="shared" si="445"/>
        <v>项</v>
      </c>
      <c r="K1243" s="207">
        <f t="shared" si="449"/>
        <v>0</v>
      </c>
      <c r="O1243" s="207">
        <f t="shared" si="446"/>
        <v>7</v>
      </c>
      <c r="P1243" s="284">
        <v>2220404</v>
      </c>
      <c r="Q1243" s="284" t="s">
        <v>4730</v>
      </c>
      <c r="R1243" s="287"/>
      <c r="S1243" s="285">
        <f t="shared" si="447"/>
        <v>0</v>
      </c>
      <c r="T1243" s="285">
        <f t="shared" si="448"/>
        <v>0</v>
      </c>
    </row>
    <row r="1244" ht="36" customHeight="1" spans="1:20">
      <c r="A1244" s="275" t="s">
        <v>4731</v>
      </c>
      <c r="B1244" s="276" t="s">
        <v>2056</v>
      </c>
      <c r="C1244" s="185">
        <v>0</v>
      </c>
      <c r="D1244" s="185">
        <f t="shared" si="453"/>
        <v>0</v>
      </c>
      <c r="E1244" s="186">
        <v>0</v>
      </c>
      <c r="F1244" s="277">
        <v>0</v>
      </c>
      <c r="G1244" s="186">
        <v>0</v>
      </c>
      <c r="H1244" s="278" t="str">
        <f t="shared" si="443"/>
        <v/>
      </c>
      <c r="I1244" s="283" t="str">
        <f t="shared" si="444"/>
        <v>否</v>
      </c>
      <c r="J1244" s="207" t="str">
        <f t="shared" si="445"/>
        <v>项</v>
      </c>
      <c r="K1244" s="207">
        <f t="shared" si="449"/>
        <v>0</v>
      </c>
      <c r="O1244" s="207">
        <f t="shared" si="446"/>
        <v>7</v>
      </c>
      <c r="P1244" s="284">
        <v>2220499</v>
      </c>
      <c r="Q1244" s="284" t="s">
        <v>4732</v>
      </c>
      <c r="R1244" s="287"/>
      <c r="S1244" s="285">
        <f t="shared" si="447"/>
        <v>0</v>
      </c>
      <c r="T1244" s="285">
        <f t="shared" si="448"/>
        <v>0</v>
      </c>
    </row>
    <row r="1245" ht="36" customHeight="1" spans="1:20">
      <c r="A1245" s="275" t="s">
        <v>4733</v>
      </c>
      <c r="B1245" s="276" t="s">
        <v>2058</v>
      </c>
      <c r="C1245" s="185">
        <f t="shared" ref="C1245:G1245" si="454">SUM(C1246:C1257)</f>
        <v>279</v>
      </c>
      <c r="D1245" s="185">
        <f t="shared" si="454"/>
        <v>0</v>
      </c>
      <c r="E1245" s="186">
        <f t="shared" si="454"/>
        <v>0</v>
      </c>
      <c r="F1245" s="277">
        <f t="shared" si="454"/>
        <v>0</v>
      </c>
      <c r="G1245" s="186">
        <f t="shared" si="454"/>
        <v>0</v>
      </c>
      <c r="H1245" s="278">
        <f t="shared" si="443"/>
        <v>-1</v>
      </c>
      <c r="I1245" s="283" t="str">
        <f t="shared" si="444"/>
        <v>是</v>
      </c>
      <c r="J1245" s="207" t="str">
        <f t="shared" si="445"/>
        <v>款</v>
      </c>
      <c r="K1245" s="207">
        <f t="shared" si="449"/>
        <v>-279</v>
      </c>
      <c r="O1245" s="207">
        <f t="shared" si="446"/>
        <v>5</v>
      </c>
      <c r="P1245" s="284">
        <v>22205</v>
      </c>
      <c r="Q1245" s="286" t="s">
        <v>4734</v>
      </c>
      <c r="R1245" s="287">
        <f>SUM(R1246:R1257)</f>
        <v>279</v>
      </c>
      <c r="S1245" s="285">
        <f t="shared" si="447"/>
        <v>0</v>
      </c>
      <c r="T1245" s="285">
        <f t="shared" si="448"/>
        <v>0</v>
      </c>
    </row>
    <row r="1246" ht="36" customHeight="1" spans="1:20">
      <c r="A1246" s="275" t="s">
        <v>4735</v>
      </c>
      <c r="B1246" s="276" t="s">
        <v>2060</v>
      </c>
      <c r="C1246" s="185">
        <v>0</v>
      </c>
      <c r="D1246" s="185">
        <f t="shared" ref="D1246:D1257" si="455">SUM(E1246:G1246)</f>
        <v>0</v>
      </c>
      <c r="E1246" s="186">
        <v>0</v>
      </c>
      <c r="F1246" s="277">
        <v>0</v>
      </c>
      <c r="G1246" s="186">
        <v>0</v>
      </c>
      <c r="H1246" s="278" t="str">
        <f t="shared" si="443"/>
        <v/>
      </c>
      <c r="I1246" s="283" t="str">
        <f t="shared" si="444"/>
        <v>否</v>
      </c>
      <c r="J1246" s="207" t="str">
        <f t="shared" si="445"/>
        <v>项</v>
      </c>
      <c r="K1246" s="207">
        <f t="shared" si="449"/>
        <v>0</v>
      </c>
      <c r="O1246" s="207">
        <f t="shared" si="446"/>
        <v>7</v>
      </c>
      <c r="P1246" s="284">
        <v>2220501</v>
      </c>
      <c r="Q1246" s="284" t="s">
        <v>4736</v>
      </c>
      <c r="R1246" s="287"/>
      <c r="S1246" s="285">
        <f t="shared" si="447"/>
        <v>0</v>
      </c>
      <c r="T1246" s="285">
        <f t="shared" si="448"/>
        <v>0</v>
      </c>
    </row>
    <row r="1247" ht="36" customHeight="1" spans="1:20">
      <c r="A1247" s="275" t="s">
        <v>4737</v>
      </c>
      <c r="B1247" s="276" t="s">
        <v>2062</v>
      </c>
      <c r="C1247" s="185">
        <v>0</v>
      </c>
      <c r="D1247" s="185">
        <f t="shared" si="455"/>
        <v>0</v>
      </c>
      <c r="E1247" s="186">
        <v>0</v>
      </c>
      <c r="F1247" s="277">
        <v>0</v>
      </c>
      <c r="G1247" s="186">
        <v>0</v>
      </c>
      <c r="H1247" s="278" t="str">
        <f t="shared" si="443"/>
        <v/>
      </c>
      <c r="I1247" s="283" t="str">
        <f t="shared" si="444"/>
        <v>否</v>
      </c>
      <c r="J1247" s="207" t="str">
        <f t="shared" si="445"/>
        <v>项</v>
      </c>
      <c r="K1247" s="207">
        <f t="shared" si="449"/>
        <v>0</v>
      </c>
      <c r="O1247" s="207">
        <f t="shared" si="446"/>
        <v>7</v>
      </c>
      <c r="P1247" s="284">
        <v>2220502</v>
      </c>
      <c r="Q1247" s="284" t="s">
        <v>4738</v>
      </c>
      <c r="R1247" s="287"/>
      <c r="S1247" s="285">
        <f t="shared" si="447"/>
        <v>0</v>
      </c>
      <c r="T1247" s="285">
        <f t="shared" si="448"/>
        <v>0</v>
      </c>
    </row>
    <row r="1248" ht="36" customHeight="1" spans="1:20">
      <c r="A1248" s="275" t="s">
        <v>4739</v>
      </c>
      <c r="B1248" s="276" t="s">
        <v>2064</v>
      </c>
      <c r="C1248" s="185">
        <v>0</v>
      </c>
      <c r="D1248" s="185">
        <f t="shared" si="455"/>
        <v>0</v>
      </c>
      <c r="E1248" s="186">
        <v>0</v>
      </c>
      <c r="F1248" s="277">
        <v>0</v>
      </c>
      <c r="G1248" s="186">
        <v>0</v>
      </c>
      <c r="H1248" s="278" t="str">
        <f t="shared" si="443"/>
        <v/>
      </c>
      <c r="I1248" s="283" t="str">
        <f t="shared" si="444"/>
        <v>否</v>
      </c>
      <c r="J1248" s="207" t="str">
        <f t="shared" si="445"/>
        <v>项</v>
      </c>
      <c r="K1248" s="207">
        <f t="shared" si="449"/>
        <v>0</v>
      </c>
      <c r="O1248" s="207">
        <f t="shared" si="446"/>
        <v>7</v>
      </c>
      <c r="P1248" s="284">
        <v>2220503</v>
      </c>
      <c r="Q1248" s="284" t="s">
        <v>4740</v>
      </c>
      <c r="R1248" s="287"/>
      <c r="S1248" s="285">
        <f t="shared" si="447"/>
        <v>0</v>
      </c>
      <c r="T1248" s="285">
        <f t="shared" si="448"/>
        <v>0</v>
      </c>
    </row>
    <row r="1249" ht="36" customHeight="1" spans="1:20">
      <c r="A1249" s="275" t="s">
        <v>4741</v>
      </c>
      <c r="B1249" s="276" t="s">
        <v>2066</v>
      </c>
      <c r="C1249" s="185">
        <v>0</v>
      </c>
      <c r="D1249" s="185">
        <f t="shared" si="455"/>
        <v>0</v>
      </c>
      <c r="E1249" s="186">
        <v>0</v>
      </c>
      <c r="F1249" s="277">
        <v>0</v>
      </c>
      <c r="G1249" s="186">
        <v>0</v>
      </c>
      <c r="H1249" s="278" t="str">
        <f t="shared" si="443"/>
        <v/>
      </c>
      <c r="I1249" s="283" t="str">
        <f t="shared" si="444"/>
        <v>否</v>
      </c>
      <c r="J1249" s="207" t="str">
        <f t="shared" si="445"/>
        <v>项</v>
      </c>
      <c r="K1249" s="207">
        <f t="shared" si="449"/>
        <v>0</v>
      </c>
      <c r="O1249" s="207">
        <f t="shared" si="446"/>
        <v>7</v>
      </c>
      <c r="P1249" s="284">
        <v>2220504</v>
      </c>
      <c r="Q1249" s="284" t="s">
        <v>4742</v>
      </c>
      <c r="R1249" s="287"/>
      <c r="S1249" s="285">
        <f t="shared" si="447"/>
        <v>0</v>
      </c>
      <c r="T1249" s="285">
        <f t="shared" si="448"/>
        <v>0</v>
      </c>
    </row>
    <row r="1250" ht="36" customHeight="1" spans="1:20">
      <c r="A1250" s="275" t="s">
        <v>4743</v>
      </c>
      <c r="B1250" s="276" t="s">
        <v>2068</v>
      </c>
      <c r="C1250" s="185">
        <v>0</v>
      </c>
      <c r="D1250" s="185">
        <f t="shared" si="455"/>
        <v>0</v>
      </c>
      <c r="E1250" s="186">
        <v>0</v>
      </c>
      <c r="F1250" s="277">
        <v>0</v>
      </c>
      <c r="G1250" s="186">
        <v>0</v>
      </c>
      <c r="H1250" s="278" t="str">
        <f t="shared" si="443"/>
        <v/>
      </c>
      <c r="I1250" s="283" t="str">
        <f t="shared" si="444"/>
        <v>否</v>
      </c>
      <c r="J1250" s="207" t="str">
        <f t="shared" si="445"/>
        <v>项</v>
      </c>
      <c r="K1250" s="207">
        <f t="shared" si="449"/>
        <v>0</v>
      </c>
      <c r="O1250" s="207">
        <f t="shared" si="446"/>
        <v>7</v>
      </c>
      <c r="P1250" s="284">
        <v>2220505</v>
      </c>
      <c r="Q1250" s="284" t="s">
        <v>4744</v>
      </c>
      <c r="R1250" s="287"/>
      <c r="S1250" s="285">
        <f t="shared" si="447"/>
        <v>0</v>
      </c>
      <c r="T1250" s="285">
        <f t="shared" si="448"/>
        <v>0</v>
      </c>
    </row>
    <row r="1251" ht="36" customHeight="1" spans="1:20">
      <c r="A1251" s="275" t="s">
        <v>4745</v>
      </c>
      <c r="B1251" s="276" t="s">
        <v>2070</v>
      </c>
      <c r="C1251" s="185">
        <v>0</v>
      </c>
      <c r="D1251" s="185">
        <f t="shared" si="455"/>
        <v>0</v>
      </c>
      <c r="E1251" s="186">
        <v>0</v>
      </c>
      <c r="F1251" s="277">
        <v>0</v>
      </c>
      <c r="G1251" s="186">
        <v>0</v>
      </c>
      <c r="H1251" s="278" t="str">
        <f t="shared" si="443"/>
        <v/>
      </c>
      <c r="I1251" s="283" t="str">
        <f t="shared" si="444"/>
        <v>否</v>
      </c>
      <c r="J1251" s="207" t="str">
        <f t="shared" si="445"/>
        <v>项</v>
      </c>
      <c r="K1251" s="207">
        <f t="shared" si="449"/>
        <v>0</v>
      </c>
      <c r="O1251" s="207">
        <f t="shared" si="446"/>
        <v>7</v>
      </c>
      <c r="P1251" s="284">
        <v>2220506</v>
      </c>
      <c r="Q1251" s="284" t="s">
        <v>4746</v>
      </c>
      <c r="R1251" s="287"/>
      <c r="S1251" s="285">
        <f t="shared" si="447"/>
        <v>0</v>
      </c>
      <c r="T1251" s="285">
        <f t="shared" si="448"/>
        <v>0</v>
      </c>
    </row>
    <row r="1252" ht="36" customHeight="1" spans="1:20">
      <c r="A1252" s="275" t="s">
        <v>4747</v>
      </c>
      <c r="B1252" s="276" t="s">
        <v>2072</v>
      </c>
      <c r="C1252" s="185">
        <v>0</v>
      </c>
      <c r="D1252" s="185">
        <f t="shared" si="455"/>
        <v>0</v>
      </c>
      <c r="E1252" s="186">
        <v>0</v>
      </c>
      <c r="F1252" s="277">
        <v>0</v>
      </c>
      <c r="G1252" s="186">
        <v>0</v>
      </c>
      <c r="H1252" s="278" t="str">
        <f t="shared" si="443"/>
        <v/>
      </c>
      <c r="I1252" s="283" t="str">
        <f t="shared" si="444"/>
        <v>否</v>
      </c>
      <c r="J1252" s="207" t="str">
        <f t="shared" si="445"/>
        <v>项</v>
      </c>
      <c r="K1252" s="207">
        <f t="shared" si="449"/>
        <v>0</v>
      </c>
      <c r="O1252" s="207">
        <f t="shared" si="446"/>
        <v>7</v>
      </c>
      <c r="P1252" s="284">
        <v>2220507</v>
      </c>
      <c r="Q1252" s="284" t="s">
        <v>4748</v>
      </c>
      <c r="R1252" s="287"/>
      <c r="S1252" s="285">
        <f t="shared" si="447"/>
        <v>0</v>
      </c>
      <c r="T1252" s="285">
        <f t="shared" si="448"/>
        <v>0</v>
      </c>
    </row>
    <row r="1253" ht="36" customHeight="1" spans="1:20">
      <c r="A1253" s="275" t="s">
        <v>4749</v>
      </c>
      <c r="B1253" s="276" t="s">
        <v>2074</v>
      </c>
      <c r="C1253" s="185">
        <v>0</v>
      </c>
      <c r="D1253" s="185">
        <f t="shared" si="455"/>
        <v>0</v>
      </c>
      <c r="E1253" s="186">
        <v>0</v>
      </c>
      <c r="F1253" s="277">
        <v>0</v>
      </c>
      <c r="G1253" s="186">
        <v>0</v>
      </c>
      <c r="H1253" s="278" t="str">
        <f t="shared" si="443"/>
        <v/>
      </c>
      <c r="I1253" s="283" t="str">
        <f t="shared" si="444"/>
        <v>否</v>
      </c>
      <c r="J1253" s="207" t="str">
        <f t="shared" si="445"/>
        <v>项</v>
      </c>
      <c r="K1253" s="207">
        <f t="shared" si="449"/>
        <v>0</v>
      </c>
      <c r="O1253" s="207">
        <f t="shared" si="446"/>
        <v>7</v>
      </c>
      <c r="P1253" s="284">
        <v>2220508</v>
      </c>
      <c r="Q1253" s="284" t="s">
        <v>4750</v>
      </c>
      <c r="R1253" s="287"/>
      <c r="S1253" s="285">
        <f t="shared" si="447"/>
        <v>0</v>
      </c>
      <c r="T1253" s="285">
        <f t="shared" si="448"/>
        <v>0</v>
      </c>
    </row>
    <row r="1254" ht="36" customHeight="1" spans="1:20">
      <c r="A1254" s="275" t="s">
        <v>4751</v>
      </c>
      <c r="B1254" s="276" t="s">
        <v>2076</v>
      </c>
      <c r="C1254" s="185">
        <v>0</v>
      </c>
      <c r="D1254" s="185">
        <f t="shared" si="455"/>
        <v>0</v>
      </c>
      <c r="E1254" s="186">
        <v>0</v>
      </c>
      <c r="F1254" s="277">
        <v>0</v>
      </c>
      <c r="G1254" s="186">
        <v>0</v>
      </c>
      <c r="H1254" s="278" t="str">
        <f t="shared" si="443"/>
        <v/>
      </c>
      <c r="I1254" s="283" t="str">
        <f t="shared" si="444"/>
        <v>否</v>
      </c>
      <c r="J1254" s="207" t="str">
        <f t="shared" si="445"/>
        <v>项</v>
      </c>
      <c r="K1254" s="207">
        <f t="shared" si="449"/>
        <v>0</v>
      </c>
      <c r="O1254" s="207">
        <f t="shared" si="446"/>
        <v>7</v>
      </c>
      <c r="P1254" s="284">
        <v>2220509</v>
      </c>
      <c r="Q1254" s="284" t="s">
        <v>4752</v>
      </c>
      <c r="R1254" s="287"/>
      <c r="S1254" s="285">
        <f t="shared" si="447"/>
        <v>0</v>
      </c>
      <c r="T1254" s="285">
        <f t="shared" si="448"/>
        <v>0</v>
      </c>
    </row>
    <row r="1255" ht="36" customHeight="1" spans="1:20">
      <c r="A1255" s="275" t="s">
        <v>4753</v>
      </c>
      <c r="B1255" s="276" t="s">
        <v>2078</v>
      </c>
      <c r="C1255" s="185">
        <v>0</v>
      </c>
      <c r="D1255" s="185">
        <f t="shared" si="455"/>
        <v>0</v>
      </c>
      <c r="E1255" s="186">
        <v>0</v>
      </c>
      <c r="F1255" s="277">
        <v>0</v>
      </c>
      <c r="G1255" s="186">
        <v>0</v>
      </c>
      <c r="H1255" s="278" t="str">
        <f t="shared" si="443"/>
        <v/>
      </c>
      <c r="I1255" s="283" t="str">
        <f t="shared" si="444"/>
        <v>否</v>
      </c>
      <c r="J1255" s="207" t="str">
        <f t="shared" si="445"/>
        <v>项</v>
      </c>
      <c r="K1255" s="207">
        <f t="shared" si="449"/>
        <v>0</v>
      </c>
      <c r="O1255" s="207">
        <f t="shared" si="446"/>
        <v>7</v>
      </c>
      <c r="P1255" s="284">
        <v>2220510</v>
      </c>
      <c r="Q1255" s="284" t="s">
        <v>4754</v>
      </c>
      <c r="R1255" s="287"/>
      <c r="S1255" s="285">
        <f t="shared" si="447"/>
        <v>0</v>
      </c>
      <c r="T1255" s="285">
        <f t="shared" si="448"/>
        <v>0</v>
      </c>
    </row>
    <row r="1256" ht="36" customHeight="1" spans="1:20">
      <c r="A1256" s="290">
        <v>2220511</v>
      </c>
      <c r="B1256" s="276" t="s">
        <v>2080</v>
      </c>
      <c r="C1256" s="185">
        <v>279</v>
      </c>
      <c r="D1256" s="185">
        <f t="shared" si="455"/>
        <v>0</v>
      </c>
      <c r="E1256" s="186">
        <v>0</v>
      </c>
      <c r="F1256" s="277">
        <v>0</v>
      </c>
      <c r="G1256" s="186">
        <v>0</v>
      </c>
      <c r="H1256" s="278">
        <f t="shared" si="443"/>
        <v>-1</v>
      </c>
      <c r="I1256" s="283" t="str">
        <f t="shared" si="444"/>
        <v>是</v>
      </c>
      <c r="J1256" s="207" t="str">
        <f t="shared" si="445"/>
        <v>项</v>
      </c>
      <c r="K1256" s="207">
        <f t="shared" si="449"/>
        <v>-279</v>
      </c>
      <c r="O1256" s="207">
        <f t="shared" si="446"/>
        <v>7</v>
      </c>
      <c r="P1256" s="284">
        <v>2220511</v>
      </c>
      <c r="Q1256" s="284" t="s">
        <v>4755</v>
      </c>
      <c r="R1256" s="287">
        <v>279</v>
      </c>
      <c r="S1256" s="285">
        <f t="shared" si="447"/>
        <v>0</v>
      </c>
      <c r="T1256" s="285">
        <f t="shared" si="448"/>
        <v>0</v>
      </c>
    </row>
    <row r="1257" ht="36" customHeight="1" spans="1:20">
      <c r="A1257" s="275" t="s">
        <v>4756</v>
      </c>
      <c r="B1257" s="276" t="s">
        <v>2081</v>
      </c>
      <c r="C1257" s="185"/>
      <c r="D1257" s="185">
        <f t="shared" si="455"/>
        <v>0</v>
      </c>
      <c r="E1257" s="186">
        <v>0</v>
      </c>
      <c r="F1257" s="277">
        <v>0</v>
      </c>
      <c r="G1257" s="186">
        <v>0</v>
      </c>
      <c r="H1257" s="278" t="str">
        <f t="shared" si="443"/>
        <v/>
      </c>
      <c r="I1257" s="283" t="str">
        <f t="shared" si="444"/>
        <v>否</v>
      </c>
      <c r="J1257" s="207" t="str">
        <f t="shared" si="445"/>
        <v>项</v>
      </c>
      <c r="K1257" s="207">
        <f t="shared" si="449"/>
        <v>0</v>
      </c>
      <c r="O1257" s="207">
        <f t="shared" si="446"/>
        <v>7</v>
      </c>
      <c r="P1257" s="284">
        <v>2220599</v>
      </c>
      <c r="Q1257" s="284" t="s">
        <v>4757</v>
      </c>
      <c r="R1257" s="287"/>
      <c r="S1257" s="285">
        <f t="shared" si="447"/>
        <v>0</v>
      </c>
      <c r="T1257" s="285">
        <f t="shared" si="448"/>
        <v>0</v>
      </c>
    </row>
    <row r="1258" ht="36" customHeight="1" spans="1:20">
      <c r="A1258" s="271" t="s">
        <v>117</v>
      </c>
      <c r="B1258" s="272" t="s">
        <v>118</v>
      </c>
      <c r="C1258" s="179">
        <f>SUM(C1259,C1271,C1277,C1283,C1291,C1304,C1308,C1314)</f>
        <v>3112</v>
      </c>
      <c r="D1258" s="179">
        <f t="shared" ref="C1258:G1258" si="456">SUM(D1259,D1271,D1277,D1283,D1291,D1304,D1308,D1314)</f>
        <v>1602</v>
      </c>
      <c r="E1258" s="180">
        <f t="shared" si="456"/>
        <v>732</v>
      </c>
      <c r="F1258" s="273">
        <f t="shared" si="456"/>
        <v>250</v>
      </c>
      <c r="G1258" s="180">
        <f t="shared" si="456"/>
        <v>620</v>
      </c>
      <c r="H1258" s="274">
        <f t="shared" si="443"/>
        <v>-0.485218508997429</v>
      </c>
      <c r="I1258" s="283" t="str">
        <f t="shared" si="444"/>
        <v>是</v>
      </c>
      <c r="J1258" s="207" t="str">
        <f t="shared" si="445"/>
        <v>类</v>
      </c>
      <c r="K1258" s="207">
        <f t="shared" si="449"/>
        <v>-1510</v>
      </c>
      <c r="O1258" s="207">
        <f t="shared" si="446"/>
        <v>3</v>
      </c>
      <c r="P1258" s="284">
        <v>224</v>
      </c>
      <c r="Q1258" s="286" t="s">
        <v>2597</v>
      </c>
      <c r="R1258" s="287">
        <f>SUM(R1259,R1271,R1277,R1283,R1291,R1304,R1308,R1315)</f>
        <v>3112</v>
      </c>
      <c r="S1258" s="285">
        <f t="shared" si="447"/>
        <v>0</v>
      </c>
      <c r="T1258" s="285">
        <f t="shared" si="448"/>
        <v>0</v>
      </c>
    </row>
    <row r="1259" ht="36" customHeight="1" spans="1:20">
      <c r="A1259" s="275" t="s">
        <v>4758</v>
      </c>
      <c r="B1259" s="276" t="s">
        <v>2084</v>
      </c>
      <c r="C1259" s="185">
        <f t="shared" ref="C1259:G1259" si="457">SUM(C1260:C1270)</f>
        <v>529</v>
      </c>
      <c r="D1259" s="185">
        <f t="shared" si="457"/>
        <v>596</v>
      </c>
      <c r="E1259" s="186">
        <f t="shared" si="457"/>
        <v>326</v>
      </c>
      <c r="F1259" s="277">
        <f t="shared" si="457"/>
        <v>250</v>
      </c>
      <c r="G1259" s="186">
        <f t="shared" si="457"/>
        <v>20</v>
      </c>
      <c r="H1259" s="278">
        <f t="shared" si="443"/>
        <v>0.126654064272212</v>
      </c>
      <c r="I1259" s="283" t="str">
        <f t="shared" si="444"/>
        <v>是</v>
      </c>
      <c r="J1259" s="207" t="str">
        <f t="shared" si="445"/>
        <v>款</v>
      </c>
      <c r="K1259" s="207">
        <f t="shared" si="449"/>
        <v>67</v>
      </c>
      <c r="O1259" s="207">
        <f t="shared" si="446"/>
        <v>5</v>
      </c>
      <c r="P1259" s="284">
        <v>22401</v>
      </c>
      <c r="Q1259" s="286" t="s">
        <v>4759</v>
      </c>
      <c r="R1259" s="287">
        <f>SUM(R1260:R1270)</f>
        <v>529</v>
      </c>
      <c r="S1259" s="285">
        <f t="shared" si="447"/>
        <v>0</v>
      </c>
      <c r="T1259" s="285">
        <f t="shared" si="448"/>
        <v>0</v>
      </c>
    </row>
    <row r="1260" ht="36" customHeight="1" spans="1:20">
      <c r="A1260" s="275" t="s">
        <v>4760</v>
      </c>
      <c r="B1260" s="276" t="s">
        <v>145</v>
      </c>
      <c r="C1260" s="185">
        <v>297</v>
      </c>
      <c r="D1260" s="185">
        <f t="shared" ref="D1260:D1270" si="458">SUM(E1260:G1260)</f>
        <v>262</v>
      </c>
      <c r="E1260" s="279">
        <v>262</v>
      </c>
      <c r="F1260" s="277">
        <v>0</v>
      </c>
      <c r="G1260" s="186">
        <v>0</v>
      </c>
      <c r="H1260" s="278">
        <f t="shared" si="443"/>
        <v>-0.117845117845118</v>
      </c>
      <c r="I1260" s="283" t="str">
        <f t="shared" si="444"/>
        <v>是</v>
      </c>
      <c r="J1260" s="207" t="str">
        <f t="shared" si="445"/>
        <v>项</v>
      </c>
      <c r="K1260" s="207">
        <f t="shared" si="449"/>
        <v>-35</v>
      </c>
      <c r="O1260" s="207">
        <f t="shared" si="446"/>
        <v>7</v>
      </c>
      <c r="P1260" s="284">
        <v>2240101</v>
      </c>
      <c r="Q1260" s="284" t="s">
        <v>2608</v>
      </c>
      <c r="R1260" s="287">
        <v>297</v>
      </c>
      <c r="S1260" s="285">
        <f t="shared" si="447"/>
        <v>0</v>
      </c>
      <c r="T1260" s="285">
        <f t="shared" si="448"/>
        <v>0</v>
      </c>
    </row>
    <row r="1261" ht="36" customHeight="1" spans="1:20">
      <c r="A1261" s="275" t="s">
        <v>4761</v>
      </c>
      <c r="B1261" s="276" t="s">
        <v>147</v>
      </c>
      <c r="C1261" s="185">
        <v>0</v>
      </c>
      <c r="D1261" s="185">
        <f t="shared" si="458"/>
        <v>0</v>
      </c>
      <c r="E1261" s="186">
        <v>0</v>
      </c>
      <c r="F1261" s="277">
        <v>0</v>
      </c>
      <c r="G1261" s="186">
        <v>0</v>
      </c>
      <c r="H1261" s="278" t="str">
        <f t="shared" si="443"/>
        <v/>
      </c>
      <c r="I1261" s="283" t="str">
        <f t="shared" si="444"/>
        <v>否</v>
      </c>
      <c r="J1261" s="207" t="str">
        <f t="shared" si="445"/>
        <v>项</v>
      </c>
      <c r="K1261" s="207">
        <f t="shared" si="449"/>
        <v>0</v>
      </c>
      <c r="O1261" s="207">
        <f t="shared" si="446"/>
        <v>7</v>
      </c>
      <c r="P1261" s="284">
        <v>2240102</v>
      </c>
      <c r="Q1261" s="284" t="s">
        <v>2610</v>
      </c>
      <c r="R1261" s="287"/>
      <c r="S1261" s="285">
        <f t="shared" si="447"/>
        <v>0</v>
      </c>
      <c r="T1261" s="285">
        <f t="shared" si="448"/>
        <v>0</v>
      </c>
    </row>
    <row r="1262" ht="36" customHeight="1" spans="1:20">
      <c r="A1262" s="275" t="s">
        <v>4762</v>
      </c>
      <c r="B1262" s="276" t="s">
        <v>149</v>
      </c>
      <c r="C1262" s="185">
        <v>0</v>
      </c>
      <c r="D1262" s="185">
        <f t="shared" si="458"/>
        <v>0</v>
      </c>
      <c r="E1262" s="186">
        <v>0</v>
      </c>
      <c r="F1262" s="277">
        <v>0</v>
      </c>
      <c r="G1262" s="186">
        <v>0</v>
      </c>
      <c r="H1262" s="278" t="str">
        <f t="shared" si="443"/>
        <v/>
      </c>
      <c r="I1262" s="283" t="str">
        <f t="shared" si="444"/>
        <v>否</v>
      </c>
      <c r="J1262" s="207" t="str">
        <f t="shared" si="445"/>
        <v>项</v>
      </c>
      <c r="K1262" s="207">
        <f t="shared" si="449"/>
        <v>0</v>
      </c>
      <c r="O1262" s="207">
        <f t="shared" si="446"/>
        <v>7</v>
      </c>
      <c r="P1262" s="284">
        <v>2240103</v>
      </c>
      <c r="Q1262" s="284" t="s">
        <v>2612</v>
      </c>
      <c r="R1262" s="287"/>
      <c r="S1262" s="285">
        <f t="shared" si="447"/>
        <v>0</v>
      </c>
      <c r="T1262" s="285">
        <f t="shared" si="448"/>
        <v>0</v>
      </c>
    </row>
    <row r="1263" ht="36" customHeight="1" spans="1:20">
      <c r="A1263" s="275" t="s">
        <v>4763</v>
      </c>
      <c r="B1263" s="276" t="s">
        <v>2086</v>
      </c>
      <c r="C1263" s="185">
        <v>60</v>
      </c>
      <c r="D1263" s="185">
        <f t="shared" si="458"/>
        <v>0</v>
      </c>
      <c r="E1263" s="186">
        <v>0</v>
      </c>
      <c r="F1263" s="277">
        <v>0</v>
      </c>
      <c r="G1263" s="186">
        <v>0</v>
      </c>
      <c r="H1263" s="278">
        <f t="shared" si="443"/>
        <v>-1</v>
      </c>
      <c r="I1263" s="283" t="str">
        <f t="shared" si="444"/>
        <v>是</v>
      </c>
      <c r="J1263" s="207" t="str">
        <f t="shared" si="445"/>
        <v>项</v>
      </c>
      <c r="K1263" s="207">
        <f t="shared" si="449"/>
        <v>-60</v>
      </c>
      <c r="O1263" s="207">
        <f t="shared" si="446"/>
        <v>7</v>
      </c>
      <c r="P1263" s="284">
        <v>2240104</v>
      </c>
      <c r="Q1263" s="284" t="s">
        <v>4764</v>
      </c>
      <c r="R1263" s="287">
        <v>60</v>
      </c>
      <c r="S1263" s="285">
        <f t="shared" si="447"/>
        <v>0</v>
      </c>
      <c r="T1263" s="285">
        <f t="shared" si="448"/>
        <v>0</v>
      </c>
    </row>
    <row r="1264" ht="36" customHeight="1" spans="1:20">
      <c r="A1264" s="275" t="s">
        <v>4765</v>
      </c>
      <c r="B1264" s="276" t="s">
        <v>2088</v>
      </c>
      <c r="C1264" s="185">
        <v>0</v>
      </c>
      <c r="D1264" s="185">
        <f t="shared" si="458"/>
        <v>0</v>
      </c>
      <c r="E1264" s="186">
        <v>0</v>
      </c>
      <c r="F1264" s="277">
        <v>0</v>
      </c>
      <c r="G1264" s="186">
        <v>0</v>
      </c>
      <c r="H1264" s="278" t="str">
        <f t="shared" si="443"/>
        <v/>
      </c>
      <c r="I1264" s="283" t="str">
        <f t="shared" si="444"/>
        <v>否</v>
      </c>
      <c r="J1264" s="207" t="str">
        <f t="shared" si="445"/>
        <v>项</v>
      </c>
      <c r="K1264" s="207">
        <f t="shared" si="449"/>
        <v>0</v>
      </c>
      <c r="O1264" s="207">
        <f t="shared" si="446"/>
        <v>7</v>
      </c>
      <c r="P1264" s="284">
        <v>2240105</v>
      </c>
      <c r="Q1264" s="284" t="s">
        <v>4766</v>
      </c>
      <c r="R1264" s="287"/>
      <c r="S1264" s="285">
        <f t="shared" si="447"/>
        <v>0</v>
      </c>
      <c r="T1264" s="285">
        <f t="shared" si="448"/>
        <v>0</v>
      </c>
    </row>
    <row r="1265" ht="36" customHeight="1" spans="1:20">
      <c r="A1265" s="275" t="s">
        <v>4767</v>
      </c>
      <c r="B1265" s="276" t="s">
        <v>2090</v>
      </c>
      <c r="C1265" s="185">
        <v>4</v>
      </c>
      <c r="D1265" s="185">
        <f t="shared" si="458"/>
        <v>20</v>
      </c>
      <c r="E1265" s="186">
        <v>0</v>
      </c>
      <c r="F1265" s="277">
        <v>0</v>
      </c>
      <c r="G1265" s="186">
        <v>20</v>
      </c>
      <c r="H1265" s="278">
        <f t="shared" si="443"/>
        <v>4</v>
      </c>
      <c r="I1265" s="283" t="str">
        <f t="shared" si="444"/>
        <v>是</v>
      </c>
      <c r="J1265" s="207" t="str">
        <f t="shared" si="445"/>
        <v>项</v>
      </c>
      <c r="K1265" s="207">
        <f t="shared" si="449"/>
        <v>16</v>
      </c>
      <c r="O1265" s="207">
        <f t="shared" si="446"/>
        <v>7</v>
      </c>
      <c r="P1265" s="284">
        <v>2240106</v>
      </c>
      <c r="Q1265" s="284" t="s">
        <v>4768</v>
      </c>
      <c r="R1265" s="287">
        <v>4</v>
      </c>
      <c r="S1265" s="285">
        <f t="shared" si="447"/>
        <v>0</v>
      </c>
      <c r="T1265" s="285">
        <f t="shared" si="448"/>
        <v>0</v>
      </c>
    </row>
    <row r="1266" ht="36" customHeight="1" spans="1:20">
      <c r="A1266" s="275" t="s">
        <v>4769</v>
      </c>
      <c r="B1266" s="276" t="s">
        <v>2092</v>
      </c>
      <c r="C1266" s="185">
        <v>0</v>
      </c>
      <c r="D1266" s="185">
        <f t="shared" si="458"/>
        <v>0</v>
      </c>
      <c r="E1266" s="186">
        <v>0</v>
      </c>
      <c r="F1266" s="277">
        <v>0</v>
      </c>
      <c r="G1266" s="186">
        <v>0</v>
      </c>
      <c r="H1266" s="278" t="str">
        <f t="shared" si="443"/>
        <v/>
      </c>
      <c r="I1266" s="283" t="str">
        <f t="shared" si="444"/>
        <v>否</v>
      </c>
      <c r="J1266" s="207" t="str">
        <f t="shared" si="445"/>
        <v>项</v>
      </c>
      <c r="K1266" s="207">
        <f t="shared" si="449"/>
        <v>0</v>
      </c>
      <c r="O1266" s="207">
        <f t="shared" si="446"/>
        <v>7</v>
      </c>
      <c r="P1266" s="284">
        <v>2240107</v>
      </c>
      <c r="Q1266" s="284" t="s">
        <v>4770</v>
      </c>
      <c r="R1266" s="287"/>
      <c r="S1266" s="285">
        <f t="shared" si="447"/>
        <v>0</v>
      </c>
      <c r="T1266" s="285">
        <f t="shared" si="448"/>
        <v>0</v>
      </c>
    </row>
    <row r="1267" ht="36" customHeight="1" spans="1:20">
      <c r="A1267" s="275" t="s">
        <v>4771</v>
      </c>
      <c r="B1267" s="276" t="s">
        <v>2094</v>
      </c>
      <c r="C1267" s="185">
        <v>94</v>
      </c>
      <c r="D1267" s="185">
        <f t="shared" si="458"/>
        <v>180</v>
      </c>
      <c r="E1267" s="186">
        <v>0</v>
      </c>
      <c r="F1267" s="277">
        <v>180</v>
      </c>
      <c r="G1267" s="186">
        <v>0</v>
      </c>
      <c r="H1267" s="278">
        <f t="shared" si="443"/>
        <v>0.914893617021277</v>
      </c>
      <c r="I1267" s="283" t="str">
        <f t="shared" si="444"/>
        <v>是</v>
      </c>
      <c r="J1267" s="207" t="str">
        <f t="shared" si="445"/>
        <v>项</v>
      </c>
      <c r="K1267" s="207">
        <f t="shared" si="449"/>
        <v>86</v>
      </c>
      <c r="O1267" s="207">
        <f t="shared" si="446"/>
        <v>7</v>
      </c>
      <c r="P1267" s="284">
        <v>2240108</v>
      </c>
      <c r="Q1267" s="284" t="s">
        <v>4772</v>
      </c>
      <c r="R1267" s="287">
        <v>94</v>
      </c>
      <c r="S1267" s="285">
        <f t="shared" si="447"/>
        <v>0</v>
      </c>
      <c r="T1267" s="285">
        <f t="shared" si="448"/>
        <v>0</v>
      </c>
    </row>
    <row r="1268" ht="36" customHeight="1" spans="1:20">
      <c r="A1268" s="275" t="s">
        <v>4773</v>
      </c>
      <c r="B1268" s="276" t="s">
        <v>2096</v>
      </c>
      <c r="C1268" s="185">
        <v>0</v>
      </c>
      <c r="D1268" s="185">
        <f t="shared" si="458"/>
        <v>0</v>
      </c>
      <c r="E1268" s="186">
        <v>0</v>
      </c>
      <c r="F1268" s="277">
        <v>0</v>
      </c>
      <c r="G1268" s="186">
        <v>0</v>
      </c>
      <c r="H1268" s="278" t="str">
        <f t="shared" si="443"/>
        <v/>
      </c>
      <c r="I1268" s="283" t="str">
        <f t="shared" si="444"/>
        <v>否</v>
      </c>
      <c r="J1268" s="207" t="str">
        <f t="shared" si="445"/>
        <v>项</v>
      </c>
      <c r="K1268" s="207">
        <f t="shared" si="449"/>
        <v>0</v>
      </c>
      <c r="O1268" s="207">
        <f t="shared" si="446"/>
        <v>7</v>
      </c>
      <c r="P1268" s="284">
        <v>2240109</v>
      </c>
      <c r="Q1268" s="284" t="s">
        <v>4774</v>
      </c>
      <c r="R1268" s="287"/>
      <c r="S1268" s="285">
        <f t="shared" si="447"/>
        <v>0</v>
      </c>
      <c r="T1268" s="285">
        <f t="shared" si="448"/>
        <v>0</v>
      </c>
    </row>
    <row r="1269" ht="36" customHeight="1" spans="1:20">
      <c r="A1269" s="275" t="s">
        <v>4775</v>
      </c>
      <c r="B1269" s="276" t="s">
        <v>163</v>
      </c>
      <c r="C1269" s="185">
        <v>58</v>
      </c>
      <c r="D1269" s="185">
        <f t="shared" si="458"/>
        <v>64</v>
      </c>
      <c r="E1269" s="279">
        <v>64</v>
      </c>
      <c r="F1269" s="277">
        <v>0</v>
      </c>
      <c r="G1269" s="186">
        <v>0</v>
      </c>
      <c r="H1269" s="278">
        <f t="shared" si="443"/>
        <v>0.103448275862069</v>
      </c>
      <c r="I1269" s="283" t="str">
        <f t="shared" si="444"/>
        <v>是</v>
      </c>
      <c r="J1269" s="207" t="str">
        <f t="shared" si="445"/>
        <v>项</v>
      </c>
      <c r="K1269" s="207">
        <f t="shared" si="449"/>
        <v>6</v>
      </c>
      <c r="O1269" s="207">
        <f t="shared" si="446"/>
        <v>7</v>
      </c>
      <c r="P1269" s="284">
        <v>2240150</v>
      </c>
      <c r="Q1269" s="284" t="s">
        <v>2626</v>
      </c>
      <c r="R1269" s="287">
        <v>58</v>
      </c>
      <c r="S1269" s="285">
        <f t="shared" si="447"/>
        <v>0</v>
      </c>
      <c r="T1269" s="285">
        <f t="shared" si="448"/>
        <v>0</v>
      </c>
    </row>
    <row r="1270" ht="36" customHeight="1" spans="1:20">
      <c r="A1270" s="275" t="s">
        <v>4776</v>
      </c>
      <c r="B1270" s="276" t="s">
        <v>2098</v>
      </c>
      <c r="C1270" s="185">
        <v>16</v>
      </c>
      <c r="D1270" s="185">
        <f t="shared" si="458"/>
        <v>70</v>
      </c>
      <c r="E1270" s="186">
        <v>0</v>
      </c>
      <c r="F1270" s="277">
        <v>70</v>
      </c>
      <c r="G1270" s="186">
        <v>0</v>
      </c>
      <c r="H1270" s="278">
        <f t="shared" si="443"/>
        <v>3.375</v>
      </c>
      <c r="I1270" s="283" t="str">
        <f t="shared" si="444"/>
        <v>是</v>
      </c>
      <c r="J1270" s="207" t="str">
        <f t="shared" si="445"/>
        <v>项</v>
      </c>
      <c r="K1270" s="207">
        <f t="shared" si="449"/>
        <v>54</v>
      </c>
      <c r="O1270" s="207">
        <f t="shared" si="446"/>
        <v>7</v>
      </c>
      <c r="P1270" s="284">
        <v>2240199</v>
      </c>
      <c r="Q1270" s="284" t="s">
        <v>4777</v>
      </c>
      <c r="R1270" s="287">
        <v>16</v>
      </c>
      <c r="S1270" s="285">
        <f t="shared" si="447"/>
        <v>0</v>
      </c>
      <c r="T1270" s="285">
        <f t="shared" si="448"/>
        <v>0</v>
      </c>
    </row>
    <row r="1271" ht="36" customHeight="1" spans="1:20">
      <c r="A1271" s="275" t="s">
        <v>4778</v>
      </c>
      <c r="B1271" s="276" t="s">
        <v>2100</v>
      </c>
      <c r="C1271" s="185">
        <f t="shared" ref="C1271:G1271" si="459">SUM(C1272:C1276)</f>
        <v>1098</v>
      </c>
      <c r="D1271" s="185">
        <f t="shared" si="459"/>
        <v>317</v>
      </c>
      <c r="E1271" s="186">
        <f t="shared" si="459"/>
        <v>317</v>
      </c>
      <c r="F1271" s="277">
        <f t="shared" si="459"/>
        <v>0</v>
      </c>
      <c r="G1271" s="186">
        <f t="shared" si="459"/>
        <v>0</v>
      </c>
      <c r="H1271" s="278">
        <f t="shared" si="443"/>
        <v>-0.711293260473588</v>
      </c>
      <c r="I1271" s="283" t="str">
        <f t="shared" si="444"/>
        <v>是</v>
      </c>
      <c r="J1271" s="207" t="str">
        <f t="shared" si="445"/>
        <v>款</v>
      </c>
      <c r="K1271" s="207">
        <f t="shared" si="449"/>
        <v>-781</v>
      </c>
      <c r="O1271" s="207">
        <f t="shared" si="446"/>
        <v>5</v>
      </c>
      <c r="P1271" s="284">
        <v>22402</v>
      </c>
      <c r="Q1271" s="286" t="s">
        <v>4779</v>
      </c>
      <c r="R1271" s="287">
        <f>SUM(R1272:R1276)</f>
        <v>1098</v>
      </c>
      <c r="S1271" s="285">
        <f t="shared" si="447"/>
        <v>0</v>
      </c>
      <c r="T1271" s="285">
        <f t="shared" si="448"/>
        <v>0</v>
      </c>
    </row>
    <row r="1272" ht="36" customHeight="1" spans="1:20">
      <c r="A1272" s="275" t="s">
        <v>4780</v>
      </c>
      <c r="B1272" s="276" t="s">
        <v>145</v>
      </c>
      <c r="C1272" s="185">
        <v>0</v>
      </c>
      <c r="D1272" s="185">
        <f t="shared" ref="D1272:D1276" si="460">SUM(E1272:G1272)</f>
        <v>0</v>
      </c>
      <c r="E1272" s="186">
        <v>0</v>
      </c>
      <c r="F1272" s="277">
        <v>0</v>
      </c>
      <c r="G1272" s="186">
        <v>0</v>
      </c>
      <c r="H1272" s="278" t="str">
        <f t="shared" si="443"/>
        <v/>
      </c>
      <c r="I1272" s="283" t="str">
        <f t="shared" si="444"/>
        <v>否</v>
      </c>
      <c r="J1272" s="207" t="str">
        <f t="shared" si="445"/>
        <v>项</v>
      </c>
      <c r="K1272" s="207">
        <f t="shared" si="449"/>
        <v>0</v>
      </c>
      <c r="O1272" s="207">
        <f t="shared" si="446"/>
        <v>7</v>
      </c>
      <c r="P1272" s="284">
        <v>2240201</v>
      </c>
      <c r="Q1272" s="284" t="s">
        <v>2608</v>
      </c>
      <c r="R1272" s="287"/>
      <c r="S1272" s="285">
        <f t="shared" si="447"/>
        <v>0</v>
      </c>
      <c r="T1272" s="285">
        <f t="shared" si="448"/>
        <v>0</v>
      </c>
    </row>
    <row r="1273" ht="36" customHeight="1" spans="1:20">
      <c r="A1273" s="275" t="s">
        <v>4781</v>
      </c>
      <c r="B1273" s="276" t="s">
        <v>147</v>
      </c>
      <c r="C1273" s="185">
        <v>-2</v>
      </c>
      <c r="D1273" s="185">
        <f t="shared" si="460"/>
        <v>0</v>
      </c>
      <c r="E1273" s="186">
        <v>0</v>
      </c>
      <c r="F1273" s="277">
        <v>0</v>
      </c>
      <c r="G1273" s="186">
        <v>0</v>
      </c>
      <c r="H1273" s="278">
        <f t="shared" si="443"/>
        <v>-1</v>
      </c>
      <c r="I1273" s="283" t="str">
        <f t="shared" si="444"/>
        <v>是</v>
      </c>
      <c r="J1273" s="207" t="str">
        <f t="shared" si="445"/>
        <v>项</v>
      </c>
      <c r="K1273" s="207">
        <f t="shared" si="449"/>
        <v>2</v>
      </c>
      <c r="O1273" s="207">
        <f t="shared" si="446"/>
        <v>7</v>
      </c>
      <c r="P1273" s="284">
        <v>2240202</v>
      </c>
      <c r="Q1273" s="284" t="s">
        <v>2610</v>
      </c>
      <c r="R1273" s="287">
        <v>-2</v>
      </c>
      <c r="S1273" s="285">
        <f t="shared" si="447"/>
        <v>0</v>
      </c>
      <c r="T1273" s="285">
        <f t="shared" si="448"/>
        <v>0</v>
      </c>
    </row>
    <row r="1274" ht="36" customHeight="1" spans="1:20">
      <c r="A1274" s="275" t="s">
        <v>4782</v>
      </c>
      <c r="B1274" s="276" t="s">
        <v>149</v>
      </c>
      <c r="C1274" s="185">
        <v>0</v>
      </c>
      <c r="D1274" s="185">
        <f t="shared" si="460"/>
        <v>0</v>
      </c>
      <c r="E1274" s="186">
        <v>0</v>
      </c>
      <c r="F1274" s="277">
        <v>0</v>
      </c>
      <c r="G1274" s="186">
        <v>0</v>
      </c>
      <c r="H1274" s="278" t="str">
        <f t="shared" si="443"/>
        <v/>
      </c>
      <c r="I1274" s="283" t="str">
        <f t="shared" si="444"/>
        <v>否</v>
      </c>
      <c r="J1274" s="207" t="str">
        <f t="shared" si="445"/>
        <v>项</v>
      </c>
      <c r="K1274" s="207">
        <f t="shared" si="449"/>
        <v>0</v>
      </c>
      <c r="O1274" s="207">
        <f t="shared" si="446"/>
        <v>7</v>
      </c>
      <c r="P1274" s="284">
        <v>2240203</v>
      </c>
      <c r="Q1274" s="284" t="s">
        <v>2612</v>
      </c>
      <c r="R1274" s="287"/>
      <c r="S1274" s="285">
        <f t="shared" si="447"/>
        <v>0</v>
      </c>
      <c r="T1274" s="285">
        <f t="shared" si="448"/>
        <v>0</v>
      </c>
    </row>
    <row r="1275" ht="36" customHeight="1" spans="1:20">
      <c r="A1275" s="275" t="s">
        <v>4783</v>
      </c>
      <c r="B1275" s="276" t="s">
        <v>2102</v>
      </c>
      <c r="C1275" s="185">
        <v>1100</v>
      </c>
      <c r="D1275" s="185">
        <f t="shared" si="460"/>
        <v>317</v>
      </c>
      <c r="E1275" s="279">
        <v>317</v>
      </c>
      <c r="F1275" s="277">
        <v>0</v>
      </c>
      <c r="G1275" s="186">
        <v>0</v>
      </c>
      <c r="H1275" s="278">
        <f t="shared" si="443"/>
        <v>-0.711818181818182</v>
      </c>
      <c r="I1275" s="283" t="str">
        <f t="shared" si="444"/>
        <v>是</v>
      </c>
      <c r="J1275" s="207" t="str">
        <f t="shared" si="445"/>
        <v>项</v>
      </c>
      <c r="K1275" s="207">
        <f t="shared" si="449"/>
        <v>-783</v>
      </c>
      <c r="O1275" s="207">
        <f t="shared" si="446"/>
        <v>7</v>
      </c>
      <c r="P1275" s="284">
        <v>2240204</v>
      </c>
      <c r="Q1275" s="284" t="s">
        <v>4784</v>
      </c>
      <c r="R1275" s="287">
        <v>1100</v>
      </c>
      <c r="S1275" s="285">
        <f t="shared" si="447"/>
        <v>0</v>
      </c>
      <c r="T1275" s="285">
        <f t="shared" si="448"/>
        <v>0</v>
      </c>
    </row>
    <row r="1276" ht="36" customHeight="1" spans="1:20">
      <c r="A1276" s="275" t="s">
        <v>4785</v>
      </c>
      <c r="B1276" s="276" t="s">
        <v>2104</v>
      </c>
      <c r="C1276" s="185">
        <v>0</v>
      </c>
      <c r="D1276" s="185">
        <f t="shared" si="460"/>
        <v>0</v>
      </c>
      <c r="E1276" s="186">
        <v>0</v>
      </c>
      <c r="F1276" s="277">
        <v>0</v>
      </c>
      <c r="G1276" s="186">
        <v>0</v>
      </c>
      <c r="H1276" s="278" t="str">
        <f t="shared" si="443"/>
        <v/>
      </c>
      <c r="I1276" s="283" t="str">
        <f t="shared" si="444"/>
        <v>否</v>
      </c>
      <c r="J1276" s="207" t="str">
        <f t="shared" si="445"/>
        <v>项</v>
      </c>
      <c r="K1276" s="207">
        <f t="shared" si="449"/>
        <v>0</v>
      </c>
      <c r="O1276" s="207">
        <f t="shared" si="446"/>
        <v>7</v>
      </c>
      <c r="P1276" s="284">
        <v>2240299</v>
      </c>
      <c r="Q1276" s="284" t="s">
        <v>4786</v>
      </c>
      <c r="R1276" s="287"/>
      <c r="S1276" s="285">
        <f t="shared" si="447"/>
        <v>0</v>
      </c>
      <c r="T1276" s="285">
        <f t="shared" si="448"/>
        <v>0</v>
      </c>
    </row>
    <row r="1277" ht="36" customHeight="1" spans="1:20">
      <c r="A1277" s="275" t="s">
        <v>4787</v>
      </c>
      <c r="B1277" s="276" t="s">
        <v>2106</v>
      </c>
      <c r="C1277" s="185">
        <f t="shared" ref="C1277:G1277" si="461">SUM(C1278:C1282)</f>
        <v>0</v>
      </c>
      <c r="D1277" s="185">
        <f t="shared" si="461"/>
        <v>0</v>
      </c>
      <c r="E1277" s="186">
        <f t="shared" si="461"/>
        <v>0</v>
      </c>
      <c r="F1277" s="277">
        <f t="shared" si="461"/>
        <v>0</v>
      </c>
      <c r="G1277" s="186">
        <f t="shared" si="461"/>
        <v>0</v>
      </c>
      <c r="H1277" s="278" t="str">
        <f t="shared" si="443"/>
        <v/>
      </c>
      <c r="I1277" s="283" t="str">
        <f t="shared" si="444"/>
        <v>否</v>
      </c>
      <c r="J1277" s="207" t="str">
        <f t="shared" si="445"/>
        <v>款</v>
      </c>
      <c r="K1277" s="207">
        <f t="shared" si="449"/>
        <v>0</v>
      </c>
      <c r="O1277" s="207">
        <f t="shared" si="446"/>
        <v>5</v>
      </c>
      <c r="P1277" s="284">
        <v>22403</v>
      </c>
      <c r="Q1277" s="286" t="s">
        <v>4788</v>
      </c>
      <c r="R1277" s="287"/>
      <c r="S1277" s="285">
        <f t="shared" si="447"/>
        <v>0</v>
      </c>
      <c r="T1277" s="285">
        <f t="shared" si="448"/>
        <v>0</v>
      </c>
    </row>
    <row r="1278" ht="36" customHeight="1" spans="1:20">
      <c r="A1278" s="275" t="s">
        <v>4789</v>
      </c>
      <c r="B1278" s="276" t="s">
        <v>145</v>
      </c>
      <c r="C1278" s="185">
        <v>0</v>
      </c>
      <c r="D1278" s="185">
        <f t="shared" ref="D1278:D1282" si="462">SUM(E1278:G1278)</f>
        <v>0</v>
      </c>
      <c r="E1278" s="186">
        <v>0</v>
      </c>
      <c r="F1278" s="277">
        <v>0</v>
      </c>
      <c r="G1278" s="186">
        <v>0</v>
      </c>
      <c r="H1278" s="278" t="str">
        <f t="shared" si="443"/>
        <v/>
      </c>
      <c r="I1278" s="283" t="str">
        <f t="shared" si="444"/>
        <v>否</v>
      </c>
      <c r="J1278" s="207" t="str">
        <f t="shared" si="445"/>
        <v>项</v>
      </c>
      <c r="K1278" s="207">
        <f t="shared" si="449"/>
        <v>0</v>
      </c>
      <c r="O1278" s="207">
        <f t="shared" si="446"/>
        <v>7</v>
      </c>
      <c r="P1278" s="284">
        <v>2240301</v>
      </c>
      <c r="Q1278" s="284" t="s">
        <v>2608</v>
      </c>
      <c r="R1278" s="287"/>
      <c r="S1278" s="285">
        <f t="shared" si="447"/>
        <v>0</v>
      </c>
      <c r="T1278" s="285">
        <f t="shared" si="448"/>
        <v>0</v>
      </c>
    </row>
    <row r="1279" ht="36" customHeight="1" spans="1:20">
      <c r="A1279" s="275" t="s">
        <v>4790</v>
      </c>
      <c r="B1279" s="276" t="s">
        <v>147</v>
      </c>
      <c r="C1279" s="185">
        <v>0</v>
      </c>
      <c r="D1279" s="185">
        <f t="shared" si="462"/>
        <v>0</v>
      </c>
      <c r="E1279" s="186">
        <v>0</v>
      </c>
      <c r="F1279" s="277">
        <v>0</v>
      </c>
      <c r="G1279" s="186">
        <v>0</v>
      </c>
      <c r="H1279" s="278" t="str">
        <f t="shared" si="443"/>
        <v/>
      </c>
      <c r="I1279" s="283" t="str">
        <f t="shared" si="444"/>
        <v>否</v>
      </c>
      <c r="J1279" s="207" t="str">
        <f t="shared" si="445"/>
        <v>项</v>
      </c>
      <c r="K1279" s="207">
        <f t="shared" si="449"/>
        <v>0</v>
      </c>
      <c r="O1279" s="207">
        <f t="shared" si="446"/>
        <v>7</v>
      </c>
      <c r="P1279" s="284">
        <v>2240302</v>
      </c>
      <c r="Q1279" s="284" t="s">
        <v>2610</v>
      </c>
      <c r="R1279" s="287"/>
      <c r="S1279" s="285">
        <f t="shared" si="447"/>
        <v>0</v>
      </c>
      <c r="T1279" s="285">
        <f t="shared" si="448"/>
        <v>0</v>
      </c>
    </row>
    <row r="1280" ht="36" customHeight="1" spans="1:20">
      <c r="A1280" s="275" t="s">
        <v>4791</v>
      </c>
      <c r="B1280" s="276" t="s">
        <v>149</v>
      </c>
      <c r="C1280" s="185">
        <v>0</v>
      </c>
      <c r="D1280" s="185">
        <f t="shared" si="462"/>
        <v>0</v>
      </c>
      <c r="E1280" s="186">
        <v>0</v>
      </c>
      <c r="F1280" s="277">
        <v>0</v>
      </c>
      <c r="G1280" s="186">
        <v>0</v>
      </c>
      <c r="H1280" s="278" t="str">
        <f t="shared" si="443"/>
        <v/>
      </c>
      <c r="I1280" s="283" t="str">
        <f t="shared" si="444"/>
        <v>否</v>
      </c>
      <c r="J1280" s="207" t="str">
        <f t="shared" si="445"/>
        <v>项</v>
      </c>
      <c r="K1280" s="207">
        <f t="shared" si="449"/>
        <v>0</v>
      </c>
      <c r="O1280" s="207">
        <f t="shared" si="446"/>
        <v>7</v>
      </c>
      <c r="P1280" s="284">
        <v>2240303</v>
      </c>
      <c r="Q1280" s="284" t="s">
        <v>2612</v>
      </c>
      <c r="R1280" s="287"/>
      <c r="S1280" s="285">
        <f t="shared" si="447"/>
        <v>0</v>
      </c>
      <c r="T1280" s="285">
        <f t="shared" si="448"/>
        <v>0</v>
      </c>
    </row>
    <row r="1281" ht="36" customHeight="1" spans="1:20">
      <c r="A1281" s="275" t="s">
        <v>4792</v>
      </c>
      <c r="B1281" s="276" t="s">
        <v>2108</v>
      </c>
      <c r="C1281" s="185">
        <v>0</v>
      </c>
      <c r="D1281" s="185">
        <f t="shared" si="462"/>
        <v>0</v>
      </c>
      <c r="E1281" s="186">
        <v>0</v>
      </c>
      <c r="F1281" s="277">
        <v>0</v>
      </c>
      <c r="G1281" s="186">
        <v>0</v>
      </c>
      <c r="H1281" s="278" t="str">
        <f t="shared" si="443"/>
        <v/>
      </c>
      <c r="I1281" s="283" t="str">
        <f t="shared" si="444"/>
        <v>否</v>
      </c>
      <c r="J1281" s="207" t="str">
        <f t="shared" si="445"/>
        <v>项</v>
      </c>
      <c r="K1281" s="207">
        <f t="shared" si="449"/>
        <v>0</v>
      </c>
      <c r="O1281" s="207">
        <f t="shared" si="446"/>
        <v>7</v>
      </c>
      <c r="P1281" s="284">
        <v>2240304</v>
      </c>
      <c r="Q1281" s="284" t="s">
        <v>4793</v>
      </c>
      <c r="R1281" s="287"/>
      <c r="S1281" s="285">
        <f t="shared" si="447"/>
        <v>0</v>
      </c>
      <c r="T1281" s="285">
        <f t="shared" si="448"/>
        <v>0</v>
      </c>
    </row>
    <row r="1282" ht="36" customHeight="1" spans="1:20">
      <c r="A1282" s="275" t="s">
        <v>4794</v>
      </c>
      <c r="B1282" s="276" t="s">
        <v>2110</v>
      </c>
      <c r="C1282" s="185">
        <v>0</v>
      </c>
      <c r="D1282" s="185">
        <f t="shared" si="462"/>
        <v>0</v>
      </c>
      <c r="E1282" s="186">
        <v>0</v>
      </c>
      <c r="F1282" s="277">
        <v>0</v>
      </c>
      <c r="G1282" s="186">
        <v>0</v>
      </c>
      <c r="H1282" s="278" t="str">
        <f t="shared" si="443"/>
        <v/>
      </c>
      <c r="I1282" s="283" t="str">
        <f t="shared" si="444"/>
        <v>否</v>
      </c>
      <c r="J1282" s="207" t="str">
        <f t="shared" si="445"/>
        <v>项</v>
      </c>
      <c r="K1282" s="207">
        <f t="shared" si="449"/>
        <v>0</v>
      </c>
      <c r="O1282" s="207">
        <f t="shared" si="446"/>
        <v>7</v>
      </c>
      <c r="P1282" s="284">
        <v>2240399</v>
      </c>
      <c r="Q1282" s="284" t="s">
        <v>4795</v>
      </c>
      <c r="R1282" s="287"/>
      <c r="S1282" s="285">
        <f t="shared" si="447"/>
        <v>0</v>
      </c>
      <c r="T1282" s="285">
        <f t="shared" si="448"/>
        <v>0</v>
      </c>
    </row>
    <row r="1283" ht="36" customHeight="1" spans="1:20">
      <c r="A1283" s="275" t="s">
        <v>4796</v>
      </c>
      <c r="B1283" s="276" t="s">
        <v>2112</v>
      </c>
      <c r="C1283" s="185">
        <f t="shared" ref="C1283:G1283" si="463">SUM(C1284:C1290)</f>
        <v>0</v>
      </c>
      <c r="D1283" s="185">
        <f t="shared" si="463"/>
        <v>0</v>
      </c>
      <c r="E1283" s="186">
        <f t="shared" si="463"/>
        <v>0</v>
      </c>
      <c r="F1283" s="277">
        <f t="shared" si="463"/>
        <v>0</v>
      </c>
      <c r="G1283" s="186">
        <f t="shared" si="463"/>
        <v>0</v>
      </c>
      <c r="H1283" s="278" t="str">
        <f t="shared" si="443"/>
        <v/>
      </c>
      <c r="I1283" s="283" t="str">
        <f t="shared" si="444"/>
        <v>否</v>
      </c>
      <c r="J1283" s="207" t="str">
        <f t="shared" si="445"/>
        <v>款</v>
      </c>
      <c r="K1283" s="207">
        <f t="shared" si="449"/>
        <v>0</v>
      </c>
      <c r="O1283" s="207">
        <f t="shared" si="446"/>
        <v>5</v>
      </c>
      <c r="P1283" s="284">
        <v>22404</v>
      </c>
      <c r="Q1283" s="286" t="s">
        <v>4797</v>
      </c>
      <c r="R1283" s="287"/>
      <c r="S1283" s="285">
        <f t="shared" si="447"/>
        <v>0</v>
      </c>
      <c r="T1283" s="285">
        <f t="shared" si="448"/>
        <v>0</v>
      </c>
    </row>
    <row r="1284" ht="36" customHeight="1" spans="1:20">
      <c r="A1284" s="275" t="s">
        <v>4798</v>
      </c>
      <c r="B1284" s="276" t="s">
        <v>145</v>
      </c>
      <c r="C1284" s="185">
        <v>0</v>
      </c>
      <c r="D1284" s="185">
        <f t="shared" ref="D1284:D1290" si="464">SUM(E1284:G1284)</f>
        <v>0</v>
      </c>
      <c r="E1284" s="186">
        <v>0</v>
      </c>
      <c r="F1284" s="277">
        <v>0</v>
      </c>
      <c r="G1284" s="186">
        <v>0</v>
      </c>
      <c r="H1284" s="278" t="str">
        <f t="shared" ref="H1284:H1327" si="465">IF(C1284&lt;&gt;0,D1284/C1284-1,"")</f>
        <v/>
      </c>
      <c r="I1284" s="283" t="str">
        <f t="shared" ref="I1284:I1329" si="466">IF(LEN(A1284)=3,"是",IF(B1284&lt;&gt;"",IF(SUM(C1284:D1284)&lt;&gt;0,"是","否"),"是"))</f>
        <v>否</v>
      </c>
      <c r="J1284" s="207" t="str">
        <f t="shared" ref="J1284:J1327" si="467">IF(LEN(A1284)=3,"类",IF(LEN(A1284)=5,"款","项"))</f>
        <v>项</v>
      </c>
      <c r="K1284" s="207">
        <f t="shared" si="449"/>
        <v>0</v>
      </c>
      <c r="O1284" s="207">
        <f t="shared" ref="O1284:O1329" si="468">LEN(A1284)</f>
        <v>7</v>
      </c>
      <c r="P1284" s="284">
        <v>2240401</v>
      </c>
      <c r="Q1284" s="284" t="s">
        <v>2608</v>
      </c>
      <c r="R1284" s="287"/>
      <c r="S1284" s="285">
        <f t="shared" ref="S1284:S1327" si="469">A1284-P1284</f>
        <v>0</v>
      </c>
      <c r="T1284" s="285">
        <f t="shared" ref="T1284:T1327" si="470">C1284-R1284</f>
        <v>0</v>
      </c>
    </row>
    <row r="1285" ht="36" customHeight="1" spans="1:20">
      <c r="A1285" s="275" t="s">
        <v>4799</v>
      </c>
      <c r="B1285" s="276" t="s">
        <v>147</v>
      </c>
      <c r="C1285" s="185">
        <v>0</v>
      </c>
      <c r="D1285" s="185">
        <f t="shared" si="464"/>
        <v>0</v>
      </c>
      <c r="E1285" s="186">
        <v>0</v>
      </c>
      <c r="F1285" s="277">
        <v>0</v>
      </c>
      <c r="G1285" s="186">
        <v>0</v>
      </c>
      <c r="H1285" s="278" t="str">
        <f t="shared" si="465"/>
        <v/>
      </c>
      <c r="I1285" s="283" t="str">
        <f t="shared" si="466"/>
        <v>否</v>
      </c>
      <c r="J1285" s="207" t="str">
        <f t="shared" si="467"/>
        <v>项</v>
      </c>
      <c r="K1285" s="207">
        <f t="shared" ref="K1285:K1329" si="471">D1285-C1285</f>
        <v>0</v>
      </c>
      <c r="O1285" s="207">
        <f t="shared" si="468"/>
        <v>7</v>
      </c>
      <c r="P1285" s="284">
        <v>2240402</v>
      </c>
      <c r="Q1285" s="284" t="s">
        <v>2610</v>
      </c>
      <c r="R1285" s="287"/>
      <c r="S1285" s="285">
        <f t="shared" si="469"/>
        <v>0</v>
      </c>
      <c r="T1285" s="285">
        <f t="shared" si="470"/>
        <v>0</v>
      </c>
    </row>
    <row r="1286" ht="36" customHeight="1" spans="1:20">
      <c r="A1286" s="275" t="s">
        <v>4800</v>
      </c>
      <c r="B1286" s="276" t="s">
        <v>149</v>
      </c>
      <c r="C1286" s="185">
        <v>0</v>
      </c>
      <c r="D1286" s="185">
        <f t="shared" si="464"/>
        <v>0</v>
      </c>
      <c r="E1286" s="186">
        <v>0</v>
      </c>
      <c r="F1286" s="277">
        <v>0</v>
      </c>
      <c r="G1286" s="186">
        <v>0</v>
      </c>
      <c r="H1286" s="278" t="str">
        <f t="shared" si="465"/>
        <v/>
      </c>
      <c r="I1286" s="283" t="str">
        <f t="shared" si="466"/>
        <v>否</v>
      </c>
      <c r="J1286" s="207" t="str">
        <f t="shared" si="467"/>
        <v>项</v>
      </c>
      <c r="K1286" s="207">
        <f t="shared" si="471"/>
        <v>0</v>
      </c>
      <c r="O1286" s="207">
        <f t="shared" si="468"/>
        <v>7</v>
      </c>
      <c r="P1286" s="284">
        <v>2240403</v>
      </c>
      <c r="Q1286" s="284" t="s">
        <v>2612</v>
      </c>
      <c r="R1286" s="287"/>
      <c r="S1286" s="285">
        <f t="shared" si="469"/>
        <v>0</v>
      </c>
      <c r="T1286" s="285">
        <f t="shared" si="470"/>
        <v>0</v>
      </c>
    </row>
    <row r="1287" ht="36" customHeight="1" spans="1:20">
      <c r="A1287" s="275" t="s">
        <v>4801</v>
      </c>
      <c r="B1287" s="276" t="s">
        <v>2114</v>
      </c>
      <c r="C1287" s="185">
        <v>0</v>
      </c>
      <c r="D1287" s="185">
        <f t="shared" si="464"/>
        <v>0</v>
      </c>
      <c r="E1287" s="186">
        <v>0</v>
      </c>
      <c r="F1287" s="277">
        <v>0</v>
      </c>
      <c r="G1287" s="186">
        <v>0</v>
      </c>
      <c r="H1287" s="278" t="str">
        <f t="shared" si="465"/>
        <v/>
      </c>
      <c r="I1287" s="283" t="str">
        <f t="shared" si="466"/>
        <v>否</v>
      </c>
      <c r="J1287" s="207" t="str">
        <f t="shared" si="467"/>
        <v>项</v>
      </c>
      <c r="K1287" s="207">
        <f t="shared" si="471"/>
        <v>0</v>
      </c>
      <c r="O1287" s="207">
        <f t="shared" si="468"/>
        <v>7</v>
      </c>
      <c r="P1287" s="284">
        <v>2240404</v>
      </c>
      <c r="Q1287" s="284" t="s">
        <v>4802</v>
      </c>
      <c r="R1287" s="287"/>
      <c r="S1287" s="285">
        <f t="shared" si="469"/>
        <v>0</v>
      </c>
      <c r="T1287" s="285">
        <f t="shared" si="470"/>
        <v>0</v>
      </c>
    </row>
    <row r="1288" ht="36" customHeight="1" spans="1:20">
      <c r="A1288" s="275" t="s">
        <v>4803</v>
      </c>
      <c r="B1288" s="276" t="s">
        <v>2116</v>
      </c>
      <c r="C1288" s="185">
        <v>0</v>
      </c>
      <c r="D1288" s="185">
        <f t="shared" si="464"/>
        <v>0</v>
      </c>
      <c r="E1288" s="186">
        <v>0</v>
      </c>
      <c r="F1288" s="277">
        <v>0</v>
      </c>
      <c r="G1288" s="186">
        <v>0</v>
      </c>
      <c r="H1288" s="278" t="str">
        <f t="shared" si="465"/>
        <v/>
      </c>
      <c r="I1288" s="283" t="str">
        <f t="shared" si="466"/>
        <v>否</v>
      </c>
      <c r="J1288" s="207" t="str">
        <f t="shared" si="467"/>
        <v>项</v>
      </c>
      <c r="K1288" s="207">
        <f t="shared" si="471"/>
        <v>0</v>
      </c>
      <c r="O1288" s="207">
        <f t="shared" si="468"/>
        <v>7</v>
      </c>
      <c r="P1288" s="284">
        <v>2240405</v>
      </c>
      <c r="Q1288" s="284" t="s">
        <v>4804</v>
      </c>
      <c r="R1288" s="287"/>
      <c r="S1288" s="285">
        <f t="shared" si="469"/>
        <v>0</v>
      </c>
      <c r="T1288" s="285">
        <f t="shared" si="470"/>
        <v>0</v>
      </c>
    </row>
    <row r="1289" ht="36" customHeight="1" spans="1:20">
      <c r="A1289" s="275" t="s">
        <v>4805</v>
      </c>
      <c r="B1289" s="276" t="s">
        <v>163</v>
      </c>
      <c r="C1289" s="185">
        <v>0</v>
      </c>
      <c r="D1289" s="185">
        <f t="shared" si="464"/>
        <v>0</v>
      </c>
      <c r="E1289" s="186">
        <v>0</v>
      </c>
      <c r="F1289" s="277">
        <v>0</v>
      </c>
      <c r="G1289" s="186">
        <v>0</v>
      </c>
      <c r="H1289" s="278" t="str">
        <f t="shared" si="465"/>
        <v/>
      </c>
      <c r="I1289" s="283" t="str">
        <f t="shared" si="466"/>
        <v>否</v>
      </c>
      <c r="J1289" s="207" t="str">
        <f t="shared" si="467"/>
        <v>项</v>
      </c>
      <c r="K1289" s="207">
        <f t="shared" si="471"/>
        <v>0</v>
      </c>
      <c r="O1289" s="207">
        <f t="shared" si="468"/>
        <v>7</v>
      </c>
      <c r="P1289" s="284">
        <v>2240450</v>
      </c>
      <c r="Q1289" s="284" t="s">
        <v>2626</v>
      </c>
      <c r="R1289" s="287"/>
      <c r="S1289" s="285">
        <f t="shared" si="469"/>
        <v>0</v>
      </c>
      <c r="T1289" s="285">
        <f t="shared" si="470"/>
        <v>0</v>
      </c>
    </row>
    <row r="1290" ht="36" customHeight="1" spans="1:20">
      <c r="A1290" s="275" t="s">
        <v>4806</v>
      </c>
      <c r="B1290" s="276" t="s">
        <v>2118</v>
      </c>
      <c r="C1290" s="185">
        <v>0</v>
      </c>
      <c r="D1290" s="185">
        <f t="shared" si="464"/>
        <v>0</v>
      </c>
      <c r="E1290" s="186">
        <v>0</v>
      </c>
      <c r="F1290" s="277">
        <v>0</v>
      </c>
      <c r="G1290" s="186">
        <v>0</v>
      </c>
      <c r="H1290" s="278" t="str">
        <f t="shared" si="465"/>
        <v/>
      </c>
      <c r="I1290" s="283" t="str">
        <f t="shared" si="466"/>
        <v>否</v>
      </c>
      <c r="J1290" s="207" t="str">
        <f t="shared" si="467"/>
        <v>项</v>
      </c>
      <c r="K1290" s="207">
        <f t="shared" si="471"/>
        <v>0</v>
      </c>
      <c r="O1290" s="207">
        <f t="shared" si="468"/>
        <v>7</v>
      </c>
      <c r="P1290" s="284">
        <v>2240499</v>
      </c>
      <c r="Q1290" s="284" t="s">
        <v>4807</v>
      </c>
      <c r="R1290" s="287"/>
      <c r="S1290" s="285">
        <f t="shared" si="469"/>
        <v>0</v>
      </c>
      <c r="T1290" s="285">
        <f t="shared" si="470"/>
        <v>0</v>
      </c>
    </row>
    <row r="1291" ht="36" customHeight="1" spans="1:20">
      <c r="A1291" s="275" t="s">
        <v>4808</v>
      </c>
      <c r="B1291" s="276" t="s">
        <v>2120</v>
      </c>
      <c r="C1291" s="185">
        <f t="shared" ref="C1291:G1291" si="472">SUM(C1292:C1303)</f>
        <v>87</v>
      </c>
      <c r="D1291" s="185">
        <f t="shared" si="472"/>
        <v>89</v>
      </c>
      <c r="E1291" s="186">
        <f t="shared" si="472"/>
        <v>89</v>
      </c>
      <c r="F1291" s="277">
        <f t="shared" si="472"/>
        <v>0</v>
      </c>
      <c r="G1291" s="186">
        <f t="shared" si="472"/>
        <v>0</v>
      </c>
      <c r="H1291" s="278">
        <f t="shared" si="465"/>
        <v>0.0229885057471264</v>
      </c>
      <c r="I1291" s="283" t="str">
        <f t="shared" si="466"/>
        <v>是</v>
      </c>
      <c r="J1291" s="207" t="str">
        <f t="shared" si="467"/>
        <v>款</v>
      </c>
      <c r="K1291" s="207">
        <f t="shared" si="471"/>
        <v>2</v>
      </c>
      <c r="O1291" s="207">
        <f t="shared" si="468"/>
        <v>5</v>
      </c>
      <c r="P1291" s="284">
        <v>22405</v>
      </c>
      <c r="Q1291" s="286" t="s">
        <v>4809</v>
      </c>
      <c r="R1291" s="287">
        <f>SUM(R1292:R1303)</f>
        <v>87</v>
      </c>
      <c r="S1291" s="285">
        <f t="shared" si="469"/>
        <v>0</v>
      </c>
      <c r="T1291" s="285">
        <f t="shared" si="470"/>
        <v>0</v>
      </c>
    </row>
    <row r="1292" ht="36" customHeight="1" spans="1:20">
      <c r="A1292" s="275" t="s">
        <v>4810</v>
      </c>
      <c r="B1292" s="276" t="s">
        <v>145</v>
      </c>
      <c r="C1292" s="185">
        <v>0</v>
      </c>
      <c r="D1292" s="185">
        <f t="shared" ref="D1292:D1303" si="473">SUM(E1292:G1292)</f>
        <v>0</v>
      </c>
      <c r="E1292" s="186">
        <v>0</v>
      </c>
      <c r="F1292" s="277">
        <v>0</v>
      </c>
      <c r="G1292" s="186">
        <v>0</v>
      </c>
      <c r="H1292" s="278" t="str">
        <f t="shared" si="465"/>
        <v/>
      </c>
      <c r="I1292" s="283" t="str">
        <f t="shared" si="466"/>
        <v>否</v>
      </c>
      <c r="J1292" s="207" t="str">
        <f t="shared" si="467"/>
        <v>项</v>
      </c>
      <c r="K1292" s="207">
        <f t="shared" si="471"/>
        <v>0</v>
      </c>
      <c r="O1292" s="207">
        <f t="shared" si="468"/>
        <v>7</v>
      </c>
      <c r="P1292" s="284">
        <v>2240501</v>
      </c>
      <c r="Q1292" s="284" t="s">
        <v>2608</v>
      </c>
      <c r="R1292" s="287"/>
      <c r="S1292" s="285">
        <f t="shared" si="469"/>
        <v>0</v>
      </c>
      <c r="T1292" s="285">
        <f t="shared" si="470"/>
        <v>0</v>
      </c>
    </row>
    <row r="1293" ht="36" customHeight="1" spans="1:20">
      <c r="A1293" s="275" t="s">
        <v>4811</v>
      </c>
      <c r="B1293" s="276" t="s">
        <v>147</v>
      </c>
      <c r="C1293" s="185">
        <v>0</v>
      </c>
      <c r="D1293" s="185">
        <f t="shared" si="473"/>
        <v>0</v>
      </c>
      <c r="E1293" s="186">
        <v>0</v>
      </c>
      <c r="F1293" s="277">
        <v>0</v>
      </c>
      <c r="G1293" s="186">
        <v>0</v>
      </c>
      <c r="H1293" s="278" t="str">
        <f t="shared" si="465"/>
        <v/>
      </c>
      <c r="I1293" s="283" t="str">
        <f t="shared" si="466"/>
        <v>否</v>
      </c>
      <c r="J1293" s="207" t="str">
        <f t="shared" si="467"/>
        <v>项</v>
      </c>
      <c r="K1293" s="207">
        <f t="shared" si="471"/>
        <v>0</v>
      </c>
      <c r="O1293" s="207">
        <f t="shared" si="468"/>
        <v>7</v>
      </c>
      <c r="P1293" s="284">
        <v>2240502</v>
      </c>
      <c r="Q1293" s="284" t="s">
        <v>2610</v>
      </c>
      <c r="R1293" s="287"/>
      <c r="S1293" s="285">
        <f t="shared" si="469"/>
        <v>0</v>
      </c>
      <c r="T1293" s="285">
        <f t="shared" si="470"/>
        <v>0</v>
      </c>
    </row>
    <row r="1294" ht="36" customHeight="1" spans="1:20">
      <c r="A1294" s="275" t="s">
        <v>4812</v>
      </c>
      <c r="B1294" s="276" t="s">
        <v>149</v>
      </c>
      <c r="C1294" s="185">
        <v>0</v>
      </c>
      <c r="D1294" s="185">
        <f t="shared" si="473"/>
        <v>0</v>
      </c>
      <c r="E1294" s="186">
        <v>0</v>
      </c>
      <c r="F1294" s="277">
        <v>0</v>
      </c>
      <c r="G1294" s="186">
        <v>0</v>
      </c>
      <c r="H1294" s="278" t="str">
        <f t="shared" si="465"/>
        <v/>
      </c>
      <c r="I1294" s="283" t="str">
        <f t="shared" si="466"/>
        <v>否</v>
      </c>
      <c r="J1294" s="207" t="str">
        <f t="shared" si="467"/>
        <v>项</v>
      </c>
      <c r="K1294" s="207">
        <f t="shared" si="471"/>
        <v>0</v>
      </c>
      <c r="O1294" s="207">
        <f t="shared" si="468"/>
        <v>7</v>
      </c>
      <c r="P1294" s="284">
        <v>2240503</v>
      </c>
      <c r="Q1294" s="284" t="s">
        <v>2612</v>
      </c>
      <c r="R1294" s="287"/>
      <c r="S1294" s="285">
        <f t="shared" si="469"/>
        <v>0</v>
      </c>
      <c r="T1294" s="285">
        <f t="shared" si="470"/>
        <v>0</v>
      </c>
    </row>
    <row r="1295" ht="36" customHeight="1" spans="1:20">
      <c r="A1295" s="275" t="s">
        <v>4813</v>
      </c>
      <c r="B1295" s="276" t="s">
        <v>2122</v>
      </c>
      <c r="C1295" s="185">
        <v>2</v>
      </c>
      <c r="D1295" s="185">
        <f t="shared" si="473"/>
        <v>0</v>
      </c>
      <c r="E1295" s="186">
        <v>0</v>
      </c>
      <c r="F1295" s="277">
        <v>0</v>
      </c>
      <c r="G1295" s="186">
        <v>0</v>
      </c>
      <c r="H1295" s="278">
        <f t="shared" si="465"/>
        <v>-1</v>
      </c>
      <c r="I1295" s="283" t="str">
        <f t="shared" si="466"/>
        <v>是</v>
      </c>
      <c r="J1295" s="207" t="str">
        <f t="shared" si="467"/>
        <v>项</v>
      </c>
      <c r="K1295" s="207">
        <f t="shared" si="471"/>
        <v>-2</v>
      </c>
      <c r="O1295" s="207">
        <f t="shared" si="468"/>
        <v>7</v>
      </c>
      <c r="P1295" s="284">
        <v>2240504</v>
      </c>
      <c r="Q1295" s="284" t="s">
        <v>4814</v>
      </c>
      <c r="R1295" s="287">
        <v>2</v>
      </c>
      <c r="S1295" s="285">
        <f t="shared" si="469"/>
        <v>0</v>
      </c>
      <c r="T1295" s="285">
        <f t="shared" si="470"/>
        <v>0</v>
      </c>
    </row>
    <row r="1296" ht="36" customHeight="1" spans="1:20">
      <c r="A1296" s="275" t="s">
        <v>4815</v>
      </c>
      <c r="B1296" s="276" t="s">
        <v>2124</v>
      </c>
      <c r="C1296" s="185">
        <v>0</v>
      </c>
      <c r="D1296" s="185">
        <f t="shared" si="473"/>
        <v>0</v>
      </c>
      <c r="E1296" s="186">
        <v>0</v>
      </c>
      <c r="F1296" s="277">
        <v>0</v>
      </c>
      <c r="G1296" s="186">
        <v>0</v>
      </c>
      <c r="H1296" s="278" t="str">
        <f t="shared" si="465"/>
        <v/>
      </c>
      <c r="I1296" s="283" t="str">
        <f t="shared" si="466"/>
        <v>否</v>
      </c>
      <c r="J1296" s="207" t="str">
        <f t="shared" si="467"/>
        <v>项</v>
      </c>
      <c r="K1296" s="207">
        <f t="shared" si="471"/>
        <v>0</v>
      </c>
      <c r="O1296" s="207">
        <f t="shared" si="468"/>
        <v>7</v>
      </c>
      <c r="P1296" s="284">
        <v>2240505</v>
      </c>
      <c r="Q1296" s="284" t="s">
        <v>4816</v>
      </c>
      <c r="R1296" s="287"/>
      <c r="S1296" s="285">
        <f t="shared" si="469"/>
        <v>0</v>
      </c>
      <c r="T1296" s="285">
        <f t="shared" si="470"/>
        <v>0</v>
      </c>
    </row>
    <row r="1297" ht="36" customHeight="1" spans="1:20">
      <c r="A1297" s="275" t="s">
        <v>4817</v>
      </c>
      <c r="B1297" s="276" t="s">
        <v>2126</v>
      </c>
      <c r="C1297" s="185">
        <v>0</v>
      </c>
      <c r="D1297" s="185">
        <f t="shared" si="473"/>
        <v>0</v>
      </c>
      <c r="E1297" s="186">
        <v>0</v>
      </c>
      <c r="F1297" s="277">
        <v>0</v>
      </c>
      <c r="G1297" s="186">
        <v>0</v>
      </c>
      <c r="H1297" s="278" t="str">
        <f t="shared" si="465"/>
        <v/>
      </c>
      <c r="I1297" s="283" t="str">
        <f t="shared" si="466"/>
        <v>否</v>
      </c>
      <c r="J1297" s="207" t="str">
        <f t="shared" si="467"/>
        <v>项</v>
      </c>
      <c r="K1297" s="207">
        <f t="shared" si="471"/>
        <v>0</v>
      </c>
      <c r="O1297" s="207">
        <f t="shared" si="468"/>
        <v>7</v>
      </c>
      <c r="P1297" s="284">
        <v>2240506</v>
      </c>
      <c r="Q1297" s="284" t="s">
        <v>4818</v>
      </c>
      <c r="R1297" s="287"/>
      <c r="S1297" s="285">
        <f t="shared" si="469"/>
        <v>0</v>
      </c>
      <c r="T1297" s="285">
        <f t="shared" si="470"/>
        <v>0</v>
      </c>
    </row>
    <row r="1298" ht="36" customHeight="1" spans="1:20">
      <c r="A1298" s="275" t="s">
        <v>4819</v>
      </c>
      <c r="B1298" s="276" t="s">
        <v>2128</v>
      </c>
      <c r="C1298" s="185">
        <v>0</v>
      </c>
      <c r="D1298" s="185">
        <f t="shared" si="473"/>
        <v>0</v>
      </c>
      <c r="E1298" s="186">
        <v>0</v>
      </c>
      <c r="F1298" s="277">
        <v>0</v>
      </c>
      <c r="G1298" s="186">
        <v>0</v>
      </c>
      <c r="H1298" s="278" t="str">
        <f t="shared" si="465"/>
        <v/>
      </c>
      <c r="I1298" s="283" t="str">
        <f t="shared" si="466"/>
        <v>否</v>
      </c>
      <c r="J1298" s="207" t="str">
        <f t="shared" si="467"/>
        <v>项</v>
      </c>
      <c r="K1298" s="207">
        <f t="shared" si="471"/>
        <v>0</v>
      </c>
      <c r="O1298" s="207">
        <f t="shared" si="468"/>
        <v>7</v>
      </c>
      <c r="P1298" s="284">
        <v>2240507</v>
      </c>
      <c r="Q1298" s="284" t="s">
        <v>4820</v>
      </c>
      <c r="R1298" s="287"/>
      <c r="S1298" s="285">
        <f t="shared" si="469"/>
        <v>0</v>
      </c>
      <c r="T1298" s="285">
        <f t="shared" si="470"/>
        <v>0</v>
      </c>
    </row>
    <row r="1299" ht="36" customHeight="1" spans="1:20">
      <c r="A1299" s="275" t="s">
        <v>4821</v>
      </c>
      <c r="B1299" s="276" t="s">
        <v>2130</v>
      </c>
      <c r="C1299" s="185">
        <v>0</v>
      </c>
      <c r="D1299" s="185">
        <f t="shared" si="473"/>
        <v>0</v>
      </c>
      <c r="E1299" s="186">
        <v>0</v>
      </c>
      <c r="F1299" s="277">
        <v>0</v>
      </c>
      <c r="G1299" s="186">
        <v>0</v>
      </c>
      <c r="H1299" s="278" t="str">
        <f t="shared" si="465"/>
        <v/>
      </c>
      <c r="I1299" s="283" t="str">
        <f t="shared" si="466"/>
        <v>否</v>
      </c>
      <c r="J1299" s="207" t="str">
        <f t="shared" si="467"/>
        <v>项</v>
      </c>
      <c r="K1299" s="207">
        <f t="shared" si="471"/>
        <v>0</v>
      </c>
      <c r="O1299" s="207">
        <f t="shared" si="468"/>
        <v>7</v>
      </c>
      <c r="P1299" s="284">
        <v>2240508</v>
      </c>
      <c r="Q1299" s="284" t="s">
        <v>4822</v>
      </c>
      <c r="R1299" s="287"/>
      <c r="S1299" s="285">
        <f t="shared" si="469"/>
        <v>0</v>
      </c>
      <c r="T1299" s="285">
        <f t="shared" si="470"/>
        <v>0</v>
      </c>
    </row>
    <row r="1300" ht="36" customHeight="1" spans="1:20">
      <c r="A1300" s="275" t="s">
        <v>4823</v>
      </c>
      <c r="B1300" s="276" t="s">
        <v>2132</v>
      </c>
      <c r="C1300" s="185">
        <v>0</v>
      </c>
      <c r="D1300" s="185">
        <f t="shared" si="473"/>
        <v>0</v>
      </c>
      <c r="E1300" s="186">
        <v>0</v>
      </c>
      <c r="F1300" s="277">
        <v>0</v>
      </c>
      <c r="G1300" s="186">
        <v>0</v>
      </c>
      <c r="H1300" s="278" t="str">
        <f t="shared" si="465"/>
        <v/>
      </c>
      <c r="I1300" s="283" t="str">
        <f t="shared" si="466"/>
        <v>否</v>
      </c>
      <c r="J1300" s="207" t="str">
        <f t="shared" si="467"/>
        <v>项</v>
      </c>
      <c r="K1300" s="207">
        <f t="shared" si="471"/>
        <v>0</v>
      </c>
      <c r="O1300" s="207">
        <f t="shared" si="468"/>
        <v>7</v>
      </c>
      <c r="P1300" s="284">
        <v>2240509</v>
      </c>
      <c r="Q1300" s="284" t="s">
        <v>4824</v>
      </c>
      <c r="R1300" s="287"/>
      <c r="S1300" s="285">
        <f t="shared" si="469"/>
        <v>0</v>
      </c>
      <c r="T1300" s="285">
        <f t="shared" si="470"/>
        <v>0</v>
      </c>
    </row>
    <row r="1301" ht="36" customHeight="1" spans="1:20">
      <c r="A1301" s="275" t="s">
        <v>4825</v>
      </c>
      <c r="B1301" s="276" t="s">
        <v>2134</v>
      </c>
      <c r="C1301" s="185">
        <v>0</v>
      </c>
      <c r="D1301" s="185">
        <f t="shared" si="473"/>
        <v>0</v>
      </c>
      <c r="E1301" s="186">
        <v>0</v>
      </c>
      <c r="F1301" s="277">
        <v>0</v>
      </c>
      <c r="G1301" s="186">
        <v>0</v>
      </c>
      <c r="H1301" s="278" t="str">
        <f t="shared" si="465"/>
        <v/>
      </c>
      <c r="I1301" s="283" t="str">
        <f t="shared" si="466"/>
        <v>否</v>
      </c>
      <c r="J1301" s="207" t="str">
        <f t="shared" si="467"/>
        <v>项</v>
      </c>
      <c r="K1301" s="207">
        <f t="shared" si="471"/>
        <v>0</v>
      </c>
      <c r="O1301" s="207">
        <f t="shared" si="468"/>
        <v>7</v>
      </c>
      <c r="P1301" s="284">
        <v>2240510</v>
      </c>
      <c r="Q1301" s="284" t="s">
        <v>4826</v>
      </c>
      <c r="R1301" s="287"/>
      <c r="S1301" s="285">
        <f t="shared" si="469"/>
        <v>0</v>
      </c>
      <c r="T1301" s="285">
        <f t="shared" si="470"/>
        <v>0</v>
      </c>
    </row>
    <row r="1302" ht="36" customHeight="1" spans="1:20">
      <c r="A1302" s="275" t="s">
        <v>4827</v>
      </c>
      <c r="B1302" s="276" t="s">
        <v>2136</v>
      </c>
      <c r="C1302" s="185">
        <v>85</v>
      </c>
      <c r="D1302" s="185">
        <f t="shared" si="473"/>
        <v>89</v>
      </c>
      <c r="E1302" s="279">
        <v>89</v>
      </c>
      <c r="F1302" s="277">
        <v>0</v>
      </c>
      <c r="G1302" s="186">
        <v>0</v>
      </c>
      <c r="H1302" s="278">
        <f t="shared" si="465"/>
        <v>0.0470588235294118</v>
      </c>
      <c r="I1302" s="283" t="str">
        <f t="shared" si="466"/>
        <v>是</v>
      </c>
      <c r="J1302" s="207" t="str">
        <f t="shared" si="467"/>
        <v>项</v>
      </c>
      <c r="K1302" s="207">
        <f t="shared" si="471"/>
        <v>4</v>
      </c>
      <c r="O1302" s="207">
        <f t="shared" si="468"/>
        <v>7</v>
      </c>
      <c r="P1302" s="284">
        <v>2240550</v>
      </c>
      <c r="Q1302" s="284" t="s">
        <v>4828</v>
      </c>
      <c r="R1302" s="287">
        <v>85</v>
      </c>
      <c r="S1302" s="285">
        <f t="shared" si="469"/>
        <v>0</v>
      </c>
      <c r="T1302" s="285">
        <f t="shared" si="470"/>
        <v>0</v>
      </c>
    </row>
    <row r="1303" ht="36" customHeight="1" spans="1:20">
      <c r="A1303" s="275" t="s">
        <v>4829</v>
      </c>
      <c r="B1303" s="276" t="s">
        <v>2138</v>
      </c>
      <c r="C1303" s="185">
        <v>0</v>
      </c>
      <c r="D1303" s="185">
        <f t="shared" si="473"/>
        <v>0</v>
      </c>
      <c r="E1303" s="186">
        <v>0</v>
      </c>
      <c r="F1303" s="277">
        <v>0</v>
      </c>
      <c r="G1303" s="186">
        <v>0</v>
      </c>
      <c r="H1303" s="278" t="str">
        <f t="shared" si="465"/>
        <v/>
      </c>
      <c r="I1303" s="283" t="str">
        <f t="shared" si="466"/>
        <v>否</v>
      </c>
      <c r="J1303" s="207" t="str">
        <f t="shared" si="467"/>
        <v>项</v>
      </c>
      <c r="K1303" s="207">
        <f t="shared" si="471"/>
        <v>0</v>
      </c>
      <c r="O1303" s="207">
        <f t="shared" si="468"/>
        <v>7</v>
      </c>
      <c r="P1303" s="284">
        <v>2240599</v>
      </c>
      <c r="Q1303" s="284" t="s">
        <v>4830</v>
      </c>
      <c r="R1303" s="287"/>
      <c r="S1303" s="285">
        <f t="shared" si="469"/>
        <v>0</v>
      </c>
      <c r="T1303" s="285">
        <f t="shared" si="470"/>
        <v>0</v>
      </c>
    </row>
    <row r="1304" ht="36" customHeight="1" spans="1:20">
      <c r="A1304" s="275" t="s">
        <v>4831</v>
      </c>
      <c r="B1304" s="276" t="s">
        <v>2140</v>
      </c>
      <c r="C1304" s="185">
        <f t="shared" ref="C1304:G1304" si="474">SUM(C1305:C1307)</f>
        <v>1255</v>
      </c>
      <c r="D1304" s="185">
        <f t="shared" si="474"/>
        <v>600</v>
      </c>
      <c r="E1304" s="186">
        <f t="shared" si="474"/>
        <v>0</v>
      </c>
      <c r="F1304" s="277">
        <f t="shared" si="474"/>
        <v>0</v>
      </c>
      <c r="G1304" s="186">
        <f t="shared" si="474"/>
        <v>600</v>
      </c>
      <c r="H1304" s="278">
        <f t="shared" si="465"/>
        <v>-0.52191235059761</v>
      </c>
      <c r="I1304" s="283" t="str">
        <f t="shared" si="466"/>
        <v>是</v>
      </c>
      <c r="J1304" s="207" t="str">
        <f t="shared" si="467"/>
        <v>款</v>
      </c>
      <c r="K1304" s="207">
        <f t="shared" si="471"/>
        <v>-655</v>
      </c>
      <c r="O1304" s="207">
        <f t="shared" si="468"/>
        <v>5</v>
      </c>
      <c r="P1304" s="284">
        <v>22406</v>
      </c>
      <c r="Q1304" s="286" t="s">
        <v>4832</v>
      </c>
      <c r="R1304" s="287">
        <f>SUM(R1305:R1307)</f>
        <v>1255</v>
      </c>
      <c r="S1304" s="285">
        <f t="shared" si="469"/>
        <v>0</v>
      </c>
      <c r="T1304" s="285">
        <f t="shared" si="470"/>
        <v>0</v>
      </c>
    </row>
    <row r="1305" ht="36" customHeight="1" spans="1:20">
      <c r="A1305" s="275" t="s">
        <v>4833</v>
      </c>
      <c r="B1305" s="276" t="s">
        <v>2142</v>
      </c>
      <c r="C1305" s="185">
        <v>1194</v>
      </c>
      <c r="D1305" s="185">
        <f t="shared" ref="D1305:D1307" si="475">SUM(E1305:G1305)</f>
        <v>418</v>
      </c>
      <c r="E1305" s="186">
        <v>0</v>
      </c>
      <c r="F1305" s="277">
        <v>0</v>
      </c>
      <c r="G1305" s="186">
        <v>418</v>
      </c>
      <c r="H1305" s="278">
        <f t="shared" si="465"/>
        <v>-0.649916247906198</v>
      </c>
      <c r="I1305" s="283" t="str">
        <f t="shared" si="466"/>
        <v>是</v>
      </c>
      <c r="J1305" s="207" t="str">
        <f t="shared" si="467"/>
        <v>项</v>
      </c>
      <c r="K1305" s="207">
        <f t="shared" si="471"/>
        <v>-776</v>
      </c>
      <c r="O1305" s="207">
        <f t="shared" si="468"/>
        <v>7</v>
      </c>
      <c r="P1305" s="284">
        <v>2240601</v>
      </c>
      <c r="Q1305" s="284" t="s">
        <v>4834</v>
      </c>
      <c r="R1305" s="287">
        <v>1194</v>
      </c>
      <c r="S1305" s="285">
        <f t="shared" si="469"/>
        <v>0</v>
      </c>
      <c r="T1305" s="285">
        <f t="shared" si="470"/>
        <v>0</v>
      </c>
    </row>
    <row r="1306" ht="36" customHeight="1" spans="1:20">
      <c r="A1306" s="275" t="s">
        <v>4835</v>
      </c>
      <c r="B1306" s="276" t="s">
        <v>2144</v>
      </c>
      <c r="C1306" s="185">
        <v>61</v>
      </c>
      <c r="D1306" s="185">
        <f t="shared" si="475"/>
        <v>182</v>
      </c>
      <c r="E1306" s="186">
        <v>0</v>
      </c>
      <c r="F1306" s="277">
        <v>0</v>
      </c>
      <c r="G1306" s="186">
        <v>182</v>
      </c>
      <c r="H1306" s="278">
        <f t="shared" si="465"/>
        <v>1.98360655737705</v>
      </c>
      <c r="I1306" s="283" t="str">
        <f t="shared" si="466"/>
        <v>是</v>
      </c>
      <c r="J1306" s="207" t="str">
        <f t="shared" si="467"/>
        <v>项</v>
      </c>
      <c r="K1306" s="207">
        <f t="shared" si="471"/>
        <v>121</v>
      </c>
      <c r="O1306" s="207">
        <f t="shared" si="468"/>
        <v>7</v>
      </c>
      <c r="P1306" s="284">
        <v>2240602</v>
      </c>
      <c r="Q1306" s="284" t="s">
        <v>4836</v>
      </c>
      <c r="R1306" s="287">
        <v>61</v>
      </c>
      <c r="S1306" s="285">
        <f t="shared" si="469"/>
        <v>0</v>
      </c>
      <c r="T1306" s="285">
        <f t="shared" si="470"/>
        <v>0</v>
      </c>
    </row>
    <row r="1307" ht="36" customHeight="1" spans="1:20">
      <c r="A1307" s="275" t="s">
        <v>4837</v>
      </c>
      <c r="B1307" s="276" t="s">
        <v>2146</v>
      </c>
      <c r="C1307" s="185">
        <v>0</v>
      </c>
      <c r="D1307" s="185">
        <f t="shared" si="475"/>
        <v>0</v>
      </c>
      <c r="E1307" s="186">
        <v>0</v>
      </c>
      <c r="F1307" s="277">
        <v>0</v>
      </c>
      <c r="G1307" s="186">
        <v>0</v>
      </c>
      <c r="H1307" s="278" t="str">
        <f t="shared" si="465"/>
        <v/>
      </c>
      <c r="I1307" s="283" t="str">
        <f t="shared" si="466"/>
        <v>否</v>
      </c>
      <c r="J1307" s="207" t="str">
        <f t="shared" si="467"/>
        <v>项</v>
      </c>
      <c r="K1307" s="207">
        <f t="shared" si="471"/>
        <v>0</v>
      </c>
      <c r="O1307" s="207">
        <f t="shared" si="468"/>
        <v>7</v>
      </c>
      <c r="P1307" s="284">
        <v>2240699</v>
      </c>
      <c r="Q1307" s="284" t="s">
        <v>4838</v>
      </c>
      <c r="R1307" s="287"/>
      <c r="S1307" s="285">
        <f t="shared" si="469"/>
        <v>0</v>
      </c>
      <c r="T1307" s="285">
        <f t="shared" si="470"/>
        <v>0</v>
      </c>
    </row>
    <row r="1308" ht="36" customHeight="1" spans="1:20">
      <c r="A1308" s="275" t="s">
        <v>4839</v>
      </c>
      <c r="B1308" s="276" t="s">
        <v>2148</v>
      </c>
      <c r="C1308" s="185">
        <f t="shared" ref="C1308:G1308" si="476">SUM(C1309:C1313)</f>
        <v>68</v>
      </c>
      <c r="D1308" s="185">
        <f t="shared" si="476"/>
        <v>0</v>
      </c>
      <c r="E1308" s="186">
        <f t="shared" si="476"/>
        <v>0</v>
      </c>
      <c r="F1308" s="277">
        <f t="shared" si="476"/>
        <v>0</v>
      </c>
      <c r="G1308" s="186">
        <f t="shared" si="476"/>
        <v>0</v>
      </c>
      <c r="H1308" s="278">
        <f t="shared" si="465"/>
        <v>-1</v>
      </c>
      <c r="I1308" s="283" t="str">
        <f t="shared" si="466"/>
        <v>是</v>
      </c>
      <c r="J1308" s="207" t="str">
        <f t="shared" si="467"/>
        <v>款</v>
      </c>
      <c r="K1308" s="207">
        <f t="shared" si="471"/>
        <v>-68</v>
      </c>
      <c r="O1308" s="207">
        <f t="shared" si="468"/>
        <v>5</v>
      </c>
      <c r="P1308" s="284">
        <v>22407</v>
      </c>
      <c r="Q1308" s="286" t="s">
        <v>4840</v>
      </c>
      <c r="R1308" s="287">
        <f>SUM(R1309:R1313)</f>
        <v>68</v>
      </c>
      <c r="S1308" s="285">
        <f t="shared" si="469"/>
        <v>0</v>
      </c>
      <c r="T1308" s="285">
        <f t="shared" si="470"/>
        <v>0</v>
      </c>
    </row>
    <row r="1309" ht="36" customHeight="1" spans="1:20">
      <c r="A1309" s="275" t="s">
        <v>4841</v>
      </c>
      <c r="B1309" s="276" t="s">
        <v>2150</v>
      </c>
      <c r="C1309" s="185">
        <v>0</v>
      </c>
      <c r="D1309" s="185">
        <f t="shared" ref="D1309:D1313" si="477">SUM(E1309:G1309)</f>
        <v>0</v>
      </c>
      <c r="E1309" s="186">
        <v>0</v>
      </c>
      <c r="F1309" s="277">
        <v>0</v>
      </c>
      <c r="G1309" s="186">
        <v>0</v>
      </c>
      <c r="H1309" s="278" t="str">
        <f t="shared" si="465"/>
        <v/>
      </c>
      <c r="I1309" s="283" t="str">
        <f t="shared" si="466"/>
        <v>否</v>
      </c>
      <c r="J1309" s="207" t="str">
        <f t="shared" si="467"/>
        <v>项</v>
      </c>
      <c r="K1309" s="207">
        <f t="shared" si="471"/>
        <v>0</v>
      </c>
      <c r="O1309" s="207">
        <f t="shared" si="468"/>
        <v>7</v>
      </c>
      <c r="P1309" s="284">
        <v>2240701</v>
      </c>
      <c r="Q1309" s="284" t="s">
        <v>4842</v>
      </c>
      <c r="R1309" s="287"/>
      <c r="S1309" s="285">
        <f t="shared" si="469"/>
        <v>0</v>
      </c>
      <c r="T1309" s="285">
        <f t="shared" si="470"/>
        <v>0</v>
      </c>
    </row>
    <row r="1310" ht="36" customHeight="1" spans="1:20">
      <c r="A1310" s="275" t="s">
        <v>4843</v>
      </c>
      <c r="B1310" s="276" t="s">
        <v>2152</v>
      </c>
      <c r="C1310" s="185">
        <v>68</v>
      </c>
      <c r="D1310" s="185">
        <f t="shared" si="477"/>
        <v>0</v>
      </c>
      <c r="E1310" s="186">
        <v>0</v>
      </c>
      <c r="F1310" s="277">
        <v>0</v>
      </c>
      <c r="G1310" s="186"/>
      <c r="H1310" s="278">
        <f t="shared" si="465"/>
        <v>-1</v>
      </c>
      <c r="I1310" s="283" t="str">
        <f t="shared" si="466"/>
        <v>是</v>
      </c>
      <c r="J1310" s="207" t="str">
        <f t="shared" si="467"/>
        <v>项</v>
      </c>
      <c r="K1310" s="207">
        <f t="shared" si="471"/>
        <v>-68</v>
      </c>
      <c r="O1310" s="207">
        <f t="shared" si="468"/>
        <v>7</v>
      </c>
      <c r="P1310" s="284">
        <v>2240702</v>
      </c>
      <c r="Q1310" s="284" t="s">
        <v>4844</v>
      </c>
      <c r="R1310" s="287">
        <v>68</v>
      </c>
      <c r="S1310" s="285">
        <f t="shared" si="469"/>
        <v>0</v>
      </c>
      <c r="T1310" s="285">
        <f t="shared" si="470"/>
        <v>0</v>
      </c>
    </row>
    <row r="1311" ht="36" customHeight="1" spans="1:20">
      <c r="A1311" s="275" t="s">
        <v>4845</v>
      </c>
      <c r="B1311" s="276" t="s">
        <v>2154</v>
      </c>
      <c r="C1311" s="185">
        <v>0</v>
      </c>
      <c r="D1311" s="185">
        <f t="shared" si="477"/>
        <v>0</v>
      </c>
      <c r="E1311" s="186">
        <v>0</v>
      </c>
      <c r="F1311" s="277">
        <v>0</v>
      </c>
      <c r="G1311" s="186"/>
      <c r="H1311" s="278" t="str">
        <f t="shared" si="465"/>
        <v/>
      </c>
      <c r="I1311" s="283" t="str">
        <f t="shared" si="466"/>
        <v>否</v>
      </c>
      <c r="J1311" s="207" t="str">
        <f t="shared" si="467"/>
        <v>项</v>
      </c>
      <c r="K1311" s="207">
        <f t="shared" si="471"/>
        <v>0</v>
      </c>
      <c r="O1311" s="207">
        <f t="shared" si="468"/>
        <v>7</v>
      </c>
      <c r="P1311" s="284">
        <v>2240703</v>
      </c>
      <c r="Q1311" s="284" t="s">
        <v>4846</v>
      </c>
      <c r="R1311" s="287"/>
      <c r="S1311" s="285">
        <f t="shared" si="469"/>
        <v>0</v>
      </c>
      <c r="T1311" s="285">
        <f t="shared" si="470"/>
        <v>0</v>
      </c>
    </row>
    <row r="1312" ht="36" customHeight="1" spans="1:20">
      <c r="A1312" s="275" t="s">
        <v>4847</v>
      </c>
      <c r="B1312" s="276" t="s">
        <v>2156</v>
      </c>
      <c r="C1312" s="185">
        <v>0</v>
      </c>
      <c r="D1312" s="185">
        <f t="shared" si="477"/>
        <v>0</v>
      </c>
      <c r="E1312" s="186">
        <v>0</v>
      </c>
      <c r="F1312" s="277">
        <v>0</v>
      </c>
      <c r="G1312" s="186">
        <v>0</v>
      </c>
      <c r="H1312" s="278" t="str">
        <f t="shared" si="465"/>
        <v/>
      </c>
      <c r="I1312" s="283" t="str">
        <f t="shared" si="466"/>
        <v>否</v>
      </c>
      <c r="J1312" s="207" t="str">
        <f t="shared" si="467"/>
        <v>项</v>
      </c>
      <c r="K1312" s="207">
        <f t="shared" si="471"/>
        <v>0</v>
      </c>
      <c r="O1312" s="207">
        <f t="shared" si="468"/>
        <v>7</v>
      </c>
      <c r="P1312" s="284">
        <v>2240704</v>
      </c>
      <c r="Q1312" s="284" t="s">
        <v>4848</v>
      </c>
      <c r="R1312" s="287"/>
      <c r="S1312" s="285">
        <f t="shared" si="469"/>
        <v>0</v>
      </c>
      <c r="T1312" s="285">
        <f t="shared" si="470"/>
        <v>0</v>
      </c>
    </row>
    <row r="1313" ht="36" customHeight="1" spans="1:20">
      <c r="A1313" s="275" t="s">
        <v>4849</v>
      </c>
      <c r="B1313" s="276" t="s">
        <v>4850</v>
      </c>
      <c r="C1313" s="185">
        <v>0</v>
      </c>
      <c r="D1313" s="185">
        <f t="shared" si="477"/>
        <v>0</v>
      </c>
      <c r="E1313" s="186">
        <v>0</v>
      </c>
      <c r="F1313" s="277">
        <v>0</v>
      </c>
      <c r="G1313" s="186">
        <v>0</v>
      </c>
      <c r="H1313" s="278" t="str">
        <f t="shared" si="465"/>
        <v/>
      </c>
      <c r="I1313" s="283" t="str">
        <f t="shared" si="466"/>
        <v>否</v>
      </c>
      <c r="J1313" s="207" t="str">
        <f t="shared" si="467"/>
        <v>项</v>
      </c>
      <c r="K1313" s="207">
        <f t="shared" si="471"/>
        <v>0</v>
      </c>
      <c r="O1313" s="207">
        <f t="shared" si="468"/>
        <v>7</v>
      </c>
      <c r="P1313" s="284">
        <v>2240799</v>
      </c>
      <c r="Q1313" s="284" t="s">
        <v>4851</v>
      </c>
      <c r="R1313" s="287"/>
      <c r="S1313" s="285">
        <f t="shared" si="469"/>
        <v>0</v>
      </c>
      <c r="T1313" s="285">
        <f t="shared" si="470"/>
        <v>0</v>
      </c>
    </row>
    <row r="1314" ht="36" customHeight="1" spans="1:20">
      <c r="A1314" s="275" t="s">
        <v>4852</v>
      </c>
      <c r="B1314" s="276" t="s">
        <v>2160</v>
      </c>
      <c r="C1314" s="185">
        <f t="shared" ref="C1314:G1314" si="478">C1315</f>
        <v>75</v>
      </c>
      <c r="D1314" s="185">
        <f t="shared" si="478"/>
        <v>0</v>
      </c>
      <c r="E1314" s="186">
        <f t="shared" si="478"/>
        <v>0</v>
      </c>
      <c r="F1314" s="277">
        <f t="shared" si="478"/>
        <v>0</v>
      </c>
      <c r="G1314" s="186">
        <f t="shared" si="478"/>
        <v>0</v>
      </c>
      <c r="H1314" s="278">
        <f t="shared" si="465"/>
        <v>-1</v>
      </c>
      <c r="I1314" s="283" t="str">
        <f t="shared" si="466"/>
        <v>是</v>
      </c>
      <c r="J1314" s="207" t="str">
        <f t="shared" si="467"/>
        <v>款</v>
      </c>
      <c r="K1314" s="207">
        <f t="shared" si="471"/>
        <v>-75</v>
      </c>
      <c r="O1314" s="207">
        <f t="shared" si="468"/>
        <v>5</v>
      </c>
      <c r="P1314" s="284">
        <v>22499</v>
      </c>
      <c r="Q1314" s="286" t="s">
        <v>4853</v>
      </c>
      <c r="R1314" s="287">
        <v>75</v>
      </c>
      <c r="S1314" s="285">
        <f t="shared" si="469"/>
        <v>0</v>
      </c>
      <c r="T1314" s="285">
        <f t="shared" si="470"/>
        <v>0</v>
      </c>
    </row>
    <row r="1315" ht="36" customHeight="1" spans="1:20">
      <c r="A1315" s="290" t="s">
        <v>4854</v>
      </c>
      <c r="B1315" s="276" t="s">
        <v>4855</v>
      </c>
      <c r="C1315" s="186">
        <v>75</v>
      </c>
      <c r="D1315" s="185">
        <f t="shared" ref="D1315:D1322" si="479">SUM(E1315:G1315)</f>
        <v>0</v>
      </c>
      <c r="E1315" s="186">
        <v>0</v>
      </c>
      <c r="F1315" s="277">
        <v>0</v>
      </c>
      <c r="G1315" s="186">
        <v>0</v>
      </c>
      <c r="H1315" s="278">
        <f t="shared" si="465"/>
        <v>-1</v>
      </c>
      <c r="I1315" s="283" t="str">
        <f t="shared" si="466"/>
        <v>是</v>
      </c>
      <c r="J1315" s="207" t="str">
        <f t="shared" si="467"/>
        <v>项</v>
      </c>
      <c r="K1315" s="207">
        <f t="shared" si="471"/>
        <v>-75</v>
      </c>
      <c r="O1315" s="207">
        <f t="shared" si="468"/>
        <v>7</v>
      </c>
      <c r="P1315" s="284">
        <v>2249999</v>
      </c>
      <c r="Q1315" s="286" t="s">
        <v>4853</v>
      </c>
      <c r="R1315" s="287">
        <v>75</v>
      </c>
      <c r="S1315" s="285">
        <f t="shared" ref="S1315:S1327" si="480">A1315-P1315</f>
        <v>0</v>
      </c>
      <c r="T1315" s="285">
        <f t="shared" ref="T1315:T1327" si="481">C1315-R1315</f>
        <v>0</v>
      </c>
    </row>
    <row r="1316" ht="36" customHeight="1" spans="1:20">
      <c r="A1316" s="271" t="s">
        <v>119</v>
      </c>
      <c r="B1316" s="272" t="s">
        <v>120</v>
      </c>
      <c r="C1316" s="179">
        <v>0</v>
      </c>
      <c r="D1316" s="179">
        <f t="shared" si="479"/>
        <v>3250</v>
      </c>
      <c r="E1316" s="180">
        <v>0</v>
      </c>
      <c r="F1316" s="273">
        <v>3250</v>
      </c>
      <c r="G1316" s="180">
        <v>0</v>
      </c>
      <c r="H1316" s="274" t="str">
        <f t="shared" si="465"/>
        <v/>
      </c>
      <c r="I1316" s="283" t="str">
        <f t="shared" si="466"/>
        <v>是</v>
      </c>
      <c r="J1316" s="207" t="str">
        <f t="shared" si="467"/>
        <v>类</v>
      </c>
      <c r="K1316" s="207">
        <f t="shared" si="471"/>
        <v>3250</v>
      </c>
      <c r="O1316" s="207">
        <f t="shared" si="468"/>
        <v>3</v>
      </c>
      <c r="P1316" s="289"/>
      <c r="Q1316" s="289"/>
      <c r="R1316" s="289"/>
      <c r="S1316" s="285">
        <f t="shared" si="480"/>
        <v>227</v>
      </c>
      <c r="T1316" s="285">
        <f t="shared" si="481"/>
        <v>0</v>
      </c>
    </row>
    <row r="1317" ht="36" customHeight="1" spans="1:20">
      <c r="A1317" s="271" t="s">
        <v>121</v>
      </c>
      <c r="B1317" s="272" t="s">
        <v>122</v>
      </c>
      <c r="C1317" s="179">
        <f>C1318</f>
        <v>4094</v>
      </c>
      <c r="D1317" s="179">
        <f t="shared" ref="C1317:G1317" si="482">D1318</f>
        <v>2473</v>
      </c>
      <c r="E1317" s="180">
        <f t="shared" si="482"/>
        <v>0</v>
      </c>
      <c r="F1317" s="273">
        <f t="shared" si="482"/>
        <v>2473</v>
      </c>
      <c r="G1317" s="180">
        <f t="shared" si="482"/>
        <v>0</v>
      </c>
      <c r="H1317" s="274">
        <f t="shared" si="465"/>
        <v>-0.395945285784074</v>
      </c>
      <c r="I1317" s="283" t="str">
        <f t="shared" si="466"/>
        <v>是</v>
      </c>
      <c r="J1317" s="207" t="str">
        <f t="shared" si="467"/>
        <v>类</v>
      </c>
      <c r="K1317" s="207">
        <f t="shared" si="471"/>
        <v>-1621</v>
      </c>
      <c r="O1317" s="207">
        <f t="shared" si="468"/>
        <v>3</v>
      </c>
      <c r="P1317" s="284">
        <v>232</v>
      </c>
      <c r="Q1317" s="286" t="s">
        <v>2598</v>
      </c>
      <c r="R1317" s="287">
        <f>R1318</f>
        <v>4094</v>
      </c>
      <c r="S1317" s="285">
        <f t="shared" si="480"/>
        <v>0</v>
      </c>
      <c r="T1317" s="285">
        <f t="shared" si="481"/>
        <v>0</v>
      </c>
    </row>
    <row r="1318" ht="36" customHeight="1" spans="1:20">
      <c r="A1318" s="275" t="s">
        <v>4856</v>
      </c>
      <c r="B1318" s="276" t="s">
        <v>2163</v>
      </c>
      <c r="C1318" s="185">
        <f t="shared" ref="C1318:G1318" si="483">SUM(C1319:C1322)</f>
        <v>4094</v>
      </c>
      <c r="D1318" s="185">
        <f t="shared" si="483"/>
        <v>2473</v>
      </c>
      <c r="E1318" s="186">
        <f t="shared" si="483"/>
        <v>0</v>
      </c>
      <c r="F1318" s="277">
        <f t="shared" si="483"/>
        <v>2473</v>
      </c>
      <c r="G1318" s="186">
        <f t="shared" si="483"/>
        <v>0</v>
      </c>
      <c r="H1318" s="278">
        <f t="shared" si="465"/>
        <v>-0.395945285784074</v>
      </c>
      <c r="I1318" s="283" t="str">
        <f t="shared" si="466"/>
        <v>是</v>
      </c>
      <c r="J1318" s="207" t="str">
        <f t="shared" si="467"/>
        <v>款</v>
      </c>
      <c r="K1318" s="207">
        <f t="shared" si="471"/>
        <v>-1621</v>
      </c>
      <c r="O1318" s="207">
        <f t="shared" si="468"/>
        <v>5</v>
      </c>
      <c r="P1318" s="284">
        <v>23203</v>
      </c>
      <c r="Q1318" s="286" t="s">
        <v>4857</v>
      </c>
      <c r="R1318" s="287">
        <f>SUM(R1319:R1322)</f>
        <v>4094</v>
      </c>
      <c r="S1318" s="285">
        <f t="shared" si="480"/>
        <v>0</v>
      </c>
      <c r="T1318" s="285">
        <f t="shared" si="481"/>
        <v>0</v>
      </c>
    </row>
    <row r="1319" ht="36" customHeight="1" spans="1:20">
      <c r="A1319" s="275" t="s">
        <v>4858</v>
      </c>
      <c r="B1319" s="276" t="s">
        <v>2165</v>
      </c>
      <c r="C1319" s="185">
        <v>4094</v>
      </c>
      <c r="D1319" s="185">
        <f t="shared" si="479"/>
        <v>2473</v>
      </c>
      <c r="E1319" s="186">
        <v>0</v>
      </c>
      <c r="F1319" s="277">
        <v>2473</v>
      </c>
      <c r="G1319" s="186">
        <v>0</v>
      </c>
      <c r="H1319" s="278">
        <f t="shared" si="465"/>
        <v>-0.395945285784074</v>
      </c>
      <c r="I1319" s="283" t="str">
        <f t="shared" si="466"/>
        <v>是</v>
      </c>
      <c r="J1319" s="207" t="str">
        <f t="shared" si="467"/>
        <v>项</v>
      </c>
      <c r="K1319" s="207">
        <f t="shared" si="471"/>
        <v>-1621</v>
      </c>
      <c r="O1319" s="207">
        <f t="shared" si="468"/>
        <v>7</v>
      </c>
      <c r="P1319" s="284">
        <v>2320301</v>
      </c>
      <c r="Q1319" s="284" t="s">
        <v>4859</v>
      </c>
      <c r="R1319" s="287">
        <v>4094</v>
      </c>
      <c r="S1319" s="285">
        <f t="shared" si="480"/>
        <v>0</v>
      </c>
      <c r="T1319" s="285">
        <f t="shared" si="481"/>
        <v>0</v>
      </c>
    </row>
    <row r="1320" ht="36" customHeight="1" spans="1:20">
      <c r="A1320" s="275" t="s">
        <v>4860</v>
      </c>
      <c r="B1320" s="276" t="s">
        <v>2167</v>
      </c>
      <c r="C1320" s="185">
        <v>0</v>
      </c>
      <c r="D1320" s="185">
        <f t="shared" si="479"/>
        <v>0</v>
      </c>
      <c r="E1320" s="186">
        <v>0</v>
      </c>
      <c r="F1320" s="277">
        <v>0</v>
      </c>
      <c r="G1320" s="186">
        <v>0</v>
      </c>
      <c r="H1320" s="278" t="str">
        <f t="shared" si="465"/>
        <v/>
      </c>
      <c r="I1320" s="283" t="str">
        <f t="shared" si="466"/>
        <v>否</v>
      </c>
      <c r="J1320" s="207" t="str">
        <f t="shared" si="467"/>
        <v>项</v>
      </c>
      <c r="K1320" s="207">
        <f t="shared" si="471"/>
        <v>0</v>
      </c>
      <c r="O1320" s="207">
        <f t="shared" si="468"/>
        <v>7</v>
      </c>
      <c r="P1320" s="284">
        <v>2320302</v>
      </c>
      <c r="Q1320" s="284" t="s">
        <v>4861</v>
      </c>
      <c r="R1320" s="287"/>
      <c r="S1320" s="285">
        <f t="shared" si="480"/>
        <v>0</v>
      </c>
      <c r="T1320" s="285">
        <f t="shared" si="481"/>
        <v>0</v>
      </c>
    </row>
    <row r="1321" ht="36" customHeight="1" spans="1:20">
      <c r="A1321" s="275" t="s">
        <v>4862</v>
      </c>
      <c r="B1321" s="276" t="s">
        <v>2169</v>
      </c>
      <c r="C1321" s="185">
        <v>0</v>
      </c>
      <c r="D1321" s="185">
        <f t="shared" si="479"/>
        <v>0</v>
      </c>
      <c r="E1321" s="186">
        <v>0</v>
      </c>
      <c r="F1321" s="277"/>
      <c r="G1321" s="186">
        <v>0</v>
      </c>
      <c r="H1321" s="278" t="str">
        <f t="shared" si="465"/>
        <v/>
      </c>
      <c r="I1321" s="283" t="str">
        <f t="shared" si="466"/>
        <v>否</v>
      </c>
      <c r="J1321" s="207" t="str">
        <f t="shared" si="467"/>
        <v>项</v>
      </c>
      <c r="K1321" s="207">
        <f t="shared" si="471"/>
        <v>0</v>
      </c>
      <c r="O1321" s="207">
        <f t="shared" si="468"/>
        <v>7</v>
      </c>
      <c r="P1321" s="284">
        <v>2320303</v>
      </c>
      <c r="Q1321" s="284" t="s">
        <v>4863</v>
      </c>
      <c r="R1321" s="287"/>
      <c r="S1321" s="285">
        <f t="shared" si="480"/>
        <v>0</v>
      </c>
      <c r="T1321" s="285">
        <f t="shared" si="481"/>
        <v>0</v>
      </c>
    </row>
    <row r="1322" ht="36" customHeight="1" spans="1:20">
      <c r="A1322" s="275">
        <v>2320399</v>
      </c>
      <c r="B1322" s="276" t="s">
        <v>2171</v>
      </c>
      <c r="C1322" s="185">
        <v>0</v>
      </c>
      <c r="D1322" s="185">
        <f t="shared" si="479"/>
        <v>0</v>
      </c>
      <c r="E1322" s="186">
        <v>0</v>
      </c>
      <c r="F1322" s="277">
        <v>0</v>
      </c>
      <c r="G1322" s="186">
        <v>0</v>
      </c>
      <c r="H1322" s="278" t="str">
        <f t="shared" si="465"/>
        <v/>
      </c>
      <c r="I1322" s="283" t="str">
        <f t="shared" si="466"/>
        <v>否</v>
      </c>
      <c r="J1322" s="207" t="str">
        <f t="shared" si="467"/>
        <v>项</v>
      </c>
      <c r="K1322" s="207">
        <f t="shared" si="471"/>
        <v>0</v>
      </c>
      <c r="O1322" s="207">
        <f t="shared" si="468"/>
        <v>7</v>
      </c>
      <c r="P1322" s="284"/>
      <c r="Q1322" s="284"/>
      <c r="R1322" s="287"/>
      <c r="S1322" s="285">
        <f t="shared" si="480"/>
        <v>2320399</v>
      </c>
      <c r="T1322" s="285">
        <f t="shared" si="481"/>
        <v>0</v>
      </c>
    </row>
    <row r="1323" ht="36" customHeight="1" spans="1:20">
      <c r="A1323" s="271" t="s">
        <v>123</v>
      </c>
      <c r="B1323" s="272" t="s">
        <v>124</v>
      </c>
      <c r="C1323" s="179">
        <f t="shared" ref="C1323:G1323" si="484">C1324</f>
        <v>0</v>
      </c>
      <c r="D1323" s="179">
        <f t="shared" si="484"/>
        <v>0</v>
      </c>
      <c r="E1323" s="180">
        <f t="shared" si="484"/>
        <v>0</v>
      </c>
      <c r="F1323" s="273">
        <f t="shared" si="484"/>
        <v>0</v>
      </c>
      <c r="G1323" s="180">
        <f t="shared" si="484"/>
        <v>0</v>
      </c>
      <c r="H1323" s="274" t="str">
        <f t="shared" si="465"/>
        <v/>
      </c>
      <c r="I1323" s="283" t="str">
        <f t="shared" si="466"/>
        <v>是</v>
      </c>
      <c r="J1323" s="207" t="str">
        <f t="shared" si="467"/>
        <v>类</v>
      </c>
      <c r="K1323" s="207">
        <f t="shared" si="471"/>
        <v>0</v>
      </c>
      <c r="O1323" s="207">
        <f t="shared" si="468"/>
        <v>3</v>
      </c>
      <c r="P1323" s="284">
        <v>233</v>
      </c>
      <c r="Q1323" s="286" t="s">
        <v>2599</v>
      </c>
      <c r="R1323" s="287"/>
      <c r="S1323" s="285">
        <f t="shared" si="480"/>
        <v>0</v>
      </c>
      <c r="T1323" s="285">
        <f t="shared" si="481"/>
        <v>0</v>
      </c>
    </row>
    <row r="1324" ht="36" customHeight="1" spans="1:20">
      <c r="A1324" s="275" t="s">
        <v>4864</v>
      </c>
      <c r="B1324" s="276" t="s">
        <v>2174</v>
      </c>
      <c r="C1324" s="185">
        <v>0</v>
      </c>
      <c r="D1324" s="185">
        <f t="shared" ref="D1324:D1327" si="485">SUM(E1324:G1324)</f>
        <v>0</v>
      </c>
      <c r="E1324" s="186">
        <v>0</v>
      </c>
      <c r="F1324" s="277">
        <v>0</v>
      </c>
      <c r="G1324" s="186">
        <v>0</v>
      </c>
      <c r="H1324" s="278" t="str">
        <f t="shared" si="465"/>
        <v/>
      </c>
      <c r="I1324" s="283" t="str">
        <f t="shared" si="466"/>
        <v>否</v>
      </c>
      <c r="J1324" s="207" t="str">
        <f t="shared" si="467"/>
        <v>款</v>
      </c>
      <c r="K1324" s="207">
        <f t="shared" si="471"/>
        <v>0</v>
      </c>
      <c r="O1324" s="207">
        <f t="shared" si="468"/>
        <v>5</v>
      </c>
      <c r="P1324" s="284">
        <v>23301</v>
      </c>
      <c r="Q1324" s="286" t="s">
        <v>4865</v>
      </c>
      <c r="R1324" s="287"/>
      <c r="S1324" s="285">
        <f t="shared" si="480"/>
        <v>2</v>
      </c>
      <c r="T1324" s="285">
        <f t="shared" si="481"/>
        <v>0</v>
      </c>
    </row>
    <row r="1325" ht="36" customHeight="1" spans="1:20">
      <c r="A1325" s="271" t="s">
        <v>125</v>
      </c>
      <c r="B1325" s="272" t="s">
        <v>126</v>
      </c>
      <c r="C1325" s="179">
        <f>SUM(C1326:C1327)</f>
        <v>367</v>
      </c>
      <c r="D1325" s="179">
        <f t="shared" ref="C1325:G1325" si="486">SUM(D1326:D1327)</f>
        <v>10916</v>
      </c>
      <c r="E1325" s="180">
        <f t="shared" si="486"/>
        <v>6450</v>
      </c>
      <c r="F1325" s="273">
        <f t="shared" si="486"/>
        <v>4466</v>
      </c>
      <c r="G1325" s="180">
        <f t="shared" si="486"/>
        <v>0</v>
      </c>
      <c r="H1325" s="274">
        <f t="shared" si="465"/>
        <v>28.7438692098093</v>
      </c>
      <c r="I1325" s="283" t="str">
        <f t="shared" si="466"/>
        <v>是</v>
      </c>
      <c r="J1325" s="207" t="str">
        <f t="shared" si="467"/>
        <v>类</v>
      </c>
      <c r="K1325" s="207">
        <f t="shared" si="471"/>
        <v>10549</v>
      </c>
      <c r="O1325" s="207">
        <f t="shared" si="468"/>
        <v>3</v>
      </c>
      <c r="P1325" s="284">
        <v>229</v>
      </c>
      <c r="Q1325" s="286" t="s">
        <v>2600</v>
      </c>
      <c r="R1325" s="287">
        <v>367</v>
      </c>
      <c r="S1325" s="285">
        <f t="shared" si="480"/>
        <v>0</v>
      </c>
      <c r="T1325" s="285">
        <f t="shared" si="481"/>
        <v>0</v>
      </c>
    </row>
    <row r="1326" ht="36" customHeight="1" spans="1:20">
      <c r="A1326" s="275" t="s">
        <v>4866</v>
      </c>
      <c r="B1326" s="276" t="s">
        <v>2177</v>
      </c>
      <c r="C1326" s="185">
        <v>0</v>
      </c>
      <c r="D1326" s="185">
        <f t="shared" si="485"/>
        <v>0</v>
      </c>
      <c r="E1326" s="186">
        <v>0</v>
      </c>
      <c r="F1326" s="277">
        <v>0</v>
      </c>
      <c r="G1326" s="186">
        <v>0</v>
      </c>
      <c r="H1326" s="278" t="str">
        <f t="shared" si="465"/>
        <v/>
      </c>
      <c r="I1326" s="283" t="str">
        <f t="shared" si="466"/>
        <v>否</v>
      </c>
      <c r="J1326" s="207" t="str">
        <f t="shared" si="467"/>
        <v>款</v>
      </c>
      <c r="K1326" s="207">
        <f t="shared" si="471"/>
        <v>0</v>
      </c>
      <c r="O1326" s="207">
        <f t="shared" si="468"/>
        <v>5</v>
      </c>
      <c r="P1326" s="284"/>
      <c r="Q1326" s="286"/>
      <c r="R1326" s="287"/>
      <c r="S1326" s="285"/>
      <c r="T1326" s="285"/>
    </row>
    <row r="1327" ht="36" customHeight="1" spans="1:20">
      <c r="A1327" s="275">
        <v>2299999</v>
      </c>
      <c r="B1327" s="276" t="s">
        <v>1858</v>
      </c>
      <c r="C1327" s="185">
        <v>367</v>
      </c>
      <c r="D1327" s="185">
        <f t="shared" si="485"/>
        <v>10916</v>
      </c>
      <c r="E1327" s="186">
        <v>6450</v>
      </c>
      <c r="F1327" s="277">
        <v>4466</v>
      </c>
      <c r="G1327" s="186"/>
      <c r="H1327" s="278">
        <f t="shared" si="465"/>
        <v>28.7438692098093</v>
      </c>
      <c r="I1327" s="283" t="str">
        <f t="shared" si="466"/>
        <v>是</v>
      </c>
      <c r="J1327" s="207" t="str">
        <f t="shared" si="467"/>
        <v>项</v>
      </c>
      <c r="K1327" s="207">
        <f t="shared" si="471"/>
        <v>10549</v>
      </c>
      <c r="O1327" s="207">
        <f t="shared" si="468"/>
        <v>7</v>
      </c>
      <c r="P1327" s="284">
        <v>2299901</v>
      </c>
      <c r="Q1327" s="284" t="s">
        <v>4867</v>
      </c>
      <c r="R1327" s="287">
        <v>367</v>
      </c>
      <c r="S1327" s="285">
        <f t="shared" si="480"/>
        <v>98</v>
      </c>
      <c r="T1327" s="285">
        <f t="shared" si="481"/>
        <v>0</v>
      </c>
    </row>
    <row r="1328" ht="36" customHeight="1" spans="1:15">
      <c r="A1328" s="275"/>
      <c r="B1328" s="276"/>
      <c r="C1328" s="185">
        <v>0</v>
      </c>
      <c r="D1328" s="185">
        <v>0</v>
      </c>
      <c r="E1328" s="186">
        <v>0</v>
      </c>
      <c r="F1328" s="277">
        <v>0</v>
      </c>
      <c r="G1328" s="186">
        <v>0</v>
      </c>
      <c r="H1328" s="278"/>
      <c r="I1328" s="283" t="str">
        <f t="shared" si="466"/>
        <v>是</v>
      </c>
      <c r="K1328" s="207">
        <f t="shared" si="471"/>
        <v>0</v>
      </c>
      <c r="O1328" s="207">
        <f t="shared" si="468"/>
        <v>0</v>
      </c>
    </row>
    <row r="1329" ht="36" customHeight="1" spans="1:20">
      <c r="A1329" s="303"/>
      <c r="B1329" s="304" t="s">
        <v>2551</v>
      </c>
      <c r="C1329" s="305">
        <f t="shared" ref="C1329:G1329" si="487">SUM(C1325,C1323,C1317,C1316,C1258,C1200,C1180,C1135,C1125,C1098,C1078,C1008,C944,C833,C810,C731,C659,C532,C473,C417,C363,C271,C252,C249,C4)</f>
        <v>321302</v>
      </c>
      <c r="D1329" s="305">
        <f t="shared" si="487"/>
        <v>324600</v>
      </c>
      <c r="E1329" s="197">
        <f t="shared" si="487"/>
        <v>146438</v>
      </c>
      <c r="F1329" s="197">
        <f t="shared" si="487"/>
        <v>36162</v>
      </c>
      <c r="G1329" s="197">
        <f t="shared" si="487"/>
        <v>142000</v>
      </c>
      <c r="H1329" s="274">
        <f>IF(C1329&lt;&gt;0,D1329/C1329-1,"")</f>
        <v>0.0102644863710777</v>
      </c>
      <c r="I1329" s="283" t="str">
        <f t="shared" si="466"/>
        <v>是</v>
      </c>
      <c r="K1329" s="207">
        <f t="shared" si="471"/>
        <v>3298</v>
      </c>
      <c r="O1329" s="207">
        <f t="shared" si="468"/>
        <v>0</v>
      </c>
      <c r="R1329" s="305">
        <f>SUM(R1325,R1323,R1317,R1316,R1258,R1200,R1180,R1135,R1125,R1098,R1078,R1008,R944,R833,R810,R731,R659,R532,R473,R417,R363,R271,R252,R249,R4)</f>
        <v>321302</v>
      </c>
      <c r="S1329" s="306"/>
      <c r="T1329" s="306"/>
    </row>
    <row r="1330" spans="3:20">
      <c r="C1330" s="228"/>
      <c r="R1330" s="306"/>
      <c r="S1330" s="307">
        <f>A1330-P1330</f>
        <v>0</v>
      </c>
      <c r="T1330" s="307">
        <f>C1330-R1330</f>
        <v>0</v>
      </c>
    </row>
    <row r="1332" spans="3:3">
      <c r="C1332" s="228"/>
    </row>
    <row r="1334" spans="3:3">
      <c r="C1334" s="228"/>
    </row>
    <row r="1335" spans="3:3">
      <c r="C1335" s="228"/>
    </row>
    <row r="1337" spans="3:3">
      <c r="C1337" s="228"/>
    </row>
    <row r="1338" spans="3:3">
      <c r="C1338" s="228"/>
    </row>
    <row r="1339" spans="3:3">
      <c r="C1339" s="228"/>
    </row>
    <row r="1340" spans="3:3">
      <c r="C1340" s="228"/>
    </row>
    <row r="1342" spans="3:3">
      <c r="C1342" s="228"/>
    </row>
  </sheetData>
  <autoFilter ref="A3:T1349">
    <extLst/>
  </autoFilter>
  <mergeCells count="1">
    <mergeCell ref="B1:H1"/>
  </mergeCells>
  <conditionalFormatting sqref="I4">
    <cfRule type="cellIs" dxfId="2" priority="1322" stopIfTrue="1" operator="lessThan">
      <formula>0</formula>
    </cfRule>
  </conditionalFormatting>
  <conditionalFormatting sqref="I5">
    <cfRule type="cellIs" dxfId="2" priority="1321" stopIfTrue="1" operator="lessThan">
      <formula>0</formula>
    </cfRule>
  </conditionalFormatting>
  <conditionalFormatting sqref="I6">
    <cfRule type="cellIs" dxfId="2" priority="1320" stopIfTrue="1" operator="lessThan">
      <formula>0</formula>
    </cfRule>
  </conditionalFormatting>
  <conditionalFormatting sqref="I7">
    <cfRule type="cellIs" dxfId="2" priority="1319" stopIfTrue="1" operator="lessThan">
      <formula>0</formula>
    </cfRule>
  </conditionalFormatting>
  <conditionalFormatting sqref="I8">
    <cfRule type="cellIs" dxfId="2" priority="1318" stopIfTrue="1" operator="lessThan">
      <formula>0</formula>
    </cfRule>
  </conditionalFormatting>
  <conditionalFormatting sqref="I9">
    <cfRule type="cellIs" dxfId="2" priority="1317" stopIfTrue="1" operator="lessThan">
      <formula>0</formula>
    </cfRule>
  </conditionalFormatting>
  <conditionalFormatting sqref="I10">
    <cfRule type="cellIs" dxfId="2" priority="1316" stopIfTrue="1" operator="lessThan">
      <formula>0</formula>
    </cfRule>
  </conditionalFormatting>
  <conditionalFormatting sqref="I11">
    <cfRule type="cellIs" dxfId="2" priority="1315" stopIfTrue="1" operator="lessThan">
      <formula>0</formula>
    </cfRule>
  </conditionalFormatting>
  <conditionalFormatting sqref="I12">
    <cfRule type="cellIs" dxfId="2" priority="1314" stopIfTrue="1" operator="lessThan">
      <formula>0</formula>
    </cfRule>
  </conditionalFormatting>
  <conditionalFormatting sqref="I13">
    <cfRule type="cellIs" dxfId="2" priority="1313" stopIfTrue="1" operator="lessThan">
      <formula>0</formula>
    </cfRule>
  </conditionalFormatting>
  <conditionalFormatting sqref="I14">
    <cfRule type="cellIs" dxfId="2" priority="1312" stopIfTrue="1" operator="lessThan">
      <formula>0</formula>
    </cfRule>
  </conditionalFormatting>
  <conditionalFormatting sqref="I15">
    <cfRule type="cellIs" dxfId="2" priority="1311" stopIfTrue="1" operator="lessThan">
      <formula>0</formula>
    </cfRule>
  </conditionalFormatting>
  <conditionalFormatting sqref="I16">
    <cfRule type="cellIs" dxfId="2" priority="1310" stopIfTrue="1" operator="lessThan">
      <formula>0</formula>
    </cfRule>
  </conditionalFormatting>
  <conditionalFormatting sqref="I17">
    <cfRule type="cellIs" dxfId="2" priority="1309" stopIfTrue="1" operator="lessThan">
      <formula>0</formula>
    </cfRule>
  </conditionalFormatting>
  <conditionalFormatting sqref="I18">
    <cfRule type="cellIs" dxfId="2" priority="1308" stopIfTrue="1" operator="lessThan">
      <formula>0</formula>
    </cfRule>
  </conditionalFormatting>
  <conditionalFormatting sqref="I19">
    <cfRule type="cellIs" dxfId="2" priority="1307" stopIfTrue="1" operator="lessThan">
      <formula>0</formula>
    </cfRule>
  </conditionalFormatting>
  <conditionalFormatting sqref="I20">
    <cfRule type="cellIs" dxfId="2" priority="1306" stopIfTrue="1" operator="lessThan">
      <formula>0</formula>
    </cfRule>
  </conditionalFormatting>
  <conditionalFormatting sqref="I21">
    <cfRule type="cellIs" dxfId="2" priority="1305" stopIfTrue="1" operator="lessThan">
      <formula>0</formula>
    </cfRule>
  </conditionalFormatting>
  <conditionalFormatting sqref="I22">
    <cfRule type="cellIs" dxfId="2" priority="1304" stopIfTrue="1" operator="lessThan">
      <formula>0</formula>
    </cfRule>
  </conditionalFormatting>
  <conditionalFormatting sqref="I23">
    <cfRule type="cellIs" dxfId="2" priority="1303" stopIfTrue="1" operator="lessThan">
      <formula>0</formula>
    </cfRule>
  </conditionalFormatting>
  <conditionalFormatting sqref="I24">
    <cfRule type="cellIs" dxfId="2" priority="1302" stopIfTrue="1" operator="lessThan">
      <formula>0</formula>
    </cfRule>
  </conditionalFormatting>
  <conditionalFormatting sqref="I25">
    <cfRule type="cellIs" dxfId="2" priority="1301" stopIfTrue="1" operator="lessThan">
      <formula>0</formula>
    </cfRule>
  </conditionalFormatting>
  <conditionalFormatting sqref="I26">
    <cfRule type="cellIs" dxfId="2" priority="1300" stopIfTrue="1" operator="lessThan">
      <formula>0</formula>
    </cfRule>
  </conditionalFormatting>
  <conditionalFormatting sqref="I27">
    <cfRule type="cellIs" dxfId="2" priority="1299" stopIfTrue="1" operator="lessThan">
      <formula>0</formula>
    </cfRule>
  </conditionalFormatting>
  <conditionalFormatting sqref="I28">
    <cfRule type="cellIs" dxfId="2" priority="1298" stopIfTrue="1" operator="lessThan">
      <formula>0</formula>
    </cfRule>
  </conditionalFormatting>
  <conditionalFormatting sqref="I29">
    <cfRule type="cellIs" dxfId="2" priority="1297" stopIfTrue="1" operator="lessThan">
      <formula>0</formula>
    </cfRule>
  </conditionalFormatting>
  <conditionalFormatting sqref="I30">
    <cfRule type="cellIs" dxfId="2" priority="1296" stopIfTrue="1" operator="lessThan">
      <formula>0</formula>
    </cfRule>
  </conditionalFormatting>
  <conditionalFormatting sqref="I31">
    <cfRule type="cellIs" dxfId="2" priority="1295" stopIfTrue="1" operator="lessThan">
      <formula>0</formula>
    </cfRule>
  </conditionalFormatting>
  <conditionalFormatting sqref="I32">
    <cfRule type="cellIs" dxfId="2" priority="1294" stopIfTrue="1" operator="lessThan">
      <formula>0</formula>
    </cfRule>
  </conditionalFormatting>
  <conditionalFormatting sqref="I33">
    <cfRule type="cellIs" dxfId="2" priority="1293" stopIfTrue="1" operator="lessThan">
      <formula>0</formula>
    </cfRule>
  </conditionalFormatting>
  <conditionalFormatting sqref="I34">
    <cfRule type="cellIs" dxfId="2" priority="1292" stopIfTrue="1" operator="lessThan">
      <formula>0</formula>
    </cfRule>
  </conditionalFormatting>
  <conditionalFormatting sqref="I35">
    <cfRule type="cellIs" dxfId="2" priority="1291" stopIfTrue="1" operator="lessThan">
      <formula>0</formula>
    </cfRule>
  </conditionalFormatting>
  <conditionalFormatting sqref="I36">
    <cfRule type="cellIs" dxfId="2" priority="1290" stopIfTrue="1" operator="lessThan">
      <formula>0</formula>
    </cfRule>
  </conditionalFormatting>
  <conditionalFormatting sqref="I37">
    <cfRule type="cellIs" dxfId="2" priority="1289" stopIfTrue="1" operator="lessThan">
      <formula>0</formula>
    </cfRule>
  </conditionalFormatting>
  <conditionalFormatting sqref="I38">
    <cfRule type="cellIs" dxfId="2" priority="1288" stopIfTrue="1" operator="lessThan">
      <formula>0</formula>
    </cfRule>
  </conditionalFormatting>
  <conditionalFormatting sqref="I39">
    <cfRule type="cellIs" dxfId="2" priority="1287" stopIfTrue="1" operator="lessThan">
      <formula>0</formula>
    </cfRule>
  </conditionalFormatting>
  <conditionalFormatting sqref="I40">
    <cfRule type="cellIs" dxfId="2" priority="1286" stopIfTrue="1" operator="lessThan">
      <formula>0</formula>
    </cfRule>
  </conditionalFormatting>
  <conditionalFormatting sqref="I41">
    <cfRule type="cellIs" dxfId="2" priority="1285" stopIfTrue="1" operator="lessThan">
      <formula>0</formula>
    </cfRule>
  </conditionalFormatting>
  <conditionalFormatting sqref="I42">
    <cfRule type="cellIs" dxfId="2" priority="1284" stopIfTrue="1" operator="lessThan">
      <formula>0</formula>
    </cfRule>
  </conditionalFormatting>
  <conditionalFormatting sqref="I43">
    <cfRule type="cellIs" dxfId="2" priority="1283" stopIfTrue="1" operator="lessThan">
      <formula>0</formula>
    </cfRule>
  </conditionalFormatting>
  <conditionalFormatting sqref="I44">
    <cfRule type="cellIs" dxfId="2" priority="1282" stopIfTrue="1" operator="lessThan">
      <formula>0</formula>
    </cfRule>
  </conditionalFormatting>
  <conditionalFormatting sqref="I45">
    <cfRule type="cellIs" dxfId="2" priority="1281" stopIfTrue="1" operator="lessThan">
      <formula>0</formula>
    </cfRule>
  </conditionalFormatting>
  <conditionalFormatting sqref="I46">
    <cfRule type="cellIs" dxfId="2" priority="1280" stopIfTrue="1" operator="lessThan">
      <formula>0</formula>
    </cfRule>
  </conditionalFormatting>
  <conditionalFormatting sqref="I47">
    <cfRule type="cellIs" dxfId="2" priority="1279" stopIfTrue="1" operator="lessThan">
      <formula>0</formula>
    </cfRule>
  </conditionalFormatting>
  <conditionalFormatting sqref="I48">
    <cfRule type="cellIs" dxfId="2" priority="1278" stopIfTrue="1" operator="lessThan">
      <formula>0</formula>
    </cfRule>
  </conditionalFormatting>
  <conditionalFormatting sqref="I49">
    <cfRule type="cellIs" dxfId="2" priority="1277" stopIfTrue="1" operator="lessThan">
      <formula>0</formula>
    </cfRule>
  </conditionalFormatting>
  <conditionalFormatting sqref="I50">
    <cfRule type="cellIs" dxfId="2" priority="1276" stopIfTrue="1" operator="lessThan">
      <formula>0</formula>
    </cfRule>
  </conditionalFormatting>
  <conditionalFormatting sqref="I51">
    <cfRule type="cellIs" dxfId="2" priority="1275" stopIfTrue="1" operator="lessThan">
      <formula>0</formula>
    </cfRule>
  </conditionalFormatting>
  <conditionalFormatting sqref="I52">
    <cfRule type="cellIs" dxfId="2" priority="1274" stopIfTrue="1" operator="lessThan">
      <formula>0</formula>
    </cfRule>
  </conditionalFormatting>
  <conditionalFormatting sqref="I53">
    <cfRule type="cellIs" dxfId="2" priority="1273" stopIfTrue="1" operator="lessThan">
      <formula>0</formula>
    </cfRule>
  </conditionalFormatting>
  <conditionalFormatting sqref="I54">
    <cfRule type="cellIs" dxfId="2" priority="1272" stopIfTrue="1" operator="lessThan">
      <formula>0</formula>
    </cfRule>
  </conditionalFormatting>
  <conditionalFormatting sqref="I55">
    <cfRule type="cellIs" dxfId="2" priority="1271" stopIfTrue="1" operator="lessThan">
      <formula>0</formula>
    </cfRule>
  </conditionalFormatting>
  <conditionalFormatting sqref="I56">
    <cfRule type="cellIs" dxfId="2" priority="1270" stopIfTrue="1" operator="lessThan">
      <formula>0</formula>
    </cfRule>
  </conditionalFormatting>
  <conditionalFormatting sqref="I57">
    <cfRule type="cellIs" dxfId="2" priority="1269" stopIfTrue="1" operator="lessThan">
      <formula>0</formula>
    </cfRule>
  </conditionalFormatting>
  <conditionalFormatting sqref="I58">
    <cfRule type="cellIs" dxfId="2" priority="1268" stopIfTrue="1" operator="lessThan">
      <formula>0</formula>
    </cfRule>
  </conditionalFormatting>
  <conditionalFormatting sqref="I59">
    <cfRule type="cellIs" dxfId="2" priority="1267" stopIfTrue="1" operator="lessThan">
      <formula>0</formula>
    </cfRule>
  </conditionalFormatting>
  <conditionalFormatting sqref="I60">
    <cfRule type="cellIs" dxfId="2" priority="1266" stopIfTrue="1" operator="lessThan">
      <formula>0</formula>
    </cfRule>
  </conditionalFormatting>
  <conditionalFormatting sqref="I61">
    <cfRule type="cellIs" dxfId="2" priority="1265" stopIfTrue="1" operator="lessThan">
      <formula>0</formula>
    </cfRule>
  </conditionalFormatting>
  <conditionalFormatting sqref="I62">
    <cfRule type="cellIs" dxfId="2" priority="1264" stopIfTrue="1" operator="lessThan">
      <formula>0</formula>
    </cfRule>
  </conditionalFormatting>
  <conditionalFormatting sqref="I63">
    <cfRule type="cellIs" dxfId="2" priority="1263" stopIfTrue="1" operator="lessThan">
      <formula>0</formula>
    </cfRule>
  </conditionalFormatting>
  <conditionalFormatting sqref="I64">
    <cfRule type="cellIs" dxfId="2" priority="1262" stopIfTrue="1" operator="lessThan">
      <formula>0</formula>
    </cfRule>
  </conditionalFormatting>
  <conditionalFormatting sqref="I65">
    <cfRule type="cellIs" dxfId="2" priority="1261" stopIfTrue="1" operator="lessThan">
      <formula>0</formula>
    </cfRule>
  </conditionalFormatting>
  <conditionalFormatting sqref="I66">
    <cfRule type="cellIs" dxfId="2" priority="1260" stopIfTrue="1" operator="lessThan">
      <formula>0</formula>
    </cfRule>
  </conditionalFormatting>
  <conditionalFormatting sqref="I67">
    <cfRule type="cellIs" dxfId="2" priority="1259" stopIfTrue="1" operator="lessThan">
      <formula>0</formula>
    </cfRule>
  </conditionalFormatting>
  <conditionalFormatting sqref="I68">
    <cfRule type="cellIs" dxfId="2" priority="1258" stopIfTrue="1" operator="lessThan">
      <formula>0</formula>
    </cfRule>
  </conditionalFormatting>
  <conditionalFormatting sqref="I69">
    <cfRule type="cellIs" dxfId="2" priority="1257" stopIfTrue="1" operator="lessThan">
      <formula>0</formula>
    </cfRule>
  </conditionalFormatting>
  <conditionalFormatting sqref="I70">
    <cfRule type="cellIs" dxfId="2" priority="1256" stopIfTrue="1" operator="lessThan">
      <formula>0</formula>
    </cfRule>
  </conditionalFormatting>
  <conditionalFormatting sqref="I71">
    <cfRule type="cellIs" dxfId="2" priority="1255" stopIfTrue="1" operator="lessThan">
      <formula>0</formula>
    </cfRule>
  </conditionalFormatting>
  <conditionalFormatting sqref="I72">
    <cfRule type="cellIs" dxfId="2" priority="1254" stopIfTrue="1" operator="lessThan">
      <formula>0</formula>
    </cfRule>
  </conditionalFormatting>
  <conditionalFormatting sqref="I73">
    <cfRule type="cellIs" dxfId="2" priority="1253" stopIfTrue="1" operator="lessThan">
      <formula>0</formula>
    </cfRule>
  </conditionalFormatting>
  <conditionalFormatting sqref="I74">
    <cfRule type="cellIs" dxfId="2" priority="1252" stopIfTrue="1" operator="lessThan">
      <formula>0</formula>
    </cfRule>
  </conditionalFormatting>
  <conditionalFormatting sqref="I75">
    <cfRule type="cellIs" dxfId="2" priority="1251" stopIfTrue="1" operator="lessThan">
      <formula>0</formula>
    </cfRule>
  </conditionalFormatting>
  <conditionalFormatting sqref="I76">
    <cfRule type="cellIs" dxfId="2" priority="1250" stopIfTrue="1" operator="lessThan">
      <formula>0</formula>
    </cfRule>
  </conditionalFormatting>
  <conditionalFormatting sqref="I77">
    <cfRule type="cellIs" dxfId="2" priority="1249" stopIfTrue="1" operator="lessThan">
      <formula>0</formula>
    </cfRule>
  </conditionalFormatting>
  <conditionalFormatting sqref="I78">
    <cfRule type="cellIs" dxfId="2" priority="1248" stopIfTrue="1" operator="lessThan">
      <formula>0</formula>
    </cfRule>
  </conditionalFormatting>
  <conditionalFormatting sqref="I79">
    <cfRule type="cellIs" dxfId="2" priority="1247" stopIfTrue="1" operator="lessThan">
      <formula>0</formula>
    </cfRule>
  </conditionalFormatting>
  <conditionalFormatting sqref="I80">
    <cfRule type="cellIs" dxfId="2" priority="1246" stopIfTrue="1" operator="lessThan">
      <formula>0</formula>
    </cfRule>
  </conditionalFormatting>
  <conditionalFormatting sqref="I81">
    <cfRule type="cellIs" dxfId="2" priority="1245" stopIfTrue="1" operator="lessThan">
      <formula>0</formula>
    </cfRule>
  </conditionalFormatting>
  <conditionalFormatting sqref="I82">
    <cfRule type="cellIs" dxfId="2" priority="1244" stopIfTrue="1" operator="lessThan">
      <formula>0</formula>
    </cfRule>
  </conditionalFormatting>
  <conditionalFormatting sqref="I83">
    <cfRule type="cellIs" dxfId="2" priority="1243" stopIfTrue="1" operator="lessThan">
      <formula>0</formula>
    </cfRule>
  </conditionalFormatting>
  <conditionalFormatting sqref="I84">
    <cfRule type="cellIs" dxfId="2" priority="1242" stopIfTrue="1" operator="lessThan">
      <formula>0</formula>
    </cfRule>
  </conditionalFormatting>
  <conditionalFormatting sqref="I85">
    <cfRule type="cellIs" dxfId="2" priority="1241" stopIfTrue="1" operator="lessThan">
      <formula>0</formula>
    </cfRule>
  </conditionalFormatting>
  <conditionalFormatting sqref="I86">
    <cfRule type="cellIs" dxfId="2" priority="1240" stopIfTrue="1" operator="lessThan">
      <formula>0</formula>
    </cfRule>
  </conditionalFormatting>
  <conditionalFormatting sqref="I87">
    <cfRule type="cellIs" dxfId="2" priority="1239" stopIfTrue="1" operator="lessThan">
      <formula>0</formula>
    </cfRule>
  </conditionalFormatting>
  <conditionalFormatting sqref="I88">
    <cfRule type="cellIs" dxfId="2" priority="1238" stopIfTrue="1" operator="lessThan">
      <formula>0</formula>
    </cfRule>
  </conditionalFormatting>
  <conditionalFormatting sqref="I89">
    <cfRule type="cellIs" dxfId="2" priority="1237" stopIfTrue="1" operator="lessThan">
      <formula>0</formula>
    </cfRule>
  </conditionalFormatting>
  <conditionalFormatting sqref="I90">
    <cfRule type="cellIs" dxfId="2" priority="1236" stopIfTrue="1" operator="lessThan">
      <formula>0</formula>
    </cfRule>
  </conditionalFormatting>
  <conditionalFormatting sqref="I91">
    <cfRule type="cellIs" dxfId="2" priority="1235" stopIfTrue="1" operator="lessThan">
      <formula>0</formula>
    </cfRule>
  </conditionalFormatting>
  <conditionalFormatting sqref="I92">
    <cfRule type="cellIs" dxfId="2" priority="1234" stopIfTrue="1" operator="lessThan">
      <formula>0</formula>
    </cfRule>
  </conditionalFormatting>
  <conditionalFormatting sqref="I93">
    <cfRule type="cellIs" dxfId="2" priority="1233" stopIfTrue="1" operator="lessThan">
      <formula>0</formula>
    </cfRule>
  </conditionalFormatting>
  <conditionalFormatting sqref="I94">
    <cfRule type="cellIs" dxfId="2" priority="1232" stopIfTrue="1" operator="lessThan">
      <formula>0</formula>
    </cfRule>
  </conditionalFormatting>
  <conditionalFormatting sqref="I95">
    <cfRule type="cellIs" dxfId="2" priority="1231" stopIfTrue="1" operator="lessThan">
      <formula>0</formula>
    </cfRule>
  </conditionalFormatting>
  <conditionalFormatting sqref="I96">
    <cfRule type="cellIs" dxfId="2" priority="1230" stopIfTrue="1" operator="lessThan">
      <formula>0</formula>
    </cfRule>
  </conditionalFormatting>
  <conditionalFormatting sqref="I97">
    <cfRule type="cellIs" dxfId="2" priority="1229" stopIfTrue="1" operator="lessThan">
      <formula>0</formula>
    </cfRule>
  </conditionalFormatting>
  <conditionalFormatting sqref="I98">
    <cfRule type="cellIs" dxfId="2" priority="1228" stopIfTrue="1" operator="lessThan">
      <formula>0</formula>
    </cfRule>
  </conditionalFormatting>
  <conditionalFormatting sqref="I99">
    <cfRule type="cellIs" dxfId="2" priority="1227" stopIfTrue="1" operator="lessThan">
      <formula>0</formula>
    </cfRule>
  </conditionalFormatting>
  <conditionalFormatting sqref="I100">
    <cfRule type="cellIs" dxfId="2" priority="1226" stopIfTrue="1" operator="lessThan">
      <formula>0</formula>
    </cfRule>
  </conditionalFormatting>
  <conditionalFormatting sqref="I101">
    <cfRule type="cellIs" dxfId="2" priority="1225" stopIfTrue="1" operator="lessThan">
      <formula>0</formula>
    </cfRule>
  </conditionalFormatting>
  <conditionalFormatting sqref="I102">
    <cfRule type="cellIs" dxfId="2" priority="1224" stopIfTrue="1" operator="lessThan">
      <formula>0</formula>
    </cfRule>
  </conditionalFormatting>
  <conditionalFormatting sqref="I103">
    <cfRule type="cellIs" dxfId="2" priority="1223" stopIfTrue="1" operator="lessThan">
      <formula>0</formula>
    </cfRule>
  </conditionalFormatting>
  <conditionalFormatting sqref="I104">
    <cfRule type="cellIs" dxfId="2" priority="1222" stopIfTrue="1" operator="lessThan">
      <formula>0</formula>
    </cfRule>
  </conditionalFormatting>
  <conditionalFormatting sqref="I105">
    <cfRule type="cellIs" dxfId="2" priority="1221" stopIfTrue="1" operator="lessThan">
      <formula>0</formula>
    </cfRule>
  </conditionalFormatting>
  <conditionalFormatting sqref="I106">
    <cfRule type="cellIs" dxfId="2" priority="1220" stopIfTrue="1" operator="lessThan">
      <formula>0</formula>
    </cfRule>
  </conditionalFormatting>
  <conditionalFormatting sqref="I107">
    <cfRule type="cellIs" dxfId="2" priority="1219" stopIfTrue="1" operator="lessThan">
      <formula>0</formula>
    </cfRule>
  </conditionalFormatting>
  <conditionalFormatting sqref="I108">
    <cfRule type="cellIs" dxfId="2" priority="1218" stopIfTrue="1" operator="lessThan">
      <formula>0</formula>
    </cfRule>
  </conditionalFormatting>
  <conditionalFormatting sqref="I109">
    <cfRule type="cellIs" dxfId="2" priority="1217" stopIfTrue="1" operator="lessThan">
      <formula>0</formula>
    </cfRule>
  </conditionalFormatting>
  <conditionalFormatting sqref="I110">
    <cfRule type="cellIs" dxfId="2" priority="1216" stopIfTrue="1" operator="lessThan">
      <formula>0</formula>
    </cfRule>
  </conditionalFormatting>
  <conditionalFormatting sqref="I111">
    <cfRule type="cellIs" dxfId="2" priority="1215" stopIfTrue="1" operator="lessThan">
      <formula>0</formula>
    </cfRule>
  </conditionalFormatting>
  <conditionalFormatting sqref="I112">
    <cfRule type="cellIs" dxfId="2" priority="1214" stopIfTrue="1" operator="lessThan">
      <formula>0</formula>
    </cfRule>
  </conditionalFormatting>
  <conditionalFormatting sqref="I113">
    <cfRule type="cellIs" dxfId="2" priority="1213" stopIfTrue="1" operator="lessThan">
      <formula>0</formula>
    </cfRule>
  </conditionalFormatting>
  <conditionalFormatting sqref="I114">
    <cfRule type="cellIs" dxfId="2" priority="1212" stopIfTrue="1" operator="lessThan">
      <formula>0</formula>
    </cfRule>
  </conditionalFormatting>
  <conditionalFormatting sqref="I115">
    <cfRule type="cellIs" dxfId="2" priority="1211" stopIfTrue="1" operator="lessThan">
      <formula>0</formula>
    </cfRule>
  </conditionalFormatting>
  <conditionalFormatting sqref="I116">
    <cfRule type="cellIs" dxfId="2" priority="1210" stopIfTrue="1" operator="lessThan">
      <formula>0</formula>
    </cfRule>
  </conditionalFormatting>
  <conditionalFormatting sqref="I117">
    <cfRule type="cellIs" dxfId="2" priority="1209" stopIfTrue="1" operator="lessThan">
      <formula>0</formula>
    </cfRule>
  </conditionalFormatting>
  <conditionalFormatting sqref="I118">
    <cfRule type="cellIs" dxfId="2" priority="1208" stopIfTrue="1" operator="lessThan">
      <formula>0</formula>
    </cfRule>
  </conditionalFormatting>
  <conditionalFormatting sqref="I119">
    <cfRule type="cellIs" dxfId="2" priority="1207" stopIfTrue="1" operator="lessThan">
      <formula>0</formula>
    </cfRule>
  </conditionalFormatting>
  <conditionalFormatting sqref="I120">
    <cfRule type="cellIs" dxfId="2" priority="1206" stopIfTrue="1" operator="lessThan">
      <formula>0</formula>
    </cfRule>
  </conditionalFormatting>
  <conditionalFormatting sqref="I121">
    <cfRule type="cellIs" dxfId="2" priority="1205" stopIfTrue="1" operator="lessThan">
      <formula>0</formula>
    </cfRule>
  </conditionalFormatting>
  <conditionalFormatting sqref="I122">
    <cfRule type="cellIs" dxfId="2" priority="1204" stopIfTrue="1" operator="lessThan">
      <formula>0</formula>
    </cfRule>
  </conditionalFormatting>
  <conditionalFormatting sqref="I123">
    <cfRule type="cellIs" dxfId="2" priority="1203" stopIfTrue="1" operator="lessThan">
      <formula>0</formula>
    </cfRule>
  </conditionalFormatting>
  <conditionalFormatting sqref="I124">
    <cfRule type="cellIs" dxfId="2" priority="1202" stopIfTrue="1" operator="lessThan">
      <formula>0</formula>
    </cfRule>
  </conditionalFormatting>
  <conditionalFormatting sqref="I125">
    <cfRule type="cellIs" dxfId="2" priority="1201" stopIfTrue="1" operator="lessThan">
      <formula>0</formula>
    </cfRule>
  </conditionalFormatting>
  <conditionalFormatting sqref="I126">
    <cfRule type="cellIs" dxfId="2" priority="1200" stopIfTrue="1" operator="lessThan">
      <formula>0</formula>
    </cfRule>
  </conditionalFormatting>
  <conditionalFormatting sqref="I127">
    <cfRule type="cellIs" dxfId="2" priority="1199" stopIfTrue="1" operator="lessThan">
      <formula>0</formula>
    </cfRule>
  </conditionalFormatting>
  <conditionalFormatting sqref="I128">
    <cfRule type="cellIs" dxfId="2" priority="1198" stopIfTrue="1" operator="lessThan">
      <formula>0</formula>
    </cfRule>
  </conditionalFormatting>
  <conditionalFormatting sqref="I129">
    <cfRule type="cellIs" dxfId="2" priority="1197" stopIfTrue="1" operator="lessThan">
      <formula>0</formula>
    </cfRule>
  </conditionalFormatting>
  <conditionalFormatting sqref="I130">
    <cfRule type="cellIs" dxfId="2" priority="1196" stopIfTrue="1" operator="lessThan">
      <formula>0</formula>
    </cfRule>
  </conditionalFormatting>
  <conditionalFormatting sqref="I131">
    <cfRule type="cellIs" dxfId="2" priority="1195" stopIfTrue="1" operator="lessThan">
      <formula>0</formula>
    </cfRule>
  </conditionalFormatting>
  <conditionalFormatting sqref="I132">
    <cfRule type="cellIs" dxfId="2" priority="1194" stopIfTrue="1" operator="lessThan">
      <formula>0</formula>
    </cfRule>
  </conditionalFormatting>
  <conditionalFormatting sqref="I133">
    <cfRule type="cellIs" dxfId="2" priority="1193" stopIfTrue="1" operator="lessThan">
      <formula>0</formula>
    </cfRule>
  </conditionalFormatting>
  <conditionalFormatting sqref="I134">
    <cfRule type="cellIs" dxfId="2" priority="1192" stopIfTrue="1" operator="lessThan">
      <formula>0</formula>
    </cfRule>
  </conditionalFormatting>
  <conditionalFormatting sqref="I135">
    <cfRule type="cellIs" dxfId="2" priority="1191" stopIfTrue="1" operator="lessThan">
      <formula>0</formula>
    </cfRule>
  </conditionalFormatting>
  <conditionalFormatting sqref="I136">
    <cfRule type="cellIs" dxfId="2" priority="1190" stopIfTrue="1" operator="lessThan">
      <formula>0</formula>
    </cfRule>
  </conditionalFormatting>
  <conditionalFormatting sqref="I137">
    <cfRule type="cellIs" dxfId="2" priority="1189" stopIfTrue="1" operator="lessThan">
      <formula>0</formula>
    </cfRule>
  </conditionalFormatting>
  <conditionalFormatting sqref="I138">
    <cfRule type="cellIs" dxfId="2" priority="1188" stopIfTrue="1" operator="lessThan">
      <formula>0</formula>
    </cfRule>
  </conditionalFormatting>
  <conditionalFormatting sqref="I139">
    <cfRule type="cellIs" dxfId="2" priority="1187" stopIfTrue="1" operator="lessThan">
      <formula>0</formula>
    </cfRule>
  </conditionalFormatting>
  <conditionalFormatting sqref="I140">
    <cfRule type="cellIs" dxfId="2" priority="1186" stopIfTrue="1" operator="lessThan">
      <formula>0</formula>
    </cfRule>
  </conditionalFormatting>
  <conditionalFormatting sqref="I141">
    <cfRule type="cellIs" dxfId="2" priority="1185" stopIfTrue="1" operator="lessThan">
      <formula>0</formula>
    </cfRule>
  </conditionalFormatting>
  <conditionalFormatting sqref="I142">
    <cfRule type="cellIs" dxfId="2" priority="1184" stopIfTrue="1" operator="lessThan">
      <formula>0</formula>
    </cfRule>
  </conditionalFormatting>
  <conditionalFormatting sqref="I143">
    <cfRule type="cellIs" dxfId="2" priority="1183" stopIfTrue="1" operator="lessThan">
      <formula>0</formula>
    </cfRule>
  </conditionalFormatting>
  <conditionalFormatting sqref="I144">
    <cfRule type="cellIs" dxfId="2" priority="1182" stopIfTrue="1" operator="lessThan">
      <formula>0</formula>
    </cfRule>
  </conditionalFormatting>
  <conditionalFormatting sqref="I145">
    <cfRule type="cellIs" dxfId="2" priority="1181" stopIfTrue="1" operator="lessThan">
      <formula>0</formula>
    </cfRule>
  </conditionalFormatting>
  <conditionalFormatting sqref="I146">
    <cfRule type="cellIs" dxfId="2" priority="1180" stopIfTrue="1" operator="lessThan">
      <formula>0</formula>
    </cfRule>
  </conditionalFormatting>
  <conditionalFormatting sqref="I147">
    <cfRule type="cellIs" dxfId="2" priority="1179" stopIfTrue="1" operator="lessThan">
      <formula>0</formula>
    </cfRule>
  </conditionalFormatting>
  <conditionalFormatting sqref="I148">
    <cfRule type="cellIs" dxfId="2" priority="1178" stopIfTrue="1" operator="lessThan">
      <formula>0</formula>
    </cfRule>
  </conditionalFormatting>
  <conditionalFormatting sqref="I149">
    <cfRule type="cellIs" dxfId="2" priority="1177" stopIfTrue="1" operator="lessThan">
      <formula>0</formula>
    </cfRule>
  </conditionalFormatting>
  <conditionalFormatting sqref="I150">
    <cfRule type="cellIs" dxfId="2" priority="1176" stopIfTrue="1" operator="lessThan">
      <formula>0</formula>
    </cfRule>
  </conditionalFormatting>
  <conditionalFormatting sqref="I151">
    <cfRule type="cellIs" dxfId="2" priority="1175" stopIfTrue="1" operator="lessThan">
      <formula>0</formula>
    </cfRule>
  </conditionalFormatting>
  <conditionalFormatting sqref="I152">
    <cfRule type="cellIs" dxfId="2" priority="1174" stopIfTrue="1" operator="lessThan">
      <formula>0</formula>
    </cfRule>
  </conditionalFormatting>
  <conditionalFormatting sqref="I153">
    <cfRule type="cellIs" dxfId="2" priority="1173" stopIfTrue="1" operator="lessThan">
      <formula>0</formula>
    </cfRule>
  </conditionalFormatting>
  <conditionalFormatting sqref="I154">
    <cfRule type="cellIs" dxfId="2" priority="1172" stopIfTrue="1" operator="lessThan">
      <formula>0</formula>
    </cfRule>
  </conditionalFormatting>
  <conditionalFormatting sqref="I155">
    <cfRule type="cellIs" dxfId="2" priority="1171" stopIfTrue="1" operator="lessThan">
      <formula>0</formula>
    </cfRule>
  </conditionalFormatting>
  <conditionalFormatting sqref="I156">
    <cfRule type="cellIs" dxfId="2" priority="1170" stopIfTrue="1" operator="lessThan">
      <formula>0</formula>
    </cfRule>
  </conditionalFormatting>
  <conditionalFormatting sqref="I157">
    <cfRule type="cellIs" dxfId="2" priority="1169" stopIfTrue="1" operator="lessThan">
      <formula>0</formula>
    </cfRule>
  </conditionalFormatting>
  <conditionalFormatting sqref="I158">
    <cfRule type="cellIs" dxfId="2" priority="1168" stopIfTrue="1" operator="lessThan">
      <formula>0</formula>
    </cfRule>
  </conditionalFormatting>
  <conditionalFormatting sqref="I159">
    <cfRule type="cellIs" dxfId="2" priority="1167" stopIfTrue="1" operator="lessThan">
      <formula>0</formula>
    </cfRule>
  </conditionalFormatting>
  <conditionalFormatting sqref="I160">
    <cfRule type="cellIs" dxfId="2" priority="1166" stopIfTrue="1" operator="lessThan">
      <formula>0</formula>
    </cfRule>
  </conditionalFormatting>
  <conditionalFormatting sqref="I161">
    <cfRule type="cellIs" dxfId="2" priority="1165" stopIfTrue="1" operator="lessThan">
      <formula>0</formula>
    </cfRule>
  </conditionalFormatting>
  <conditionalFormatting sqref="I162">
    <cfRule type="cellIs" dxfId="2" priority="1164" stopIfTrue="1" operator="lessThan">
      <formula>0</formula>
    </cfRule>
  </conditionalFormatting>
  <conditionalFormatting sqref="I163">
    <cfRule type="cellIs" dxfId="2" priority="1163" stopIfTrue="1" operator="lessThan">
      <formula>0</formula>
    </cfRule>
  </conditionalFormatting>
  <conditionalFormatting sqref="I164">
    <cfRule type="cellIs" dxfId="2" priority="1162" stopIfTrue="1" operator="lessThan">
      <formula>0</formula>
    </cfRule>
  </conditionalFormatting>
  <conditionalFormatting sqref="I165">
    <cfRule type="cellIs" dxfId="2" priority="1161" stopIfTrue="1" operator="lessThan">
      <formula>0</formula>
    </cfRule>
  </conditionalFormatting>
  <conditionalFormatting sqref="I166">
    <cfRule type="cellIs" dxfId="2" priority="1160" stopIfTrue="1" operator="lessThan">
      <formula>0</formula>
    </cfRule>
  </conditionalFormatting>
  <conditionalFormatting sqref="I167">
    <cfRule type="cellIs" dxfId="2" priority="1159" stopIfTrue="1" operator="lessThan">
      <formula>0</formula>
    </cfRule>
  </conditionalFormatting>
  <conditionalFormatting sqref="I168">
    <cfRule type="cellIs" dxfId="2" priority="1158" stopIfTrue="1" operator="lessThan">
      <formula>0</formula>
    </cfRule>
  </conditionalFormatting>
  <conditionalFormatting sqref="I169">
    <cfRule type="cellIs" dxfId="2" priority="1157" stopIfTrue="1" operator="lessThan">
      <formula>0</formula>
    </cfRule>
  </conditionalFormatting>
  <conditionalFormatting sqref="I170">
    <cfRule type="cellIs" dxfId="2" priority="1156" stopIfTrue="1" operator="lessThan">
      <formula>0</formula>
    </cfRule>
  </conditionalFormatting>
  <conditionalFormatting sqref="I171">
    <cfRule type="cellIs" dxfId="2" priority="1155" stopIfTrue="1" operator="lessThan">
      <formula>0</formula>
    </cfRule>
  </conditionalFormatting>
  <conditionalFormatting sqref="I172">
    <cfRule type="cellIs" dxfId="2" priority="1154" stopIfTrue="1" operator="lessThan">
      <formula>0</formula>
    </cfRule>
  </conditionalFormatting>
  <conditionalFormatting sqref="I173">
    <cfRule type="cellIs" dxfId="2" priority="1153" stopIfTrue="1" operator="lessThan">
      <formula>0</formula>
    </cfRule>
  </conditionalFormatting>
  <conditionalFormatting sqref="I174">
    <cfRule type="cellIs" dxfId="2" priority="1152" stopIfTrue="1" operator="lessThan">
      <formula>0</formula>
    </cfRule>
  </conditionalFormatting>
  <conditionalFormatting sqref="I175">
    <cfRule type="cellIs" dxfId="2" priority="1151" stopIfTrue="1" operator="lessThan">
      <formula>0</formula>
    </cfRule>
  </conditionalFormatting>
  <conditionalFormatting sqref="I176">
    <cfRule type="cellIs" dxfId="2" priority="1150" stopIfTrue="1" operator="lessThan">
      <formula>0</formula>
    </cfRule>
  </conditionalFormatting>
  <conditionalFormatting sqref="I177">
    <cfRule type="cellIs" dxfId="2" priority="1149" stopIfTrue="1" operator="lessThan">
      <formula>0</formula>
    </cfRule>
  </conditionalFormatting>
  <conditionalFormatting sqref="I178">
    <cfRule type="cellIs" dxfId="2" priority="1148" stopIfTrue="1" operator="lessThan">
      <formula>0</formula>
    </cfRule>
  </conditionalFormatting>
  <conditionalFormatting sqref="I179">
    <cfRule type="cellIs" dxfId="2" priority="1147" stopIfTrue="1" operator="lessThan">
      <formula>0</formula>
    </cfRule>
  </conditionalFormatting>
  <conditionalFormatting sqref="I180">
    <cfRule type="cellIs" dxfId="2" priority="1146" stopIfTrue="1" operator="lessThan">
      <formula>0</formula>
    </cfRule>
  </conditionalFormatting>
  <conditionalFormatting sqref="I181">
    <cfRule type="cellIs" dxfId="2" priority="1145" stopIfTrue="1" operator="lessThan">
      <formula>0</formula>
    </cfRule>
  </conditionalFormatting>
  <conditionalFormatting sqref="I182">
    <cfRule type="cellIs" dxfId="2" priority="1144" stopIfTrue="1" operator="lessThan">
      <formula>0</formula>
    </cfRule>
  </conditionalFormatting>
  <conditionalFormatting sqref="I183">
    <cfRule type="cellIs" dxfId="2" priority="1143" stopIfTrue="1" operator="lessThan">
      <formula>0</formula>
    </cfRule>
  </conditionalFormatting>
  <conditionalFormatting sqref="I184">
    <cfRule type="cellIs" dxfId="2" priority="1142" stopIfTrue="1" operator="lessThan">
      <formula>0</formula>
    </cfRule>
  </conditionalFormatting>
  <conditionalFormatting sqref="I185">
    <cfRule type="cellIs" dxfId="2" priority="1141" stopIfTrue="1" operator="lessThan">
      <formula>0</formula>
    </cfRule>
  </conditionalFormatting>
  <conditionalFormatting sqref="I186">
    <cfRule type="cellIs" dxfId="2" priority="1140" stopIfTrue="1" operator="lessThan">
      <formula>0</formula>
    </cfRule>
  </conditionalFormatting>
  <conditionalFormatting sqref="I187">
    <cfRule type="cellIs" dxfId="2" priority="1139" stopIfTrue="1" operator="lessThan">
      <formula>0</formula>
    </cfRule>
  </conditionalFormatting>
  <conditionalFormatting sqref="I188">
    <cfRule type="cellIs" dxfId="2" priority="1138" stopIfTrue="1" operator="lessThan">
      <formula>0</formula>
    </cfRule>
  </conditionalFormatting>
  <conditionalFormatting sqref="I189">
    <cfRule type="cellIs" dxfId="2" priority="1137" stopIfTrue="1" operator="lessThan">
      <formula>0</formula>
    </cfRule>
  </conditionalFormatting>
  <conditionalFormatting sqref="I190">
    <cfRule type="cellIs" dxfId="2" priority="1136" stopIfTrue="1" operator="lessThan">
      <formula>0</formula>
    </cfRule>
  </conditionalFormatting>
  <conditionalFormatting sqref="I191">
    <cfRule type="cellIs" dxfId="2" priority="1135" stopIfTrue="1" operator="lessThan">
      <formula>0</formula>
    </cfRule>
  </conditionalFormatting>
  <conditionalFormatting sqref="I192">
    <cfRule type="cellIs" dxfId="2" priority="1134" stopIfTrue="1" operator="lessThan">
      <formula>0</formula>
    </cfRule>
  </conditionalFormatting>
  <conditionalFormatting sqref="I193">
    <cfRule type="cellIs" dxfId="2" priority="1133" stopIfTrue="1" operator="lessThan">
      <formula>0</formula>
    </cfRule>
  </conditionalFormatting>
  <conditionalFormatting sqref="I194">
    <cfRule type="cellIs" dxfId="2" priority="1132" stopIfTrue="1" operator="lessThan">
      <formula>0</formula>
    </cfRule>
  </conditionalFormatting>
  <conditionalFormatting sqref="I195">
    <cfRule type="cellIs" dxfId="2" priority="1131" stopIfTrue="1" operator="lessThan">
      <formula>0</formula>
    </cfRule>
  </conditionalFormatting>
  <conditionalFormatting sqref="I196">
    <cfRule type="cellIs" dxfId="2" priority="1130" stopIfTrue="1" operator="lessThan">
      <formula>0</formula>
    </cfRule>
  </conditionalFormatting>
  <conditionalFormatting sqref="I197">
    <cfRule type="cellIs" dxfId="2" priority="1129" stopIfTrue="1" operator="lessThan">
      <formula>0</formula>
    </cfRule>
  </conditionalFormatting>
  <conditionalFormatting sqref="I198">
    <cfRule type="cellIs" dxfId="2" priority="1128" stopIfTrue="1" operator="lessThan">
      <formula>0</formula>
    </cfRule>
  </conditionalFormatting>
  <conditionalFormatting sqref="I199">
    <cfRule type="cellIs" dxfId="2" priority="1127" stopIfTrue="1" operator="lessThan">
      <formula>0</formula>
    </cfRule>
  </conditionalFormatting>
  <conditionalFormatting sqref="I200">
    <cfRule type="cellIs" dxfId="2" priority="1126" stopIfTrue="1" operator="lessThan">
      <formula>0</formula>
    </cfRule>
  </conditionalFormatting>
  <conditionalFormatting sqref="I201">
    <cfRule type="cellIs" dxfId="2" priority="1125" stopIfTrue="1" operator="lessThan">
      <formula>0</formula>
    </cfRule>
  </conditionalFormatting>
  <conditionalFormatting sqref="I202">
    <cfRule type="cellIs" dxfId="2" priority="1124" stopIfTrue="1" operator="lessThan">
      <formula>0</formula>
    </cfRule>
  </conditionalFormatting>
  <conditionalFormatting sqref="I203">
    <cfRule type="cellIs" dxfId="2" priority="1123" stopIfTrue="1" operator="lessThan">
      <formula>0</formula>
    </cfRule>
  </conditionalFormatting>
  <conditionalFormatting sqref="I204">
    <cfRule type="cellIs" dxfId="2" priority="1122" stopIfTrue="1" operator="lessThan">
      <formula>0</formula>
    </cfRule>
  </conditionalFormatting>
  <conditionalFormatting sqref="I205">
    <cfRule type="cellIs" dxfId="2" priority="1121" stopIfTrue="1" operator="lessThan">
      <formula>0</formula>
    </cfRule>
  </conditionalFormatting>
  <conditionalFormatting sqref="I206">
    <cfRule type="cellIs" dxfId="2" priority="1120" stopIfTrue="1" operator="lessThan">
      <formula>0</formula>
    </cfRule>
  </conditionalFormatting>
  <conditionalFormatting sqref="I207">
    <cfRule type="cellIs" dxfId="2" priority="1119" stopIfTrue="1" operator="lessThan">
      <formula>0</formula>
    </cfRule>
  </conditionalFormatting>
  <conditionalFormatting sqref="I208">
    <cfRule type="cellIs" dxfId="2" priority="1118" stopIfTrue="1" operator="lessThan">
      <formula>0</formula>
    </cfRule>
  </conditionalFormatting>
  <conditionalFormatting sqref="I209">
    <cfRule type="cellIs" dxfId="2" priority="1117" stopIfTrue="1" operator="lessThan">
      <formula>0</formula>
    </cfRule>
  </conditionalFormatting>
  <conditionalFormatting sqref="I210">
    <cfRule type="cellIs" dxfId="2" priority="1116" stopIfTrue="1" operator="lessThan">
      <formula>0</formula>
    </cfRule>
  </conditionalFormatting>
  <conditionalFormatting sqref="I211">
    <cfRule type="cellIs" dxfId="2" priority="1115" stopIfTrue="1" operator="lessThan">
      <formula>0</formula>
    </cfRule>
  </conditionalFormatting>
  <conditionalFormatting sqref="I212">
    <cfRule type="cellIs" dxfId="2" priority="1114" stopIfTrue="1" operator="lessThan">
      <formula>0</formula>
    </cfRule>
  </conditionalFormatting>
  <conditionalFormatting sqref="I213">
    <cfRule type="cellIs" dxfId="2" priority="1113" stopIfTrue="1" operator="lessThan">
      <formula>0</formula>
    </cfRule>
  </conditionalFormatting>
  <conditionalFormatting sqref="I214">
    <cfRule type="cellIs" dxfId="2" priority="1112" stopIfTrue="1" operator="lessThan">
      <formula>0</formula>
    </cfRule>
  </conditionalFormatting>
  <conditionalFormatting sqref="I215">
    <cfRule type="cellIs" dxfId="2" priority="1111" stopIfTrue="1" operator="lessThan">
      <formula>0</formula>
    </cfRule>
  </conditionalFormatting>
  <conditionalFormatting sqref="I216">
    <cfRule type="cellIs" dxfId="2" priority="1110" stopIfTrue="1" operator="lessThan">
      <formula>0</formula>
    </cfRule>
  </conditionalFormatting>
  <conditionalFormatting sqref="I217">
    <cfRule type="cellIs" dxfId="2" priority="1109" stopIfTrue="1" operator="lessThan">
      <formula>0</formula>
    </cfRule>
  </conditionalFormatting>
  <conditionalFormatting sqref="I218">
    <cfRule type="cellIs" dxfId="2" priority="1108" stopIfTrue="1" operator="lessThan">
      <formula>0</formula>
    </cfRule>
  </conditionalFormatting>
  <conditionalFormatting sqref="I219">
    <cfRule type="cellIs" dxfId="2" priority="1107" stopIfTrue="1" operator="lessThan">
      <formula>0</formula>
    </cfRule>
  </conditionalFormatting>
  <conditionalFormatting sqref="I220">
    <cfRule type="cellIs" dxfId="2" priority="1106" stopIfTrue="1" operator="lessThan">
      <formula>0</formula>
    </cfRule>
  </conditionalFormatting>
  <conditionalFormatting sqref="I221">
    <cfRule type="cellIs" dxfId="2" priority="1105" stopIfTrue="1" operator="lessThan">
      <formula>0</formula>
    </cfRule>
  </conditionalFormatting>
  <conditionalFormatting sqref="I222">
    <cfRule type="cellIs" dxfId="2" priority="1104" stopIfTrue="1" operator="lessThan">
      <formula>0</formula>
    </cfRule>
  </conditionalFormatting>
  <conditionalFormatting sqref="I223">
    <cfRule type="cellIs" dxfId="2" priority="1103" stopIfTrue="1" operator="lessThan">
      <formula>0</formula>
    </cfRule>
  </conditionalFormatting>
  <conditionalFormatting sqref="I224">
    <cfRule type="cellIs" dxfId="2" priority="1102" stopIfTrue="1" operator="lessThan">
      <formula>0</formula>
    </cfRule>
  </conditionalFormatting>
  <conditionalFormatting sqref="I225">
    <cfRule type="cellIs" dxfId="2" priority="1101" stopIfTrue="1" operator="lessThan">
      <formula>0</formula>
    </cfRule>
  </conditionalFormatting>
  <conditionalFormatting sqref="I226">
    <cfRule type="cellIs" dxfId="2" priority="1100" stopIfTrue="1" operator="lessThan">
      <formula>0</formula>
    </cfRule>
  </conditionalFormatting>
  <conditionalFormatting sqref="I227">
    <cfRule type="cellIs" dxfId="2" priority="1099" stopIfTrue="1" operator="lessThan">
      <formula>0</formula>
    </cfRule>
  </conditionalFormatting>
  <conditionalFormatting sqref="I228">
    <cfRule type="cellIs" dxfId="2" priority="1098" stopIfTrue="1" operator="lessThan">
      <formula>0</formula>
    </cfRule>
  </conditionalFormatting>
  <conditionalFormatting sqref="I229">
    <cfRule type="cellIs" dxfId="2" priority="1097" stopIfTrue="1" operator="lessThan">
      <formula>0</formula>
    </cfRule>
  </conditionalFormatting>
  <conditionalFormatting sqref="I230">
    <cfRule type="cellIs" dxfId="2" priority="1096" stopIfTrue="1" operator="lessThan">
      <formula>0</formula>
    </cfRule>
  </conditionalFormatting>
  <conditionalFormatting sqref="I231">
    <cfRule type="cellIs" dxfId="2" priority="1095" stopIfTrue="1" operator="lessThan">
      <formula>0</formula>
    </cfRule>
  </conditionalFormatting>
  <conditionalFormatting sqref="I232">
    <cfRule type="cellIs" dxfId="2" priority="1094" stopIfTrue="1" operator="lessThan">
      <formula>0</formula>
    </cfRule>
  </conditionalFormatting>
  <conditionalFormatting sqref="I233">
    <cfRule type="cellIs" dxfId="2" priority="1093" stopIfTrue="1" operator="lessThan">
      <formula>0</formula>
    </cfRule>
  </conditionalFormatting>
  <conditionalFormatting sqref="I234">
    <cfRule type="cellIs" dxfId="2" priority="1092" stopIfTrue="1" operator="lessThan">
      <formula>0</formula>
    </cfRule>
  </conditionalFormatting>
  <conditionalFormatting sqref="I235">
    <cfRule type="cellIs" dxfId="2" priority="1091" stopIfTrue="1" operator="lessThan">
      <formula>0</formula>
    </cfRule>
  </conditionalFormatting>
  <conditionalFormatting sqref="I236">
    <cfRule type="cellIs" dxfId="2" priority="1090" stopIfTrue="1" operator="lessThan">
      <formula>0</formula>
    </cfRule>
  </conditionalFormatting>
  <conditionalFormatting sqref="I237">
    <cfRule type="cellIs" dxfId="2" priority="1089" stopIfTrue="1" operator="lessThan">
      <formula>0</formula>
    </cfRule>
  </conditionalFormatting>
  <conditionalFormatting sqref="I238">
    <cfRule type="cellIs" dxfId="2" priority="1088" stopIfTrue="1" operator="lessThan">
      <formula>0</formula>
    </cfRule>
  </conditionalFormatting>
  <conditionalFormatting sqref="I239">
    <cfRule type="cellIs" dxfId="2" priority="1087" stopIfTrue="1" operator="lessThan">
      <formula>0</formula>
    </cfRule>
  </conditionalFormatting>
  <conditionalFormatting sqref="I240">
    <cfRule type="cellIs" dxfId="2" priority="1086" stopIfTrue="1" operator="lessThan">
      <formula>0</formula>
    </cfRule>
  </conditionalFormatting>
  <conditionalFormatting sqref="I241">
    <cfRule type="cellIs" dxfId="2" priority="1085" stopIfTrue="1" operator="lessThan">
      <formula>0</formula>
    </cfRule>
  </conditionalFormatting>
  <conditionalFormatting sqref="I242">
    <cfRule type="cellIs" dxfId="2" priority="1084" stopIfTrue="1" operator="lessThan">
      <formula>0</formula>
    </cfRule>
  </conditionalFormatting>
  <conditionalFormatting sqref="I243">
    <cfRule type="cellIs" dxfId="2" priority="1083" stopIfTrue="1" operator="lessThan">
      <formula>0</formula>
    </cfRule>
  </conditionalFormatting>
  <conditionalFormatting sqref="I244">
    <cfRule type="cellIs" dxfId="2" priority="1082" stopIfTrue="1" operator="lessThan">
      <formula>0</formula>
    </cfRule>
  </conditionalFormatting>
  <conditionalFormatting sqref="I245">
    <cfRule type="cellIs" dxfId="2" priority="1081" stopIfTrue="1" operator="lessThan">
      <formula>0</formula>
    </cfRule>
  </conditionalFormatting>
  <conditionalFormatting sqref="I246">
    <cfRule type="cellIs" dxfId="2" priority="1080" stopIfTrue="1" operator="lessThan">
      <formula>0</formula>
    </cfRule>
  </conditionalFormatting>
  <conditionalFormatting sqref="I247">
    <cfRule type="cellIs" dxfId="2" priority="1079" stopIfTrue="1" operator="lessThan">
      <formula>0</formula>
    </cfRule>
  </conditionalFormatting>
  <conditionalFormatting sqref="I248">
    <cfRule type="cellIs" dxfId="2" priority="1078" stopIfTrue="1" operator="lessThan">
      <formula>0</formula>
    </cfRule>
  </conditionalFormatting>
  <conditionalFormatting sqref="I249">
    <cfRule type="cellIs" dxfId="2" priority="1077" stopIfTrue="1" operator="lessThan">
      <formula>0</formula>
    </cfRule>
  </conditionalFormatting>
  <conditionalFormatting sqref="I250">
    <cfRule type="cellIs" dxfId="2" priority="1076" stopIfTrue="1" operator="lessThan">
      <formula>0</formula>
    </cfRule>
  </conditionalFormatting>
  <conditionalFormatting sqref="I251">
    <cfRule type="cellIs" dxfId="2" priority="1075" stopIfTrue="1" operator="lessThan">
      <formula>0</formula>
    </cfRule>
  </conditionalFormatting>
  <conditionalFormatting sqref="I252">
    <cfRule type="cellIs" dxfId="2" priority="1074" stopIfTrue="1" operator="lessThan">
      <formula>0</formula>
    </cfRule>
  </conditionalFormatting>
  <conditionalFormatting sqref="I253">
    <cfRule type="cellIs" dxfId="2" priority="1073" stopIfTrue="1" operator="lessThan">
      <formula>0</formula>
    </cfRule>
  </conditionalFormatting>
  <conditionalFormatting sqref="I254">
    <cfRule type="cellIs" dxfId="2" priority="1072" stopIfTrue="1" operator="lessThan">
      <formula>0</formula>
    </cfRule>
  </conditionalFormatting>
  <conditionalFormatting sqref="I255">
    <cfRule type="cellIs" dxfId="2" priority="1071" stopIfTrue="1" operator="lessThan">
      <formula>0</formula>
    </cfRule>
  </conditionalFormatting>
  <conditionalFormatting sqref="I256">
    <cfRule type="cellIs" dxfId="2" priority="1070" stopIfTrue="1" operator="lessThan">
      <formula>0</formula>
    </cfRule>
  </conditionalFormatting>
  <conditionalFormatting sqref="I257">
    <cfRule type="cellIs" dxfId="2" priority="1069" stopIfTrue="1" operator="lessThan">
      <formula>0</formula>
    </cfRule>
  </conditionalFormatting>
  <conditionalFormatting sqref="I258">
    <cfRule type="cellIs" dxfId="2" priority="1068" stopIfTrue="1" operator="lessThan">
      <formula>0</formula>
    </cfRule>
  </conditionalFormatting>
  <conditionalFormatting sqref="I259">
    <cfRule type="cellIs" dxfId="2" priority="1067" stopIfTrue="1" operator="lessThan">
      <formula>0</formula>
    </cfRule>
  </conditionalFormatting>
  <conditionalFormatting sqref="I260">
    <cfRule type="cellIs" dxfId="2" priority="1066" stopIfTrue="1" operator="lessThan">
      <formula>0</formula>
    </cfRule>
  </conditionalFormatting>
  <conditionalFormatting sqref="I261">
    <cfRule type="cellIs" dxfId="2" priority="1065" stopIfTrue="1" operator="lessThan">
      <formula>0</formula>
    </cfRule>
  </conditionalFormatting>
  <conditionalFormatting sqref="I262">
    <cfRule type="cellIs" dxfId="2" priority="1064" stopIfTrue="1" operator="lessThan">
      <formula>0</formula>
    </cfRule>
  </conditionalFormatting>
  <conditionalFormatting sqref="I263">
    <cfRule type="cellIs" dxfId="2" priority="1063" stopIfTrue="1" operator="lessThan">
      <formula>0</formula>
    </cfRule>
  </conditionalFormatting>
  <conditionalFormatting sqref="I264">
    <cfRule type="cellIs" dxfId="2" priority="1062" stopIfTrue="1" operator="lessThan">
      <formula>0</formula>
    </cfRule>
  </conditionalFormatting>
  <conditionalFormatting sqref="I265">
    <cfRule type="cellIs" dxfId="2" priority="1061" stopIfTrue="1" operator="lessThan">
      <formula>0</formula>
    </cfRule>
  </conditionalFormatting>
  <conditionalFormatting sqref="I266">
    <cfRule type="cellIs" dxfId="2" priority="1060" stopIfTrue="1" operator="lessThan">
      <formula>0</formula>
    </cfRule>
  </conditionalFormatting>
  <conditionalFormatting sqref="I267">
    <cfRule type="cellIs" dxfId="2" priority="1059" stopIfTrue="1" operator="lessThan">
      <formula>0</formula>
    </cfRule>
  </conditionalFormatting>
  <conditionalFormatting sqref="I268">
    <cfRule type="cellIs" dxfId="2" priority="1058" stopIfTrue="1" operator="lessThan">
      <formula>0</formula>
    </cfRule>
  </conditionalFormatting>
  <conditionalFormatting sqref="I269">
    <cfRule type="cellIs" dxfId="2" priority="1057" stopIfTrue="1" operator="lessThan">
      <formula>0</formula>
    </cfRule>
  </conditionalFormatting>
  <conditionalFormatting sqref="I270">
    <cfRule type="cellIs" dxfId="2" priority="1056" stopIfTrue="1" operator="lessThan">
      <formula>0</formula>
    </cfRule>
  </conditionalFormatting>
  <conditionalFormatting sqref="I271">
    <cfRule type="cellIs" dxfId="2" priority="1055" stopIfTrue="1" operator="lessThan">
      <formula>0</formula>
    </cfRule>
  </conditionalFormatting>
  <conditionalFormatting sqref="I272">
    <cfRule type="cellIs" dxfId="2" priority="1054" stopIfTrue="1" operator="lessThan">
      <formula>0</formula>
    </cfRule>
  </conditionalFormatting>
  <conditionalFormatting sqref="I273">
    <cfRule type="cellIs" dxfId="2" priority="1053" stopIfTrue="1" operator="lessThan">
      <formula>0</formula>
    </cfRule>
  </conditionalFormatting>
  <conditionalFormatting sqref="I274">
    <cfRule type="cellIs" dxfId="2" priority="1052" stopIfTrue="1" operator="lessThan">
      <formula>0</formula>
    </cfRule>
  </conditionalFormatting>
  <conditionalFormatting sqref="I275">
    <cfRule type="cellIs" dxfId="2" priority="1051" stopIfTrue="1" operator="lessThan">
      <formula>0</formula>
    </cfRule>
  </conditionalFormatting>
  <conditionalFormatting sqref="I276">
    <cfRule type="cellIs" dxfId="2" priority="1050" stopIfTrue="1" operator="lessThan">
      <formula>0</formula>
    </cfRule>
  </conditionalFormatting>
  <conditionalFormatting sqref="I277">
    <cfRule type="cellIs" dxfId="2" priority="1049" stopIfTrue="1" operator="lessThan">
      <formula>0</formula>
    </cfRule>
  </conditionalFormatting>
  <conditionalFormatting sqref="I278">
    <cfRule type="cellIs" dxfId="2" priority="1048" stopIfTrue="1" operator="lessThan">
      <formula>0</formula>
    </cfRule>
  </conditionalFormatting>
  <conditionalFormatting sqref="I279">
    <cfRule type="cellIs" dxfId="2" priority="1047" stopIfTrue="1" operator="lessThan">
      <formula>0</formula>
    </cfRule>
  </conditionalFormatting>
  <conditionalFormatting sqref="I280">
    <cfRule type="cellIs" dxfId="2" priority="1046" stopIfTrue="1" operator="lessThan">
      <formula>0</formula>
    </cfRule>
  </conditionalFormatting>
  <conditionalFormatting sqref="I281">
    <cfRule type="cellIs" dxfId="2" priority="1045" stopIfTrue="1" operator="lessThan">
      <formula>0</formula>
    </cfRule>
  </conditionalFormatting>
  <conditionalFormatting sqref="I282">
    <cfRule type="cellIs" dxfId="2" priority="1044" stopIfTrue="1" operator="lessThan">
      <formula>0</formula>
    </cfRule>
  </conditionalFormatting>
  <conditionalFormatting sqref="I283">
    <cfRule type="cellIs" dxfId="2" priority="1043" stopIfTrue="1" operator="lessThan">
      <formula>0</formula>
    </cfRule>
  </conditionalFormatting>
  <conditionalFormatting sqref="I284">
    <cfRule type="cellIs" dxfId="2" priority="1042" stopIfTrue="1" operator="lessThan">
      <formula>0</formula>
    </cfRule>
  </conditionalFormatting>
  <conditionalFormatting sqref="I285">
    <cfRule type="cellIs" dxfId="2" priority="1041" stopIfTrue="1" operator="lessThan">
      <formula>0</formula>
    </cfRule>
  </conditionalFormatting>
  <conditionalFormatting sqref="I286">
    <cfRule type="cellIs" dxfId="2" priority="1040" stopIfTrue="1" operator="lessThan">
      <formula>0</formula>
    </cfRule>
  </conditionalFormatting>
  <conditionalFormatting sqref="I287">
    <cfRule type="cellIs" dxfId="2" priority="1039" stopIfTrue="1" operator="lessThan">
      <formula>0</formula>
    </cfRule>
  </conditionalFormatting>
  <conditionalFormatting sqref="I288">
    <cfRule type="cellIs" dxfId="2" priority="1038" stopIfTrue="1" operator="lessThan">
      <formula>0</formula>
    </cfRule>
  </conditionalFormatting>
  <conditionalFormatting sqref="I289">
    <cfRule type="cellIs" dxfId="2" priority="1037" stopIfTrue="1" operator="lessThan">
      <formula>0</formula>
    </cfRule>
  </conditionalFormatting>
  <conditionalFormatting sqref="I290">
    <cfRule type="cellIs" dxfId="2" priority="1036" stopIfTrue="1" operator="lessThan">
      <formula>0</formula>
    </cfRule>
  </conditionalFormatting>
  <conditionalFormatting sqref="I291">
    <cfRule type="cellIs" dxfId="2" priority="1035" stopIfTrue="1" operator="lessThan">
      <formula>0</formula>
    </cfRule>
  </conditionalFormatting>
  <conditionalFormatting sqref="I292">
    <cfRule type="cellIs" dxfId="2" priority="1034" stopIfTrue="1" operator="lessThan">
      <formula>0</formula>
    </cfRule>
  </conditionalFormatting>
  <conditionalFormatting sqref="I293">
    <cfRule type="cellIs" dxfId="2" priority="1033" stopIfTrue="1" operator="lessThan">
      <formula>0</formula>
    </cfRule>
  </conditionalFormatting>
  <conditionalFormatting sqref="I294">
    <cfRule type="cellIs" dxfId="2" priority="1032" stopIfTrue="1" operator="lessThan">
      <formula>0</formula>
    </cfRule>
  </conditionalFormatting>
  <conditionalFormatting sqref="I295">
    <cfRule type="cellIs" dxfId="2" priority="1031" stopIfTrue="1" operator="lessThan">
      <formula>0</formula>
    </cfRule>
  </conditionalFormatting>
  <conditionalFormatting sqref="I296">
    <cfRule type="cellIs" dxfId="2" priority="1030" stopIfTrue="1" operator="lessThan">
      <formula>0</formula>
    </cfRule>
  </conditionalFormatting>
  <conditionalFormatting sqref="I297">
    <cfRule type="cellIs" dxfId="2" priority="1029" stopIfTrue="1" operator="lessThan">
      <formula>0</formula>
    </cfRule>
  </conditionalFormatting>
  <conditionalFormatting sqref="I298">
    <cfRule type="cellIs" dxfId="2" priority="1028" stopIfTrue="1" operator="lessThan">
      <formula>0</formula>
    </cfRule>
  </conditionalFormatting>
  <conditionalFormatting sqref="I299">
    <cfRule type="cellIs" dxfId="2" priority="1027" stopIfTrue="1" operator="lessThan">
      <formula>0</formula>
    </cfRule>
  </conditionalFormatting>
  <conditionalFormatting sqref="I300">
    <cfRule type="cellIs" dxfId="2" priority="1026" stopIfTrue="1" operator="lessThan">
      <formula>0</formula>
    </cfRule>
  </conditionalFormatting>
  <conditionalFormatting sqref="I301">
    <cfRule type="cellIs" dxfId="2" priority="1025" stopIfTrue="1" operator="lessThan">
      <formula>0</formula>
    </cfRule>
  </conditionalFormatting>
  <conditionalFormatting sqref="I302">
    <cfRule type="cellIs" dxfId="2" priority="1024" stopIfTrue="1" operator="lessThan">
      <formula>0</formula>
    </cfRule>
  </conditionalFormatting>
  <conditionalFormatting sqref="I303">
    <cfRule type="cellIs" dxfId="2" priority="1023" stopIfTrue="1" operator="lessThan">
      <formula>0</formula>
    </cfRule>
  </conditionalFormatting>
  <conditionalFormatting sqref="I304">
    <cfRule type="cellIs" dxfId="2" priority="1022" stopIfTrue="1" operator="lessThan">
      <formula>0</formula>
    </cfRule>
  </conditionalFormatting>
  <conditionalFormatting sqref="I305">
    <cfRule type="cellIs" dxfId="2" priority="1021" stopIfTrue="1" operator="lessThan">
      <formula>0</formula>
    </cfRule>
  </conditionalFormatting>
  <conditionalFormatting sqref="I306">
    <cfRule type="cellIs" dxfId="2" priority="1020" stopIfTrue="1" operator="lessThan">
      <formula>0</formula>
    </cfRule>
  </conditionalFormatting>
  <conditionalFormatting sqref="I307">
    <cfRule type="cellIs" dxfId="2" priority="1019" stopIfTrue="1" operator="lessThan">
      <formula>0</formula>
    </cfRule>
  </conditionalFormatting>
  <conditionalFormatting sqref="I308">
    <cfRule type="cellIs" dxfId="2" priority="1018" stopIfTrue="1" operator="lessThan">
      <formula>0</formula>
    </cfRule>
  </conditionalFormatting>
  <conditionalFormatting sqref="I309">
    <cfRule type="cellIs" dxfId="2" priority="1017" stopIfTrue="1" operator="lessThan">
      <formula>0</formula>
    </cfRule>
  </conditionalFormatting>
  <conditionalFormatting sqref="I310">
    <cfRule type="cellIs" dxfId="2" priority="1016" stopIfTrue="1" operator="lessThan">
      <formula>0</formula>
    </cfRule>
  </conditionalFormatting>
  <conditionalFormatting sqref="I311">
    <cfRule type="cellIs" dxfId="2" priority="1015" stopIfTrue="1" operator="lessThan">
      <formula>0</formula>
    </cfRule>
  </conditionalFormatting>
  <conditionalFormatting sqref="I312">
    <cfRule type="cellIs" dxfId="2" priority="1014" stopIfTrue="1" operator="lessThan">
      <formula>0</formula>
    </cfRule>
  </conditionalFormatting>
  <conditionalFormatting sqref="I313">
    <cfRule type="cellIs" dxfId="2" priority="1013" stopIfTrue="1" operator="lessThan">
      <formula>0</formula>
    </cfRule>
  </conditionalFormatting>
  <conditionalFormatting sqref="I314">
    <cfRule type="cellIs" dxfId="2" priority="1012" stopIfTrue="1" operator="lessThan">
      <formula>0</formula>
    </cfRule>
  </conditionalFormatting>
  <conditionalFormatting sqref="I315">
    <cfRule type="cellIs" dxfId="2" priority="1011" stopIfTrue="1" operator="lessThan">
      <formula>0</formula>
    </cfRule>
  </conditionalFormatting>
  <conditionalFormatting sqref="I316">
    <cfRule type="cellIs" dxfId="2" priority="1010" stopIfTrue="1" operator="lessThan">
      <formula>0</formula>
    </cfRule>
  </conditionalFormatting>
  <conditionalFormatting sqref="I317">
    <cfRule type="cellIs" dxfId="2" priority="1009" stopIfTrue="1" operator="lessThan">
      <formula>0</formula>
    </cfRule>
  </conditionalFormatting>
  <conditionalFormatting sqref="I318">
    <cfRule type="cellIs" dxfId="2" priority="1008" stopIfTrue="1" operator="lessThan">
      <formula>0</formula>
    </cfRule>
  </conditionalFormatting>
  <conditionalFormatting sqref="I319">
    <cfRule type="cellIs" dxfId="2" priority="1007" stopIfTrue="1" operator="lessThan">
      <formula>0</formula>
    </cfRule>
  </conditionalFormatting>
  <conditionalFormatting sqref="I320">
    <cfRule type="cellIs" dxfId="2" priority="1006" stopIfTrue="1" operator="lessThan">
      <formula>0</formula>
    </cfRule>
  </conditionalFormatting>
  <conditionalFormatting sqref="I321">
    <cfRule type="cellIs" dxfId="2" priority="1005" stopIfTrue="1" operator="lessThan">
      <formula>0</formula>
    </cfRule>
  </conditionalFormatting>
  <conditionalFormatting sqref="I322">
    <cfRule type="cellIs" dxfId="2" priority="1004" stopIfTrue="1" operator="lessThan">
      <formula>0</formula>
    </cfRule>
  </conditionalFormatting>
  <conditionalFormatting sqref="I323">
    <cfRule type="cellIs" dxfId="2" priority="1003" stopIfTrue="1" operator="lessThan">
      <formula>0</formula>
    </cfRule>
  </conditionalFormatting>
  <conditionalFormatting sqref="I324">
    <cfRule type="cellIs" dxfId="2" priority="1002" stopIfTrue="1" operator="lessThan">
      <formula>0</formula>
    </cfRule>
  </conditionalFormatting>
  <conditionalFormatting sqref="I325">
    <cfRule type="cellIs" dxfId="2" priority="1001" stopIfTrue="1" operator="lessThan">
      <formula>0</formula>
    </cfRule>
  </conditionalFormatting>
  <conditionalFormatting sqref="I326">
    <cfRule type="cellIs" dxfId="2" priority="1000" stopIfTrue="1" operator="lessThan">
      <formula>0</formula>
    </cfRule>
  </conditionalFormatting>
  <conditionalFormatting sqref="I327">
    <cfRule type="cellIs" dxfId="2" priority="999" stopIfTrue="1" operator="lessThan">
      <formula>0</formula>
    </cfRule>
  </conditionalFormatting>
  <conditionalFormatting sqref="I328">
    <cfRule type="cellIs" dxfId="2" priority="998" stopIfTrue="1" operator="lessThan">
      <formula>0</formula>
    </cfRule>
  </conditionalFormatting>
  <conditionalFormatting sqref="I329">
    <cfRule type="cellIs" dxfId="2" priority="997" stopIfTrue="1" operator="lessThan">
      <formula>0</formula>
    </cfRule>
  </conditionalFormatting>
  <conditionalFormatting sqref="I330">
    <cfRule type="cellIs" dxfId="2" priority="996" stopIfTrue="1" operator="lessThan">
      <formula>0</formula>
    </cfRule>
  </conditionalFormatting>
  <conditionalFormatting sqref="I331">
    <cfRule type="cellIs" dxfId="2" priority="995" stopIfTrue="1" operator="lessThan">
      <formula>0</formula>
    </cfRule>
  </conditionalFormatting>
  <conditionalFormatting sqref="I332">
    <cfRule type="cellIs" dxfId="2" priority="994" stopIfTrue="1" operator="lessThan">
      <formula>0</formula>
    </cfRule>
  </conditionalFormatting>
  <conditionalFormatting sqref="I333">
    <cfRule type="cellIs" dxfId="2" priority="993" stopIfTrue="1" operator="lessThan">
      <formula>0</formula>
    </cfRule>
  </conditionalFormatting>
  <conditionalFormatting sqref="I334">
    <cfRule type="cellIs" dxfId="2" priority="992" stopIfTrue="1" operator="lessThan">
      <formula>0</formula>
    </cfRule>
  </conditionalFormatting>
  <conditionalFormatting sqref="I335">
    <cfRule type="cellIs" dxfId="2" priority="991" stopIfTrue="1" operator="lessThan">
      <formula>0</formula>
    </cfRule>
  </conditionalFormatting>
  <conditionalFormatting sqref="I336">
    <cfRule type="cellIs" dxfId="2" priority="990" stopIfTrue="1" operator="lessThan">
      <formula>0</formula>
    </cfRule>
  </conditionalFormatting>
  <conditionalFormatting sqref="I337">
    <cfRule type="cellIs" dxfId="2" priority="989" stopIfTrue="1" operator="lessThan">
      <formula>0</formula>
    </cfRule>
  </conditionalFormatting>
  <conditionalFormatting sqref="I338">
    <cfRule type="cellIs" dxfId="2" priority="988" stopIfTrue="1" operator="lessThan">
      <formula>0</formula>
    </cfRule>
  </conditionalFormatting>
  <conditionalFormatting sqref="I339">
    <cfRule type="cellIs" dxfId="2" priority="987" stopIfTrue="1" operator="lessThan">
      <formula>0</formula>
    </cfRule>
  </conditionalFormatting>
  <conditionalFormatting sqref="I340">
    <cfRule type="cellIs" dxfId="2" priority="986" stopIfTrue="1" operator="lessThan">
      <formula>0</formula>
    </cfRule>
  </conditionalFormatting>
  <conditionalFormatting sqref="I341">
    <cfRule type="cellIs" dxfId="2" priority="985" stopIfTrue="1" operator="lessThan">
      <formula>0</formula>
    </cfRule>
  </conditionalFormatting>
  <conditionalFormatting sqref="I342">
    <cfRule type="cellIs" dxfId="2" priority="984" stopIfTrue="1" operator="lessThan">
      <formula>0</formula>
    </cfRule>
  </conditionalFormatting>
  <conditionalFormatting sqref="I343">
    <cfRule type="cellIs" dxfId="2" priority="983" stopIfTrue="1" operator="lessThan">
      <formula>0</formula>
    </cfRule>
  </conditionalFormatting>
  <conditionalFormatting sqref="I344">
    <cfRule type="cellIs" dxfId="2" priority="982" stopIfTrue="1" operator="lessThan">
      <formula>0</formula>
    </cfRule>
  </conditionalFormatting>
  <conditionalFormatting sqref="I345">
    <cfRule type="cellIs" dxfId="2" priority="981" stopIfTrue="1" operator="lessThan">
      <formula>0</formula>
    </cfRule>
  </conditionalFormatting>
  <conditionalFormatting sqref="I346">
    <cfRule type="cellIs" dxfId="2" priority="980" stopIfTrue="1" operator="lessThan">
      <formula>0</formula>
    </cfRule>
  </conditionalFormatting>
  <conditionalFormatting sqref="I347">
    <cfRule type="cellIs" dxfId="2" priority="979" stopIfTrue="1" operator="lessThan">
      <formula>0</formula>
    </cfRule>
  </conditionalFormatting>
  <conditionalFormatting sqref="I348">
    <cfRule type="cellIs" dxfId="2" priority="978" stopIfTrue="1" operator="lessThan">
      <formula>0</formula>
    </cfRule>
  </conditionalFormatting>
  <conditionalFormatting sqref="I349">
    <cfRule type="cellIs" dxfId="2" priority="977" stopIfTrue="1" operator="lessThan">
      <formula>0</formula>
    </cfRule>
  </conditionalFormatting>
  <conditionalFormatting sqref="I350">
    <cfRule type="cellIs" dxfId="2" priority="976" stopIfTrue="1" operator="lessThan">
      <formula>0</formula>
    </cfRule>
  </conditionalFormatting>
  <conditionalFormatting sqref="I351">
    <cfRule type="cellIs" dxfId="2" priority="975" stopIfTrue="1" operator="lessThan">
      <formula>0</formula>
    </cfRule>
  </conditionalFormatting>
  <conditionalFormatting sqref="I352">
    <cfRule type="cellIs" dxfId="2" priority="974" stopIfTrue="1" operator="lessThan">
      <formula>0</formula>
    </cfRule>
  </conditionalFormatting>
  <conditionalFormatting sqref="I353">
    <cfRule type="cellIs" dxfId="2" priority="973" stopIfTrue="1" operator="lessThan">
      <formula>0</formula>
    </cfRule>
  </conditionalFormatting>
  <conditionalFormatting sqref="I354">
    <cfRule type="cellIs" dxfId="2" priority="972" stopIfTrue="1" operator="lessThan">
      <formula>0</formula>
    </cfRule>
  </conditionalFormatting>
  <conditionalFormatting sqref="I355">
    <cfRule type="cellIs" dxfId="2" priority="971" stopIfTrue="1" operator="lessThan">
      <formula>0</formula>
    </cfRule>
  </conditionalFormatting>
  <conditionalFormatting sqref="I356">
    <cfRule type="cellIs" dxfId="2" priority="970" stopIfTrue="1" operator="lessThan">
      <formula>0</formula>
    </cfRule>
  </conditionalFormatting>
  <conditionalFormatting sqref="I357">
    <cfRule type="cellIs" dxfId="2" priority="969" stopIfTrue="1" operator="lessThan">
      <formula>0</formula>
    </cfRule>
  </conditionalFormatting>
  <conditionalFormatting sqref="I358">
    <cfRule type="cellIs" dxfId="2" priority="968" stopIfTrue="1" operator="lessThan">
      <formula>0</formula>
    </cfRule>
  </conditionalFormatting>
  <conditionalFormatting sqref="I359">
    <cfRule type="cellIs" dxfId="2" priority="967" stopIfTrue="1" operator="lessThan">
      <formula>0</formula>
    </cfRule>
  </conditionalFormatting>
  <conditionalFormatting sqref="I360">
    <cfRule type="cellIs" dxfId="2" priority="966" stopIfTrue="1" operator="lessThan">
      <formula>0</formula>
    </cfRule>
  </conditionalFormatting>
  <conditionalFormatting sqref="I361">
    <cfRule type="cellIs" dxfId="2" priority="965" stopIfTrue="1" operator="lessThan">
      <formula>0</formula>
    </cfRule>
  </conditionalFormatting>
  <conditionalFormatting sqref="I362">
    <cfRule type="cellIs" dxfId="2" priority="964" stopIfTrue="1" operator="lessThan">
      <formula>0</formula>
    </cfRule>
  </conditionalFormatting>
  <conditionalFormatting sqref="I363">
    <cfRule type="cellIs" dxfId="2" priority="963" stopIfTrue="1" operator="lessThan">
      <formula>0</formula>
    </cfRule>
  </conditionalFormatting>
  <conditionalFormatting sqref="I364">
    <cfRule type="cellIs" dxfId="2" priority="962" stopIfTrue="1" operator="lessThan">
      <formula>0</formula>
    </cfRule>
  </conditionalFormatting>
  <conditionalFormatting sqref="I365">
    <cfRule type="cellIs" dxfId="2" priority="961" stopIfTrue="1" operator="lessThan">
      <formula>0</formula>
    </cfRule>
  </conditionalFormatting>
  <conditionalFormatting sqref="I366">
    <cfRule type="cellIs" dxfId="2" priority="960" stopIfTrue="1" operator="lessThan">
      <formula>0</formula>
    </cfRule>
  </conditionalFormatting>
  <conditionalFormatting sqref="I367">
    <cfRule type="cellIs" dxfId="2" priority="959" stopIfTrue="1" operator="lessThan">
      <formula>0</formula>
    </cfRule>
  </conditionalFormatting>
  <conditionalFormatting sqref="I368">
    <cfRule type="cellIs" dxfId="2" priority="958" stopIfTrue="1" operator="lessThan">
      <formula>0</formula>
    </cfRule>
  </conditionalFormatting>
  <conditionalFormatting sqref="I369">
    <cfRule type="cellIs" dxfId="2" priority="957" stopIfTrue="1" operator="lessThan">
      <formula>0</formula>
    </cfRule>
  </conditionalFormatting>
  <conditionalFormatting sqref="I370">
    <cfRule type="cellIs" dxfId="2" priority="956" stopIfTrue="1" operator="lessThan">
      <formula>0</formula>
    </cfRule>
  </conditionalFormatting>
  <conditionalFormatting sqref="I371">
    <cfRule type="cellIs" dxfId="2" priority="955" stopIfTrue="1" operator="lessThan">
      <formula>0</formula>
    </cfRule>
  </conditionalFormatting>
  <conditionalFormatting sqref="I372">
    <cfRule type="cellIs" dxfId="2" priority="954" stopIfTrue="1" operator="lessThan">
      <formula>0</formula>
    </cfRule>
  </conditionalFormatting>
  <conditionalFormatting sqref="I373">
    <cfRule type="cellIs" dxfId="2" priority="953" stopIfTrue="1" operator="lessThan">
      <formula>0</formula>
    </cfRule>
  </conditionalFormatting>
  <conditionalFormatting sqref="I374">
    <cfRule type="cellIs" dxfId="2" priority="952" stopIfTrue="1" operator="lessThan">
      <formula>0</formula>
    </cfRule>
  </conditionalFormatting>
  <conditionalFormatting sqref="I375">
    <cfRule type="cellIs" dxfId="2" priority="951" stopIfTrue="1" operator="lessThan">
      <formula>0</formula>
    </cfRule>
  </conditionalFormatting>
  <conditionalFormatting sqref="I376">
    <cfRule type="cellIs" dxfId="2" priority="950" stopIfTrue="1" operator="lessThan">
      <formula>0</formula>
    </cfRule>
  </conditionalFormatting>
  <conditionalFormatting sqref="I377">
    <cfRule type="cellIs" dxfId="2" priority="949" stopIfTrue="1" operator="lessThan">
      <formula>0</formula>
    </cfRule>
  </conditionalFormatting>
  <conditionalFormatting sqref="I378">
    <cfRule type="cellIs" dxfId="2" priority="948" stopIfTrue="1" operator="lessThan">
      <formula>0</formula>
    </cfRule>
  </conditionalFormatting>
  <conditionalFormatting sqref="I379">
    <cfRule type="cellIs" dxfId="2" priority="947" stopIfTrue="1" operator="lessThan">
      <formula>0</formula>
    </cfRule>
  </conditionalFormatting>
  <conditionalFormatting sqref="I380">
    <cfRule type="cellIs" dxfId="2" priority="946" stopIfTrue="1" operator="lessThan">
      <formula>0</formula>
    </cfRule>
  </conditionalFormatting>
  <conditionalFormatting sqref="I381">
    <cfRule type="cellIs" dxfId="2" priority="945" stopIfTrue="1" operator="lessThan">
      <formula>0</formula>
    </cfRule>
  </conditionalFormatting>
  <conditionalFormatting sqref="I382">
    <cfRule type="cellIs" dxfId="2" priority="944" stopIfTrue="1" operator="lessThan">
      <formula>0</formula>
    </cfRule>
  </conditionalFormatting>
  <conditionalFormatting sqref="I383">
    <cfRule type="cellIs" dxfId="2" priority="943" stopIfTrue="1" operator="lessThan">
      <formula>0</formula>
    </cfRule>
  </conditionalFormatting>
  <conditionalFormatting sqref="I384">
    <cfRule type="cellIs" dxfId="2" priority="942" stopIfTrue="1" operator="lessThan">
      <formula>0</formula>
    </cfRule>
  </conditionalFormatting>
  <conditionalFormatting sqref="I385">
    <cfRule type="cellIs" dxfId="2" priority="941" stopIfTrue="1" operator="lessThan">
      <formula>0</formula>
    </cfRule>
  </conditionalFormatting>
  <conditionalFormatting sqref="I386">
    <cfRule type="cellIs" dxfId="2" priority="940" stopIfTrue="1" operator="lessThan">
      <formula>0</formula>
    </cfRule>
  </conditionalFormatting>
  <conditionalFormatting sqref="I387">
    <cfRule type="cellIs" dxfId="2" priority="939" stopIfTrue="1" operator="lessThan">
      <formula>0</formula>
    </cfRule>
  </conditionalFormatting>
  <conditionalFormatting sqref="I388">
    <cfRule type="cellIs" dxfId="2" priority="938" stopIfTrue="1" operator="lessThan">
      <formula>0</formula>
    </cfRule>
  </conditionalFormatting>
  <conditionalFormatting sqref="I389">
    <cfRule type="cellIs" dxfId="2" priority="937" stopIfTrue="1" operator="lessThan">
      <formula>0</formula>
    </cfRule>
  </conditionalFormatting>
  <conditionalFormatting sqref="I390">
    <cfRule type="cellIs" dxfId="2" priority="936" stopIfTrue="1" operator="lessThan">
      <formula>0</formula>
    </cfRule>
  </conditionalFormatting>
  <conditionalFormatting sqref="I391">
    <cfRule type="cellIs" dxfId="2" priority="935" stopIfTrue="1" operator="lessThan">
      <formula>0</formula>
    </cfRule>
  </conditionalFormatting>
  <conditionalFormatting sqref="I392">
    <cfRule type="cellIs" dxfId="2" priority="934" stopIfTrue="1" operator="lessThan">
      <formula>0</formula>
    </cfRule>
  </conditionalFormatting>
  <conditionalFormatting sqref="I393">
    <cfRule type="cellIs" dxfId="2" priority="933" stopIfTrue="1" operator="lessThan">
      <formula>0</formula>
    </cfRule>
  </conditionalFormatting>
  <conditionalFormatting sqref="I394">
    <cfRule type="cellIs" dxfId="2" priority="932" stopIfTrue="1" operator="lessThan">
      <formula>0</formula>
    </cfRule>
  </conditionalFormatting>
  <conditionalFormatting sqref="I395">
    <cfRule type="cellIs" dxfId="2" priority="931" stopIfTrue="1" operator="lessThan">
      <formula>0</formula>
    </cfRule>
  </conditionalFormatting>
  <conditionalFormatting sqref="I396">
    <cfRule type="cellIs" dxfId="2" priority="930" stopIfTrue="1" operator="lessThan">
      <formula>0</formula>
    </cfRule>
  </conditionalFormatting>
  <conditionalFormatting sqref="I397">
    <cfRule type="cellIs" dxfId="2" priority="929" stopIfTrue="1" operator="lessThan">
      <formula>0</formula>
    </cfRule>
  </conditionalFormatting>
  <conditionalFormatting sqref="I398">
    <cfRule type="cellIs" dxfId="2" priority="928" stopIfTrue="1" operator="lessThan">
      <formula>0</formula>
    </cfRule>
  </conditionalFormatting>
  <conditionalFormatting sqref="I399">
    <cfRule type="cellIs" dxfId="2" priority="927" stopIfTrue="1" operator="lessThan">
      <formula>0</formula>
    </cfRule>
  </conditionalFormatting>
  <conditionalFormatting sqref="I400">
    <cfRule type="cellIs" dxfId="2" priority="926" stopIfTrue="1" operator="lessThan">
      <formula>0</formula>
    </cfRule>
  </conditionalFormatting>
  <conditionalFormatting sqref="I401">
    <cfRule type="cellIs" dxfId="2" priority="925" stopIfTrue="1" operator="lessThan">
      <formula>0</formula>
    </cfRule>
  </conditionalFormatting>
  <conditionalFormatting sqref="I402">
    <cfRule type="cellIs" dxfId="2" priority="924" stopIfTrue="1" operator="lessThan">
      <formula>0</formula>
    </cfRule>
  </conditionalFormatting>
  <conditionalFormatting sqref="I403">
    <cfRule type="cellIs" dxfId="2" priority="923" stopIfTrue="1" operator="lessThan">
      <formula>0</formula>
    </cfRule>
  </conditionalFormatting>
  <conditionalFormatting sqref="I404">
    <cfRule type="cellIs" dxfId="2" priority="922" stopIfTrue="1" operator="lessThan">
      <formula>0</formula>
    </cfRule>
  </conditionalFormatting>
  <conditionalFormatting sqref="I405">
    <cfRule type="cellIs" dxfId="2" priority="921" stopIfTrue="1" operator="lessThan">
      <formula>0</formula>
    </cfRule>
  </conditionalFormatting>
  <conditionalFormatting sqref="I406">
    <cfRule type="cellIs" dxfId="2" priority="920" stopIfTrue="1" operator="lessThan">
      <formula>0</formula>
    </cfRule>
  </conditionalFormatting>
  <conditionalFormatting sqref="I407">
    <cfRule type="cellIs" dxfId="2" priority="919" stopIfTrue="1" operator="lessThan">
      <formula>0</formula>
    </cfRule>
  </conditionalFormatting>
  <conditionalFormatting sqref="I408">
    <cfRule type="cellIs" dxfId="2" priority="918" stopIfTrue="1" operator="lessThan">
      <formula>0</formula>
    </cfRule>
  </conditionalFormatting>
  <conditionalFormatting sqref="I409">
    <cfRule type="cellIs" dxfId="2" priority="917" stopIfTrue="1" operator="lessThan">
      <formula>0</formula>
    </cfRule>
  </conditionalFormatting>
  <conditionalFormatting sqref="I410">
    <cfRule type="cellIs" dxfId="2" priority="916" stopIfTrue="1" operator="lessThan">
      <formula>0</formula>
    </cfRule>
  </conditionalFormatting>
  <conditionalFormatting sqref="I411">
    <cfRule type="cellIs" dxfId="2" priority="915" stopIfTrue="1" operator="lessThan">
      <formula>0</formula>
    </cfRule>
  </conditionalFormatting>
  <conditionalFormatting sqref="I412">
    <cfRule type="cellIs" dxfId="2" priority="914" stopIfTrue="1" operator="lessThan">
      <formula>0</formula>
    </cfRule>
  </conditionalFormatting>
  <conditionalFormatting sqref="I413">
    <cfRule type="cellIs" dxfId="2" priority="913" stopIfTrue="1" operator="lessThan">
      <formula>0</formula>
    </cfRule>
  </conditionalFormatting>
  <conditionalFormatting sqref="I414">
    <cfRule type="cellIs" dxfId="2" priority="912" stopIfTrue="1" operator="lessThan">
      <formula>0</formula>
    </cfRule>
  </conditionalFormatting>
  <conditionalFormatting sqref="I415">
    <cfRule type="cellIs" dxfId="2" priority="911" stopIfTrue="1" operator="lessThan">
      <formula>0</formula>
    </cfRule>
  </conditionalFormatting>
  <conditionalFormatting sqref="I416">
    <cfRule type="cellIs" dxfId="2" priority="910" stopIfTrue="1" operator="lessThan">
      <formula>0</formula>
    </cfRule>
  </conditionalFormatting>
  <conditionalFormatting sqref="I417">
    <cfRule type="cellIs" dxfId="2" priority="909" stopIfTrue="1" operator="lessThan">
      <formula>0</formula>
    </cfRule>
  </conditionalFormatting>
  <conditionalFormatting sqref="I418">
    <cfRule type="cellIs" dxfId="2" priority="908" stopIfTrue="1" operator="lessThan">
      <formula>0</formula>
    </cfRule>
  </conditionalFormatting>
  <conditionalFormatting sqref="I419">
    <cfRule type="cellIs" dxfId="2" priority="907" stopIfTrue="1" operator="lessThan">
      <formula>0</formula>
    </cfRule>
  </conditionalFormatting>
  <conditionalFormatting sqref="I420">
    <cfRule type="cellIs" dxfId="2" priority="906" stopIfTrue="1" operator="lessThan">
      <formula>0</formula>
    </cfRule>
  </conditionalFormatting>
  <conditionalFormatting sqref="I421">
    <cfRule type="cellIs" dxfId="2" priority="905" stopIfTrue="1" operator="lessThan">
      <formula>0</formula>
    </cfRule>
  </conditionalFormatting>
  <conditionalFormatting sqref="I422">
    <cfRule type="cellIs" dxfId="2" priority="904" stopIfTrue="1" operator="lessThan">
      <formula>0</formula>
    </cfRule>
  </conditionalFormatting>
  <conditionalFormatting sqref="I423">
    <cfRule type="cellIs" dxfId="2" priority="903" stopIfTrue="1" operator="lessThan">
      <formula>0</formula>
    </cfRule>
  </conditionalFormatting>
  <conditionalFormatting sqref="I424">
    <cfRule type="cellIs" dxfId="2" priority="902" stopIfTrue="1" operator="lessThan">
      <formula>0</formula>
    </cfRule>
  </conditionalFormatting>
  <conditionalFormatting sqref="I425">
    <cfRule type="cellIs" dxfId="2" priority="901" stopIfTrue="1" operator="lessThan">
      <formula>0</formula>
    </cfRule>
  </conditionalFormatting>
  <conditionalFormatting sqref="I426">
    <cfRule type="cellIs" dxfId="2" priority="900" stopIfTrue="1" operator="lessThan">
      <formula>0</formula>
    </cfRule>
  </conditionalFormatting>
  <conditionalFormatting sqref="I427">
    <cfRule type="cellIs" dxfId="2" priority="899" stopIfTrue="1" operator="lessThan">
      <formula>0</formula>
    </cfRule>
  </conditionalFormatting>
  <conditionalFormatting sqref="I428">
    <cfRule type="cellIs" dxfId="2" priority="898" stopIfTrue="1" operator="lessThan">
      <formula>0</formula>
    </cfRule>
  </conditionalFormatting>
  <conditionalFormatting sqref="I429">
    <cfRule type="cellIs" dxfId="2" priority="897" stopIfTrue="1" operator="lessThan">
      <formula>0</formula>
    </cfRule>
  </conditionalFormatting>
  <conditionalFormatting sqref="I430">
    <cfRule type="cellIs" dxfId="2" priority="896" stopIfTrue="1" operator="lessThan">
      <formula>0</formula>
    </cfRule>
  </conditionalFormatting>
  <conditionalFormatting sqref="I431">
    <cfRule type="cellIs" dxfId="2" priority="895" stopIfTrue="1" operator="lessThan">
      <formula>0</formula>
    </cfRule>
  </conditionalFormatting>
  <conditionalFormatting sqref="I432">
    <cfRule type="cellIs" dxfId="2" priority="894" stopIfTrue="1" operator="lessThan">
      <formula>0</formula>
    </cfRule>
  </conditionalFormatting>
  <conditionalFormatting sqref="I433">
    <cfRule type="cellIs" dxfId="2" priority="893" stopIfTrue="1" operator="lessThan">
      <formula>0</formula>
    </cfRule>
  </conditionalFormatting>
  <conditionalFormatting sqref="I434">
    <cfRule type="cellIs" dxfId="2" priority="892" stopIfTrue="1" operator="lessThan">
      <formula>0</formula>
    </cfRule>
  </conditionalFormatting>
  <conditionalFormatting sqref="I435">
    <cfRule type="cellIs" dxfId="2" priority="891" stopIfTrue="1" operator="lessThan">
      <formula>0</formula>
    </cfRule>
  </conditionalFormatting>
  <conditionalFormatting sqref="I436">
    <cfRule type="cellIs" dxfId="2" priority="890" stopIfTrue="1" operator="lessThan">
      <formula>0</formula>
    </cfRule>
  </conditionalFormatting>
  <conditionalFormatting sqref="I437">
    <cfRule type="cellIs" dxfId="2" priority="889" stopIfTrue="1" operator="lessThan">
      <formula>0</formula>
    </cfRule>
  </conditionalFormatting>
  <conditionalFormatting sqref="I438">
    <cfRule type="cellIs" dxfId="2" priority="888" stopIfTrue="1" operator="lessThan">
      <formula>0</formula>
    </cfRule>
  </conditionalFormatting>
  <conditionalFormatting sqref="I439">
    <cfRule type="cellIs" dxfId="2" priority="887" stopIfTrue="1" operator="lessThan">
      <formula>0</formula>
    </cfRule>
  </conditionalFormatting>
  <conditionalFormatting sqref="I440">
    <cfRule type="cellIs" dxfId="2" priority="886" stopIfTrue="1" operator="lessThan">
      <formula>0</formula>
    </cfRule>
  </conditionalFormatting>
  <conditionalFormatting sqref="I441">
    <cfRule type="cellIs" dxfId="2" priority="885" stopIfTrue="1" operator="lessThan">
      <formula>0</formula>
    </cfRule>
  </conditionalFormatting>
  <conditionalFormatting sqref="I442">
    <cfRule type="cellIs" dxfId="2" priority="884" stopIfTrue="1" operator="lessThan">
      <formula>0</formula>
    </cfRule>
  </conditionalFormatting>
  <conditionalFormatting sqref="I443">
    <cfRule type="cellIs" dxfId="2" priority="883" stopIfTrue="1" operator="lessThan">
      <formula>0</formula>
    </cfRule>
  </conditionalFormatting>
  <conditionalFormatting sqref="I444">
    <cfRule type="cellIs" dxfId="2" priority="882" stopIfTrue="1" operator="lessThan">
      <formula>0</formula>
    </cfRule>
  </conditionalFormatting>
  <conditionalFormatting sqref="I445">
    <cfRule type="cellIs" dxfId="2" priority="881" stopIfTrue="1" operator="lessThan">
      <formula>0</formula>
    </cfRule>
  </conditionalFormatting>
  <conditionalFormatting sqref="I446">
    <cfRule type="cellIs" dxfId="2" priority="880" stopIfTrue="1" operator="lessThan">
      <formula>0</formula>
    </cfRule>
  </conditionalFormatting>
  <conditionalFormatting sqref="I447">
    <cfRule type="cellIs" dxfId="2" priority="879" stopIfTrue="1" operator="lessThan">
      <formula>0</formula>
    </cfRule>
  </conditionalFormatting>
  <conditionalFormatting sqref="I448">
    <cfRule type="cellIs" dxfId="2" priority="878" stopIfTrue="1" operator="lessThan">
      <formula>0</formula>
    </cfRule>
  </conditionalFormatting>
  <conditionalFormatting sqref="I449">
    <cfRule type="cellIs" dxfId="2" priority="877" stopIfTrue="1" operator="lessThan">
      <formula>0</formula>
    </cfRule>
  </conditionalFormatting>
  <conditionalFormatting sqref="I450">
    <cfRule type="cellIs" dxfId="2" priority="876" stopIfTrue="1" operator="lessThan">
      <formula>0</formula>
    </cfRule>
  </conditionalFormatting>
  <conditionalFormatting sqref="I451">
    <cfRule type="cellIs" dxfId="2" priority="875" stopIfTrue="1" operator="lessThan">
      <formula>0</formula>
    </cfRule>
  </conditionalFormatting>
  <conditionalFormatting sqref="I452">
    <cfRule type="cellIs" dxfId="2" priority="874" stopIfTrue="1" operator="lessThan">
      <formula>0</formula>
    </cfRule>
  </conditionalFormatting>
  <conditionalFormatting sqref="I453">
    <cfRule type="cellIs" dxfId="2" priority="873" stopIfTrue="1" operator="lessThan">
      <formula>0</formula>
    </cfRule>
  </conditionalFormatting>
  <conditionalFormatting sqref="I454">
    <cfRule type="cellIs" dxfId="2" priority="872" stopIfTrue="1" operator="lessThan">
      <formula>0</formula>
    </cfRule>
  </conditionalFormatting>
  <conditionalFormatting sqref="I455">
    <cfRule type="cellIs" dxfId="2" priority="871" stopIfTrue="1" operator="lessThan">
      <formula>0</formula>
    </cfRule>
  </conditionalFormatting>
  <conditionalFormatting sqref="I456">
    <cfRule type="cellIs" dxfId="2" priority="870" stopIfTrue="1" operator="lessThan">
      <formula>0</formula>
    </cfRule>
  </conditionalFormatting>
  <conditionalFormatting sqref="I457">
    <cfRule type="cellIs" dxfId="2" priority="869" stopIfTrue="1" operator="lessThan">
      <formula>0</formula>
    </cfRule>
  </conditionalFormatting>
  <conditionalFormatting sqref="I458">
    <cfRule type="cellIs" dxfId="2" priority="868" stopIfTrue="1" operator="lessThan">
      <formula>0</formula>
    </cfRule>
  </conditionalFormatting>
  <conditionalFormatting sqref="I459">
    <cfRule type="cellIs" dxfId="2" priority="867" stopIfTrue="1" operator="lessThan">
      <formula>0</formula>
    </cfRule>
  </conditionalFormatting>
  <conditionalFormatting sqref="I460">
    <cfRule type="cellIs" dxfId="2" priority="866" stopIfTrue="1" operator="lessThan">
      <formula>0</formula>
    </cfRule>
  </conditionalFormatting>
  <conditionalFormatting sqref="I461">
    <cfRule type="cellIs" dxfId="2" priority="865" stopIfTrue="1" operator="lessThan">
      <formula>0</formula>
    </cfRule>
  </conditionalFormatting>
  <conditionalFormatting sqref="I462">
    <cfRule type="cellIs" dxfId="2" priority="864" stopIfTrue="1" operator="lessThan">
      <formula>0</formula>
    </cfRule>
  </conditionalFormatting>
  <conditionalFormatting sqref="I463">
    <cfRule type="cellIs" dxfId="2" priority="863" stopIfTrue="1" operator="lessThan">
      <formula>0</formula>
    </cfRule>
  </conditionalFormatting>
  <conditionalFormatting sqref="I464">
    <cfRule type="cellIs" dxfId="2" priority="862" stopIfTrue="1" operator="lessThan">
      <formula>0</formula>
    </cfRule>
  </conditionalFormatting>
  <conditionalFormatting sqref="I465">
    <cfRule type="cellIs" dxfId="2" priority="861" stopIfTrue="1" operator="lessThan">
      <formula>0</formula>
    </cfRule>
  </conditionalFormatting>
  <conditionalFormatting sqref="I466">
    <cfRule type="cellIs" dxfId="2" priority="860" stopIfTrue="1" operator="lessThan">
      <formula>0</formula>
    </cfRule>
  </conditionalFormatting>
  <conditionalFormatting sqref="I467">
    <cfRule type="cellIs" dxfId="2" priority="859" stopIfTrue="1" operator="lessThan">
      <formula>0</formula>
    </cfRule>
  </conditionalFormatting>
  <conditionalFormatting sqref="I468">
    <cfRule type="cellIs" dxfId="2" priority="858" stopIfTrue="1" operator="lessThan">
      <formula>0</formula>
    </cfRule>
  </conditionalFormatting>
  <conditionalFormatting sqref="I469">
    <cfRule type="cellIs" dxfId="2" priority="857" stopIfTrue="1" operator="lessThan">
      <formula>0</formula>
    </cfRule>
  </conditionalFormatting>
  <conditionalFormatting sqref="I470">
    <cfRule type="cellIs" dxfId="2" priority="856" stopIfTrue="1" operator="lessThan">
      <formula>0</formula>
    </cfRule>
  </conditionalFormatting>
  <conditionalFormatting sqref="I471">
    <cfRule type="cellIs" dxfId="2" priority="855" stopIfTrue="1" operator="lessThan">
      <formula>0</formula>
    </cfRule>
  </conditionalFormatting>
  <conditionalFormatting sqref="I472">
    <cfRule type="cellIs" dxfId="2" priority="854" stopIfTrue="1" operator="lessThan">
      <formula>0</formula>
    </cfRule>
  </conditionalFormatting>
  <conditionalFormatting sqref="I473">
    <cfRule type="cellIs" dxfId="2" priority="853" stopIfTrue="1" operator="lessThan">
      <formula>0</formula>
    </cfRule>
  </conditionalFormatting>
  <conditionalFormatting sqref="I474">
    <cfRule type="cellIs" dxfId="2" priority="852" stopIfTrue="1" operator="lessThan">
      <formula>0</formula>
    </cfRule>
  </conditionalFormatting>
  <conditionalFormatting sqref="I475">
    <cfRule type="cellIs" dxfId="2" priority="851" stopIfTrue="1" operator="lessThan">
      <formula>0</formula>
    </cfRule>
  </conditionalFormatting>
  <conditionalFormatting sqref="I476">
    <cfRule type="cellIs" dxfId="2" priority="850" stopIfTrue="1" operator="lessThan">
      <formula>0</formula>
    </cfRule>
  </conditionalFormatting>
  <conditionalFormatting sqref="I477">
    <cfRule type="cellIs" dxfId="2" priority="849" stopIfTrue="1" operator="lessThan">
      <formula>0</formula>
    </cfRule>
  </conditionalFormatting>
  <conditionalFormatting sqref="I478">
    <cfRule type="cellIs" dxfId="2" priority="848" stopIfTrue="1" operator="lessThan">
      <formula>0</formula>
    </cfRule>
  </conditionalFormatting>
  <conditionalFormatting sqref="I479">
    <cfRule type="cellIs" dxfId="2" priority="847" stopIfTrue="1" operator="lessThan">
      <formula>0</formula>
    </cfRule>
  </conditionalFormatting>
  <conditionalFormatting sqref="I480">
    <cfRule type="cellIs" dxfId="2" priority="846" stopIfTrue="1" operator="lessThan">
      <formula>0</formula>
    </cfRule>
  </conditionalFormatting>
  <conditionalFormatting sqref="I481">
    <cfRule type="cellIs" dxfId="2" priority="845" stopIfTrue="1" operator="lessThan">
      <formula>0</formula>
    </cfRule>
  </conditionalFormatting>
  <conditionalFormatting sqref="I482">
    <cfRule type="cellIs" dxfId="2" priority="844" stopIfTrue="1" operator="lessThan">
      <formula>0</formula>
    </cfRule>
  </conditionalFormatting>
  <conditionalFormatting sqref="I483">
    <cfRule type="cellIs" dxfId="2" priority="843" stopIfTrue="1" operator="lessThan">
      <formula>0</formula>
    </cfRule>
  </conditionalFormatting>
  <conditionalFormatting sqref="I484">
    <cfRule type="cellIs" dxfId="2" priority="842" stopIfTrue="1" operator="lessThan">
      <formula>0</formula>
    </cfRule>
  </conditionalFormatting>
  <conditionalFormatting sqref="I485">
    <cfRule type="cellIs" dxfId="2" priority="841" stopIfTrue="1" operator="lessThan">
      <formula>0</formula>
    </cfRule>
  </conditionalFormatting>
  <conditionalFormatting sqref="I486">
    <cfRule type="cellIs" dxfId="2" priority="840" stopIfTrue="1" operator="lessThan">
      <formula>0</formula>
    </cfRule>
  </conditionalFormatting>
  <conditionalFormatting sqref="I487">
    <cfRule type="cellIs" dxfId="2" priority="839" stopIfTrue="1" operator="lessThan">
      <formula>0</formula>
    </cfRule>
  </conditionalFormatting>
  <conditionalFormatting sqref="I488">
    <cfRule type="cellIs" dxfId="2" priority="838" stopIfTrue="1" operator="lessThan">
      <formula>0</formula>
    </cfRule>
  </conditionalFormatting>
  <conditionalFormatting sqref="I489">
    <cfRule type="cellIs" dxfId="2" priority="837" stopIfTrue="1" operator="lessThan">
      <formula>0</formula>
    </cfRule>
  </conditionalFormatting>
  <conditionalFormatting sqref="I490">
    <cfRule type="cellIs" dxfId="2" priority="836" stopIfTrue="1" operator="lessThan">
      <formula>0</formula>
    </cfRule>
  </conditionalFormatting>
  <conditionalFormatting sqref="I491">
    <cfRule type="cellIs" dxfId="2" priority="835" stopIfTrue="1" operator="lessThan">
      <formula>0</formula>
    </cfRule>
  </conditionalFormatting>
  <conditionalFormatting sqref="I492">
    <cfRule type="cellIs" dxfId="2" priority="834" stopIfTrue="1" operator="lessThan">
      <formula>0</formula>
    </cfRule>
  </conditionalFormatting>
  <conditionalFormatting sqref="I493">
    <cfRule type="cellIs" dxfId="2" priority="833" stopIfTrue="1" operator="lessThan">
      <formula>0</formula>
    </cfRule>
  </conditionalFormatting>
  <conditionalFormatting sqref="I494">
    <cfRule type="cellIs" dxfId="2" priority="832" stopIfTrue="1" operator="lessThan">
      <formula>0</formula>
    </cfRule>
  </conditionalFormatting>
  <conditionalFormatting sqref="I495">
    <cfRule type="cellIs" dxfId="2" priority="831" stopIfTrue="1" operator="lessThan">
      <formula>0</formula>
    </cfRule>
  </conditionalFormatting>
  <conditionalFormatting sqref="I496">
    <cfRule type="cellIs" dxfId="2" priority="830" stopIfTrue="1" operator="lessThan">
      <formula>0</formula>
    </cfRule>
  </conditionalFormatting>
  <conditionalFormatting sqref="I497">
    <cfRule type="cellIs" dxfId="2" priority="829" stopIfTrue="1" operator="lessThan">
      <formula>0</formula>
    </cfRule>
  </conditionalFormatting>
  <conditionalFormatting sqref="I498">
    <cfRule type="cellIs" dxfId="2" priority="828" stopIfTrue="1" operator="lessThan">
      <formula>0</formula>
    </cfRule>
  </conditionalFormatting>
  <conditionalFormatting sqref="I499">
    <cfRule type="cellIs" dxfId="2" priority="827" stopIfTrue="1" operator="lessThan">
      <formula>0</formula>
    </cfRule>
  </conditionalFormatting>
  <conditionalFormatting sqref="I500">
    <cfRule type="cellIs" dxfId="2" priority="826" stopIfTrue="1" operator="lessThan">
      <formula>0</formula>
    </cfRule>
  </conditionalFormatting>
  <conditionalFormatting sqref="I501">
    <cfRule type="cellIs" dxfId="2" priority="825" stopIfTrue="1" operator="lessThan">
      <formula>0</formula>
    </cfRule>
  </conditionalFormatting>
  <conditionalFormatting sqref="I502">
    <cfRule type="cellIs" dxfId="2" priority="824" stopIfTrue="1" operator="lessThan">
      <formula>0</formula>
    </cfRule>
  </conditionalFormatting>
  <conditionalFormatting sqref="I503">
    <cfRule type="cellIs" dxfId="2" priority="823" stopIfTrue="1" operator="lessThan">
      <formula>0</formula>
    </cfRule>
  </conditionalFormatting>
  <conditionalFormatting sqref="I504">
    <cfRule type="cellIs" dxfId="2" priority="822" stopIfTrue="1" operator="lessThan">
      <formula>0</formula>
    </cfRule>
  </conditionalFormatting>
  <conditionalFormatting sqref="I505">
    <cfRule type="cellIs" dxfId="2" priority="821" stopIfTrue="1" operator="lessThan">
      <formula>0</formula>
    </cfRule>
  </conditionalFormatting>
  <conditionalFormatting sqref="I506">
    <cfRule type="cellIs" dxfId="2" priority="820" stopIfTrue="1" operator="lessThan">
      <formula>0</formula>
    </cfRule>
  </conditionalFormatting>
  <conditionalFormatting sqref="I507">
    <cfRule type="cellIs" dxfId="2" priority="819" stopIfTrue="1" operator="lessThan">
      <formula>0</formula>
    </cfRule>
  </conditionalFormatting>
  <conditionalFormatting sqref="I508">
    <cfRule type="cellIs" dxfId="2" priority="818" stopIfTrue="1" operator="lessThan">
      <formula>0</formula>
    </cfRule>
  </conditionalFormatting>
  <conditionalFormatting sqref="I509">
    <cfRule type="cellIs" dxfId="2" priority="817" stopIfTrue="1" operator="lessThan">
      <formula>0</formula>
    </cfRule>
  </conditionalFormatting>
  <conditionalFormatting sqref="I510">
    <cfRule type="cellIs" dxfId="2" priority="816" stopIfTrue="1" operator="lessThan">
      <formula>0</formula>
    </cfRule>
  </conditionalFormatting>
  <conditionalFormatting sqref="I511">
    <cfRule type="cellIs" dxfId="2" priority="815" stopIfTrue="1" operator="lessThan">
      <formula>0</formula>
    </cfRule>
  </conditionalFormatting>
  <conditionalFormatting sqref="I512">
    <cfRule type="cellIs" dxfId="2" priority="814" stopIfTrue="1" operator="lessThan">
      <formula>0</formula>
    </cfRule>
  </conditionalFormatting>
  <conditionalFormatting sqref="I513">
    <cfRule type="cellIs" dxfId="2" priority="813" stopIfTrue="1" operator="lessThan">
      <formula>0</formula>
    </cfRule>
  </conditionalFormatting>
  <conditionalFormatting sqref="I514">
    <cfRule type="cellIs" dxfId="2" priority="812" stopIfTrue="1" operator="lessThan">
      <formula>0</formula>
    </cfRule>
  </conditionalFormatting>
  <conditionalFormatting sqref="I515">
    <cfRule type="cellIs" dxfId="2" priority="811" stopIfTrue="1" operator="lessThan">
      <formula>0</formula>
    </cfRule>
  </conditionalFormatting>
  <conditionalFormatting sqref="I516">
    <cfRule type="cellIs" dxfId="2" priority="810" stopIfTrue="1" operator="lessThan">
      <formula>0</formula>
    </cfRule>
  </conditionalFormatting>
  <conditionalFormatting sqref="I517">
    <cfRule type="cellIs" dxfId="2" priority="809" stopIfTrue="1" operator="lessThan">
      <formula>0</formula>
    </cfRule>
  </conditionalFormatting>
  <conditionalFormatting sqref="I518">
    <cfRule type="cellIs" dxfId="2" priority="808" stopIfTrue="1" operator="lessThan">
      <formula>0</formula>
    </cfRule>
  </conditionalFormatting>
  <conditionalFormatting sqref="I519">
    <cfRule type="cellIs" dxfId="2" priority="807" stopIfTrue="1" operator="lessThan">
      <formula>0</formula>
    </cfRule>
  </conditionalFormatting>
  <conditionalFormatting sqref="I520">
    <cfRule type="cellIs" dxfId="2" priority="806" stopIfTrue="1" operator="lessThan">
      <formula>0</formula>
    </cfRule>
  </conditionalFormatting>
  <conditionalFormatting sqref="I521">
    <cfRule type="cellIs" dxfId="2" priority="805" stopIfTrue="1" operator="lessThan">
      <formula>0</formula>
    </cfRule>
  </conditionalFormatting>
  <conditionalFormatting sqref="I522">
    <cfRule type="cellIs" dxfId="2" priority="804" stopIfTrue="1" operator="lessThan">
      <formula>0</formula>
    </cfRule>
  </conditionalFormatting>
  <conditionalFormatting sqref="I523">
    <cfRule type="cellIs" dxfId="2" priority="803" stopIfTrue="1" operator="lessThan">
      <formula>0</formula>
    </cfRule>
  </conditionalFormatting>
  <conditionalFormatting sqref="I524">
    <cfRule type="cellIs" dxfId="2" priority="802" stopIfTrue="1" operator="lessThan">
      <formula>0</formula>
    </cfRule>
  </conditionalFormatting>
  <conditionalFormatting sqref="I525">
    <cfRule type="cellIs" dxfId="2" priority="801" stopIfTrue="1" operator="lessThan">
      <formula>0</formula>
    </cfRule>
  </conditionalFormatting>
  <conditionalFormatting sqref="I526">
    <cfRule type="cellIs" dxfId="2" priority="800" stopIfTrue="1" operator="lessThan">
      <formula>0</formula>
    </cfRule>
  </conditionalFormatting>
  <conditionalFormatting sqref="I527">
    <cfRule type="cellIs" dxfId="2" priority="799" stopIfTrue="1" operator="lessThan">
      <formula>0</formula>
    </cfRule>
  </conditionalFormatting>
  <conditionalFormatting sqref="I528">
    <cfRule type="cellIs" dxfId="2" priority="798" stopIfTrue="1" operator="lessThan">
      <formula>0</formula>
    </cfRule>
  </conditionalFormatting>
  <conditionalFormatting sqref="I529">
    <cfRule type="cellIs" dxfId="2" priority="797" stopIfTrue="1" operator="lessThan">
      <formula>0</formula>
    </cfRule>
  </conditionalFormatting>
  <conditionalFormatting sqref="I530">
    <cfRule type="cellIs" dxfId="2" priority="796" stopIfTrue="1" operator="lessThan">
      <formula>0</formula>
    </cfRule>
  </conditionalFormatting>
  <conditionalFormatting sqref="I531">
    <cfRule type="cellIs" dxfId="2" priority="795" stopIfTrue="1" operator="lessThan">
      <formula>0</formula>
    </cfRule>
  </conditionalFormatting>
  <conditionalFormatting sqref="I532">
    <cfRule type="cellIs" dxfId="2" priority="794" stopIfTrue="1" operator="lessThan">
      <formula>0</formula>
    </cfRule>
  </conditionalFormatting>
  <conditionalFormatting sqref="I533">
    <cfRule type="cellIs" dxfId="2" priority="793" stopIfTrue="1" operator="lessThan">
      <formula>0</formula>
    </cfRule>
  </conditionalFormatting>
  <conditionalFormatting sqref="I534">
    <cfRule type="cellIs" dxfId="2" priority="792" stopIfTrue="1" operator="lessThan">
      <formula>0</formula>
    </cfRule>
  </conditionalFormatting>
  <conditionalFormatting sqref="I535">
    <cfRule type="cellIs" dxfId="2" priority="791" stopIfTrue="1" operator="lessThan">
      <formula>0</formula>
    </cfRule>
  </conditionalFormatting>
  <conditionalFormatting sqref="I536">
    <cfRule type="cellIs" dxfId="2" priority="790" stopIfTrue="1" operator="lessThan">
      <formula>0</formula>
    </cfRule>
  </conditionalFormatting>
  <conditionalFormatting sqref="I537">
    <cfRule type="cellIs" dxfId="2" priority="789" stopIfTrue="1" operator="lessThan">
      <formula>0</formula>
    </cfRule>
  </conditionalFormatting>
  <conditionalFormatting sqref="I538">
    <cfRule type="cellIs" dxfId="2" priority="788" stopIfTrue="1" operator="lessThan">
      <formula>0</formula>
    </cfRule>
  </conditionalFormatting>
  <conditionalFormatting sqref="I539">
    <cfRule type="cellIs" dxfId="2" priority="787" stopIfTrue="1" operator="lessThan">
      <formula>0</formula>
    </cfRule>
  </conditionalFormatting>
  <conditionalFormatting sqref="I540">
    <cfRule type="cellIs" dxfId="2" priority="786" stopIfTrue="1" operator="lessThan">
      <formula>0</formula>
    </cfRule>
  </conditionalFormatting>
  <conditionalFormatting sqref="I541">
    <cfRule type="cellIs" dxfId="2" priority="785" stopIfTrue="1" operator="lessThan">
      <formula>0</formula>
    </cfRule>
  </conditionalFormatting>
  <conditionalFormatting sqref="I542">
    <cfRule type="cellIs" dxfId="2" priority="784" stopIfTrue="1" operator="lessThan">
      <formula>0</formula>
    </cfRule>
  </conditionalFormatting>
  <conditionalFormatting sqref="I543">
    <cfRule type="cellIs" dxfId="2" priority="783" stopIfTrue="1" operator="lessThan">
      <formula>0</formula>
    </cfRule>
  </conditionalFormatting>
  <conditionalFormatting sqref="I544">
    <cfRule type="cellIs" dxfId="2" priority="782" stopIfTrue="1" operator="lessThan">
      <formula>0</formula>
    </cfRule>
  </conditionalFormatting>
  <conditionalFormatting sqref="I545">
    <cfRule type="cellIs" dxfId="2" priority="781" stopIfTrue="1" operator="lessThan">
      <formula>0</formula>
    </cfRule>
  </conditionalFormatting>
  <conditionalFormatting sqref="I546">
    <cfRule type="cellIs" dxfId="2" priority="780" stopIfTrue="1" operator="lessThan">
      <formula>0</formula>
    </cfRule>
  </conditionalFormatting>
  <conditionalFormatting sqref="I547">
    <cfRule type="cellIs" dxfId="2" priority="779" stopIfTrue="1" operator="lessThan">
      <formula>0</formula>
    </cfRule>
  </conditionalFormatting>
  <conditionalFormatting sqref="I548">
    <cfRule type="cellIs" dxfId="2" priority="778" stopIfTrue="1" operator="lessThan">
      <formula>0</formula>
    </cfRule>
  </conditionalFormatting>
  <conditionalFormatting sqref="I549">
    <cfRule type="cellIs" dxfId="2" priority="777" stopIfTrue="1" operator="lessThan">
      <formula>0</formula>
    </cfRule>
  </conditionalFormatting>
  <conditionalFormatting sqref="I550">
    <cfRule type="cellIs" dxfId="2" priority="776" stopIfTrue="1" operator="lessThan">
      <formula>0</formula>
    </cfRule>
  </conditionalFormatting>
  <conditionalFormatting sqref="I551">
    <cfRule type="cellIs" dxfId="2" priority="775" stopIfTrue="1" operator="lessThan">
      <formula>0</formula>
    </cfRule>
  </conditionalFormatting>
  <conditionalFormatting sqref="I552">
    <cfRule type="cellIs" dxfId="2" priority="774" stopIfTrue="1" operator="lessThan">
      <formula>0</formula>
    </cfRule>
  </conditionalFormatting>
  <conditionalFormatting sqref="I553">
    <cfRule type="cellIs" dxfId="2" priority="773" stopIfTrue="1" operator="lessThan">
      <formula>0</formula>
    </cfRule>
  </conditionalFormatting>
  <conditionalFormatting sqref="I554">
    <cfRule type="cellIs" dxfId="2" priority="772" stopIfTrue="1" operator="lessThan">
      <formula>0</formula>
    </cfRule>
  </conditionalFormatting>
  <conditionalFormatting sqref="I555">
    <cfRule type="cellIs" dxfId="2" priority="771" stopIfTrue="1" operator="lessThan">
      <formula>0</formula>
    </cfRule>
  </conditionalFormatting>
  <conditionalFormatting sqref="I556">
    <cfRule type="cellIs" dxfId="2" priority="770" stopIfTrue="1" operator="lessThan">
      <formula>0</formula>
    </cfRule>
  </conditionalFormatting>
  <conditionalFormatting sqref="I557">
    <cfRule type="cellIs" dxfId="2" priority="769" stopIfTrue="1" operator="lessThan">
      <formula>0</formula>
    </cfRule>
  </conditionalFormatting>
  <conditionalFormatting sqref="I558">
    <cfRule type="cellIs" dxfId="2" priority="768" stopIfTrue="1" operator="lessThan">
      <formula>0</formula>
    </cfRule>
  </conditionalFormatting>
  <conditionalFormatting sqref="I559">
    <cfRule type="cellIs" dxfId="2" priority="767" stopIfTrue="1" operator="lessThan">
      <formula>0</formula>
    </cfRule>
  </conditionalFormatting>
  <conditionalFormatting sqref="I560">
    <cfRule type="cellIs" dxfId="2" priority="766" stopIfTrue="1" operator="lessThan">
      <formula>0</formula>
    </cfRule>
  </conditionalFormatting>
  <conditionalFormatting sqref="I561">
    <cfRule type="cellIs" dxfId="2" priority="765" stopIfTrue="1" operator="lessThan">
      <formula>0</formula>
    </cfRule>
  </conditionalFormatting>
  <conditionalFormatting sqref="I562">
    <cfRule type="cellIs" dxfId="2" priority="764" stopIfTrue="1" operator="lessThan">
      <formula>0</formula>
    </cfRule>
  </conditionalFormatting>
  <conditionalFormatting sqref="I563">
    <cfRule type="cellIs" dxfId="2" priority="763" stopIfTrue="1" operator="lessThan">
      <formula>0</formula>
    </cfRule>
  </conditionalFormatting>
  <conditionalFormatting sqref="I564">
    <cfRule type="cellIs" dxfId="2" priority="762" stopIfTrue="1" operator="lessThan">
      <formula>0</formula>
    </cfRule>
  </conditionalFormatting>
  <conditionalFormatting sqref="I565">
    <cfRule type="cellIs" dxfId="2" priority="761" stopIfTrue="1" operator="lessThan">
      <formula>0</formula>
    </cfRule>
  </conditionalFormatting>
  <conditionalFormatting sqref="I566">
    <cfRule type="cellIs" dxfId="2" priority="760" stopIfTrue="1" operator="lessThan">
      <formula>0</formula>
    </cfRule>
  </conditionalFormatting>
  <conditionalFormatting sqref="I567">
    <cfRule type="cellIs" dxfId="2" priority="759" stopIfTrue="1" operator="lessThan">
      <formula>0</formula>
    </cfRule>
  </conditionalFormatting>
  <conditionalFormatting sqref="I568">
    <cfRule type="cellIs" dxfId="2" priority="758" stopIfTrue="1" operator="lessThan">
      <formula>0</formula>
    </cfRule>
  </conditionalFormatting>
  <conditionalFormatting sqref="I569">
    <cfRule type="cellIs" dxfId="2" priority="757" stopIfTrue="1" operator="lessThan">
      <formula>0</formula>
    </cfRule>
  </conditionalFormatting>
  <conditionalFormatting sqref="I570">
    <cfRule type="cellIs" dxfId="2" priority="756" stopIfTrue="1" operator="lessThan">
      <formula>0</formula>
    </cfRule>
  </conditionalFormatting>
  <conditionalFormatting sqref="I571">
    <cfRule type="cellIs" dxfId="2" priority="755" stopIfTrue="1" operator="lessThan">
      <formula>0</formula>
    </cfRule>
  </conditionalFormatting>
  <conditionalFormatting sqref="I572">
    <cfRule type="cellIs" dxfId="2" priority="754" stopIfTrue="1" operator="lessThan">
      <formula>0</formula>
    </cfRule>
  </conditionalFormatting>
  <conditionalFormatting sqref="I573">
    <cfRule type="cellIs" dxfId="2" priority="753" stopIfTrue="1" operator="lessThan">
      <formula>0</formula>
    </cfRule>
  </conditionalFormatting>
  <conditionalFormatting sqref="I574">
    <cfRule type="cellIs" dxfId="2" priority="752" stopIfTrue="1" operator="lessThan">
      <formula>0</formula>
    </cfRule>
  </conditionalFormatting>
  <conditionalFormatting sqref="I575">
    <cfRule type="cellIs" dxfId="2" priority="751" stopIfTrue="1" operator="lessThan">
      <formula>0</formula>
    </cfRule>
  </conditionalFormatting>
  <conditionalFormatting sqref="I576">
    <cfRule type="cellIs" dxfId="2" priority="750" stopIfTrue="1" operator="lessThan">
      <formula>0</formula>
    </cfRule>
  </conditionalFormatting>
  <conditionalFormatting sqref="I577">
    <cfRule type="cellIs" dxfId="2" priority="749" stopIfTrue="1" operator="lessThan">
      <formula>0</formula>
    </cfRule>
  </conditionalFormatting>
  <conditionalFormatting sqref="I578">
    <cfRule type="cellIs" dxfId="2" priority="748" stopIfTrue="1" operator="lessThan">
      <formula>0</formula>
    </cfRule>
  </conditionalFormatting>
  <conditionalFormatting sqref="I579">
    <cfRule type="cellIs" dxfId="2" priority="747" stopIfTrue="1" operator="lessThan">
      <formula>0</formula>
    </cfRule>
  </conditionalFormatting>
  <conditionalFormatting sqref="I580">
    <cfRule type="cellIs" dxfId="2" priority="746" stopIfTrue="1" operator="lessThan">
      <formula>0</formula>
    </cfRule>
  </conditionalFormatting>
  <conditionalFormatting sqref="I581">
    <cfRule type="cellIs" dxfId="2" priority="745" stopIfTrue="1" operator="lessThan">
      <formula>0</formula>
    </cfRule>
  </conditionalFormatting>
  <conditionalFormatting sqref="I582">
    <cfRule type="cellIs" dxfId="2" priority="744" stopIfTrue="1" operator="lessThan">
      <formula>0</formula>
    </cfRule>
  </conditionalFormatting>
  <conditionalFormatting sqref="I583">
    <cfRule type="cellIs" dxfId="2" priority="743" stopIfTrue="1" operator="lessThan">
      <formula>0</formula>
    </cfRule>
  </conditionalFormatting>
  <conditionalFormatting sqref="I584">
    <cfRule type="cellIs" dxfId="2" priority="742" stopIfTrue="1" operator="lessThan">
      <formula>0</formula>
    </cfRule>
  </conditionalFormatting>
  <conditionalFormatting sqref="I585">
    <cfRule type="cellIs" dxfId="2" priority="741" stopIfTrue="1" operator="lessThan">
      <formula>0</formula>
    </cfRule>
  </conditionalFormatting>
  <conditionalFormatting sqref="I586">
    <cfRule type="cellIs" dxfId="2" priority="740" stopIfTrue="1" operator="lessThan">
      <formula>0</formula>
    </cfRule>
  </conditionalFormatting>
  <conditionalFormatting sqref="I587">
    <cfRule type="cellIs" dxfId="2" priority="739" stopIfTrue="1" operator="lessThan">
      <formula>0</formula>
    </cfRule>
  </conditionalFormatting>
  <conditionalFormatting sqref="I588">
    <cfRule type="cellIs" dxfId="2" priority="738" stopIfTrue="1" operator="lessThan">
      <formula>0</formula>
    </cfRule>
  </conditionalFormatting>
  <conditionalFormatting sqref="I589">
    <cfRule type="cellIs" dxfId="2" priority="737" stopIfTrue="1" operator="lessThan">
      <formula>0</formula>
    </cfRule>
  </conditionalFormatting>
  <conditionalFormatting sqref="I590">
    <cfRule type="cellIs" dxfId="2" priority="736" stopIfTrue="1" operator="lessThan">
      <formula>0</formula>
    </cfRule>
  </conditionalFormatting>
  <conditionalFormatting sqref="I591">
    <cfRule type="cellIs" dxfId="2" priority="735" stopIfTrue="1" operator="lessThan">
      <formula>0</formula>
    </cfRule>
  </conditionalFormatting>
  <conditionalFormatting sqref="I592">
    <cfRule type="cellIs" dxfId="2" priority="734" stopIfTrue="1" operator="lessThan">
      <formula>0</formula>
    </cfRule>
  </conditionalFormatting>
  <conditionalFormatting sqref="I593">
    <cfRule type="cellIs" dxfId="2" priority="733" stopIfTrue="1" operator="lessThan">
      <formula>0</formula>
    </cfRule>
  </conditionalFormatting>
  <conditionalFormatting sqref="I594">
    <cfRule type="cellIs" dxfId="2" priority="732" stopIfTrue="1" operator="lessThan">
      <formula>0</formula>
    </cfRule>
  </conditionalFormatting>
  <conditionalFormatting sqref="I595">
    <cfRule type="cellIs" dxfId="2" priority="731" stopIfTrue="1" operator="lessThan">
      <formula>0</formula>
    </cfRule>
  </conditionalFormatting>
  <conditionalFormatting sqref="I596">
    <cfRule type="cellIs" dxfId="2" priority="730" stopIfTrue="1" operator="lessThan">
      <formula>0</formula>
    </cfRule>
  </conditionalFormatting>
  <conditionalFormatting sqref="I597">
    <cfRule type="cellIs" dxfId="2" priority="729" stopIfTrue="1" operator="lessThan">
      <formula>0</formula>
    </cfRule>
  </conditionalFormatting>
  <conditionalFormatting sqref="I598">
    <cfRule type="cellIs" dxfId="2" priority="728" stopIfTrue="1" operator="lessThan">
      <formula>0</formula>
    </cfRule>
  </conditionalFormatting>
  <conditionalFormatting sqref="I599">
    <cfRule type="cellIs" dxfId="2" priority="727" stopIfTrue="1" operator="lessThan">
      <formula>0</formula>
    </cfRule>
  </conditionalFormatting>
  <conditionalFormatting sqref="I600">
    <cfRule type="cellIs" dxfId="2" priority="726" stopIfTrue="1" operator="lessThan">
      <formula>0</formula>
    </cfRule>
  </conditionalFormatting>
  <conditionalFormatting sqref="I601">
    <cfRule type="cellIs" dxfId="2" priority="725" stopIfTrue="1" operator="lessThan">
      <formula>0</formula>
    </cfRule>
  </conditionalFormatting>
  <conditionalFormatting sqref="I602">
    <cfRule type="cellIs" dxfId="2" priority="724" stopIfTrue="1" operator="lessThan">
      <formula>0</formula>
    </cfRule>
  </conditionalFormatting>
  <conditionalFormatting sqref="I603">
    <cfRule type="cellIs" dxfId="2" priority="723" stopIfTrue="1" operator="lessThan">
      <formula>0</formula>
    </cfRule>
  </conditionalFormatting>
  <conditionalFormatting sqref="I604">
    <cfRule type="cellIs" dxfId="2" priority="722" stopIfTrue="1" operator="lessThan">
      <formula>0</formula>
    </cfRule>
  </conditionalFormatting>
  <conditionalFormatting sqref="I605">
    <cfRule type="cellIs" dxfId="2" priority="721" stopIfTrue="1" operator="lessThan">
      <formula>0</formula>
    </cfRule>
  </conditionalFormatting>
  <conditionalFormatting sqref="I606">
    <cfRule type="cellIs" dxfId="2" priority="720" stopIfTrue="1" operator="lessThan">
      <formula>0</formula>
    </cfRule>
  </conditionalFormatting>
  <conditionalFormatting sqref="I607">
    <cfRule type="cellIs" dxfId="2" priority="719" stopIfTrue="1" operator="lessThan">
      <formula>0</formula>
    </cfRule>
  </conditionalFormatting>
  <conditionalFormatting sqref="I608">
    <cfRule type="cellIs" dxfId="2" priority="718" stopIfTrue="1" operator="lessThan">
      <formula>0</formula>
    </cfRule>
  </conditionalFormatting>
  <conditionalFormatting sqref="I609">
    <cfRule type="cellIs" dxfId="2" priority="717" stopIfTrue="1" operator="lessThan">
      <formula>0</formula>
    </cfRule>
  </conditionalFormatting>
  <conditionalFormatting sqref="I610">
    <cfRule type="cellIs" dxfId="2" priority="716" stopIfTrue="1" operator="lessThan">
      <formula>0</formula>
    </cfRule>
  </conditionalFormatting>
  <conditionalFormatting sqref="I611">
    <cfRule type="cellIs" dxfId="2" priority="715" stopIfTrue="1" operator="lessThan">
      <formula>0</formula>
    </cfRule>
  </conditionalFormatting>
  <conditionalFormatting sqref="I612">
    <cfRule type="cellIs" dxfId="2" priority="714" stopIfTrue="1" operator="lessThan">
      <formula>0</formula>
    </cfRule>
  </conditionalFormatting>
  <conditionalFormatting sqref="I613">
    <cfRule type="cellIs" dxfId="2" priority="713" stopIfTrue="1" operator="lessThan">
      <formula>0</formula>
    </cfRule>
  </conditionalFormatting>
  <conditionalFormatting sqref="I614">
    <cfRule type="cellIs" dxfId="2" priority="712" stopIfTrue="1" operator="lessThan">
      <formula>0</formula>
    </cfRule>
  </conditionalFormatting>
  <conditionalFormatting sqref="I615">
    <cfRule type="cellIs" dxfId="2" priority="711" stopIfTrue="1" operator="lessThan">
      <formula>0</formula>
    </cfRule>
  </conditionalFormatting>
  <conditionalFormatting sqref="I616">
    <cfRule type="cellIs" dxfId="2" priority="710" stopIfTrue="1" operator="lessThan">
      <formula>0</formula>
    </cfRule>
  </conditionalFormatting>
  <conditionalFormatting sqref="I617">
    <cfRule type="cellIs" dxfId="2" priority="709" stopIfTrue="1" operator="lessThan">
      <formula>0</formula>
    </cfRule>
  </conditionalFormatting>
  <conditionalFormatting sqref="I618">
    <cfRule type="cellIs" dxfId="2" priority="708" stopIfTrue="1" operator="lessThan">
      <formula>0</formula>
    </cfRule>
  </conditionalFormatting>
  <conditionalFormatting sqref="I619">
    <cfRule type="cellIs" dxfId="2" priority="707" stopIfTrue="1" operator="lessThan">
      <formula>0</formula>
    </cfRule>
  </conditionalFormatting>
  <conditionalFormatting sqref="I620">
    <cfRule type="cellIs" dxfId="2" priority="706" stopIfTrue="1" operator="lessThan">
      <formula>0</formula>
    </cfRule>
  </conditionalFormatting>
  <conditionalFormatting sqref="I621">
    <cfRule type="cellIs" dxfId="2" priority="705" stopIfTrue="1" operator="lessThan">
      <formula>0</formula>
    </cfRule>
  </conditionalFormatting>
  <conditionalFormatting sqref="I622">
    <cfRule type="cellIs" dxfId="2" priority="704" stopIfTrue="1" operator="lessThan">
      <formula>0</formula>
    </cfRule>
  </conditionalFormatting>
  <conditionalFormatting sqref="I623">
    <cfRule type="cellIs" dxfId="2" priority="703" stopIfTrue="1" operator="lessThan">
      <formula>0</formula>
    </cfRule>
  </conditionalFormatting>
  <conditionalFormatting sqref="I624">
    <cfRule type="cellIs" dxfId="2" priority="702" stopIfTrue="1" operator="lessThan">
      <formula>0</formula>
    </cfRule>
  </conditionalFormatting>
  <conditionalFormatting sqref="I625">
    <cfRule type="cellIs" dxfId="2" priority="701" stopIfTrue="1" operator="lessThan">
      <formula>0</formula>
    </cfRule>
  </conditionalFormatting>
  <conditionalFormatting sqref="I626">
    <cfRule type="cellIs" dxfId="2" priority="700" stopIfTrue="1" operator="lessThan">
      <formula>0</formula>
    </cfRule>
  </conditionalFormatting>
  <conditionalFormatting sqref="I627">
    <cfRule type="cellIs" dxfId="2" priority="699" stopIfTrue="1" operator="lessThan">
      <formula>0</formula>
    </cfRule>
  </conditionalFormatting>
  <conditionalFormatting sqref="I628">
    <cfRule type="cellIs" dxfId="2" priority="698" stopIfTrue="1" operator="lessThan">
      <formula>0</formula>
    </cfRule>
  </conditionalFormatting>
  <conditionalFormatting sqref="I629">
    <cfRule type="cellIs" dxfId="2" priority="697" stopIfTrue="1" operator="lessThan">
      <formula>0</formula>
    </cfRule>
  </conditionalFormatting>
  <conditionalFormatting sqref="I630">
    <cfRule type="cellIs" dxfId="2" priority="696" stopIfTrue="1" operator="lessThan">
      <formula>0</formula>
    </cfRule>
  </conditionalFormatting>
  <conditionalFormatting sqref="I631">
    <cfRule type="cellIs" dxfId="2" priority="695" stopIfTrue="1" operator="lessThan">
      <formula>0</formula>
    </cfRule>
  </conditionalFormatting>
  <conditionalFormatting sqref="I632">
    <cfRule type="cellIs" dxfId="2" priority="694" stopIfTrue="1" operator="lessThan">
      <formula>0</formula>
    </cfRule>
  </conditionalFormatting>
  <conditionalFormatting sqref="I633">
    <cfRule type="cellIs" dxfId="2" priority="693" stopIfTrue="1" operator="lessThan">
      <formula>0</formula>
    </cfRule>
  </conditionalFormatting>
  <conditionalFormatting sqref="I634">
    <cfRule type="cellIs" dxfId="2" priority="692" stopIfTrue="1" operator="lessThan">
      <formula>0</formula>
    </cfRule>
  </conditionalFormatting>
  <conditionalFormatting sqref="I635">
    <cfRule type="cellIs" dxfId="2" priority="691" stopIfTrue="1" operator="lessThan">
      <formula>0</formula>
    </cfRule>
  </conditionalFormatting>
  <conditionalFormatting sqref="I636">
    <cfRule type="cellIs" dxfId="2" priority="690" stopIfTrue="1" operator="lessThan">
      <formula>0</formula>
    </cfRule>
  </conditionalFormatting>
  <conditionalFormatting sqref="I637">
    <cfRule type="cellIs" dxfId="2" priority="689" stopIfTrue="1" operator="lessThan">
      <formula>0</formula>
    </cfRule>
  </conditionalFormatting>
  <conditionalFormatting sqref="I638">
    <cfRule type="cellIs" dxfId="2" priority="688" stopIfTrue="1" operator="lessThan">
      <formula>0</formula>
    </cfRule>
  </conditionalFormatting>
  <conditionalFormatting sqref="I639">
    <cfRule type="cellIs" dxfId="2" priority="687" stopIfTrue="1" operator="lessThan">
      <formula>0</formula>
    </cfRule>
  </conditionalFormatting>
  <conditionalFormatting sqref="I640">
    <cfRule type="cellIs" dxfId="2" priority="686" stopIfTrue="1" operator="lessThan">
      <formula>0</formula>
    </cfRule>
  </conditionalFormatting>
  <conditionalFormatting sqref="I641">
    <cfRule type="cellIs" dxfId="2" priority="685" stopIfTrue="1" operator="lessThan">
      <formula>0</formula>
    </cfRule>
  </conditionalFormatting>
  <conditionalFormatting sqref="I642">
    <cfRule type="cellIs" dxfId="2" priority="684" stopIfTrue="1" operator="lessThan">
      <formula>0</formula>
    </cfRule>
  </conditionalFormatting>
  <conditionalFormatting sqref="I643">
    <cfRule type="cellIs" dxfId="2" priority="683" stopIfTrue="1" operator="lessThan">
      <formula>0</formula>
    </cfRule>
  </conditionalFormatting>
  <conditionalFormatting sqref="I644">
    <cfRule type="cellIs" dxfId="2" priority="682" stopIfTrue="1" operator="lessThan">
      <formula>0</formula>
    </cfRule>
  </conditionalFormatting>
  <conditionalFormatting sqref="I645">
    <cfRule type="cellIs" dxfId="2" priority="681" stopIfTrue="1" operator="lessThan">
      <formula>0</formula>
    </cfRule>
  </conditionalFormatting>
  <conditionalFormatting sqref="I646">
    <cfRule type="cellIs" dxfId="2" priority="680" stopIfTrue="1" operator="lessThan">
      <formula>0</formula>
    </cfRule>
  </conditionalFormatting>
  <conditionalFormatting sqref="I647">
    <cfRule type="cellIs" dxfId="2" priority="679" stopIfTrue="1" operator="lessThan">
      <formula>0</formula>
    </cfRule>
  </conditionalFormatting>
  <conditionalFormatting sqref="I648">
    <cfRule type="cellIs" dxfId="2" priority="678" stopIfTrue="1" operator="lessThan">
      <formula>0</formula>
    </cfRule>
  </conditionalFormatting>
  <conditionalFormatting sqref="I649">
    <cfRule type="cellIs" dxfId="2" priority="677" stopIfTrue="1" operator="lessThan">
      <formula>0</formula>
    </cfRule>
  </conditionalFormatting>
  <conditionalFormatting sqref="I650">
    <cfRule type="cellIs" dxfId="2" priority="676" stopIfTrue="1" operator="lessThan">
      <formula>0</formula>
    </cfRule>
  </conditionalFormatting>
  <conditionalFormatting sqref="I651">
    <cfRule type="cellIs" dxfId="2" priority="675" stopIfTrue="1" operator="lessThan">
      <formula>0</formula>
    </cfRule>
  </conditionalFormatting>
  <conditionalFormatting sqref="I652">
    <cfRule type="cellIs" dxfId="2" priority="674" stopIfTrue="1" operator="lessThan">
      <formula>0</formula>
    </cfRule>
  </conditionalFormatting>
  <conditionalFormatting sqref="I653">
    <cfRule type="cellIs" dxfId="2" priority="673" stopIfTrue="1" operator="lessThan">
      <formula>0</formula>
    </cfRule>
  </conditionalFormatting>
  <conditionalFormatting sqref="I654">
    <cfRule type="cellIs" dxfId="2" priority="672" stopIfTrue="1" operator="lessThan">
      <formula>0</formula>
    </cfRule>
  </conditionalFormatting>
  <conditionalFormatting sqref="I655">
    <cfRule type="cellIs" dxfId="2" priority="671" stopIfTrue="1" operator="lessThan">
      <formula>0</formula>
    </cfRule>
  </conditionalFormatting>
  <conditionalFormatting sqref="I656">
    <cfRule type="cellIs" dxfId="2" priority="670" stopIfTrue="1" operator="lessThan">
      <formula>0</formula>
    </cfRule>
  </conditionalFormatting>
  <conditionalFormatting sqref="I657">
    <cfRule type="cellIs" dxfId="2" priority="669" stopIfTrue="1" operator="lessThan">
      <formula>0</formula>
    </cfRule>
  </conditionalFormatting>
  <conditionalFormatting sqref="I658">
    <cfRule type="cellIs" dxfId="2" priority="668" stopIfTrue="1" operator="lessThan">
      <formula>0</formula>
    </cfRule>
  </conditionalFormatting>
  <conditionalFormatting sqref="I659">
    <cfRule type="cellIs" dxfId="2" priority="667" stopIfTrue="1" operator="lessThan">
      <formula>0</formula>
    </cfRule>
  </conditionalFormatting>
  <conditionalFormatting sqref="I660">
    <cfRule type="cellIs" dxfId="2" priority="666" stopIfTrue="1" operator="lessThan">
      <formula>0</formula>
    </cfRule>
  </conditionalFormatting>
  <conditionalFormatting sqref="I661">
    <cfRule type="cellIs" dxfId="2" priority="665" stopIfTrue="1" operator="lessThan">
      <formula>0</formula>
    </cfRule>
  </conditionalFormatting>
  <conditionalFormatting sqref="I662">
    <cfRule type="cellIs" dxfId="2" priority="664" stopIfTrue="1" operator="lessThan">
      <formula>0</formula>
    </cfRule>
  </conditionalFormatting>
  <conditionalFormatting sqref="I663">
    <cfRule type="cellIs" dxfId="2" priority="663" stopIfTrue="1" operator="lessThan">
      <formula>0</formula>
    </cfRule>
  </conditionalFormatting>
  <conditionalFormatting sqref="I664">
    <cfRule type="cellIs" dxfId="2" priority="662" stopIfTrue="1" operator="lessThan">
      <formula>0</formula>
    </cfRule>
  </conditionalFormatting>
  <conditionalFormatting sqref="I665">
    <cfRule type="cellIs" dxfId="2" priority="661" stopIfTrue="1" operator="lessThan">
      <formula>0</formula>
    </cfRule>
  </conditionalFormatting>
  <conditionalFormatting sqref="I666">
    <cfRule type="cellIs" dxfId="2" priority="660" stopIfTrue="1" operator="lessThan">
      <formula>0</formula>
    </cfRule>
  </conditionalFormatting>
  <conditionalFormatting sqref="I667">
    <cfRule type="cellIs" dxfId="2" priority="659" stopIfTrue="1" operator="lessThan">
      <formula>0</formula>
    </cfRule>
  </conditionalFormatting>
  <conditionalFormatting sqref="I668">
    <cfRule type="cellIs" dxfId="2" priority="658" stopIfTrue="1" operator="lessThan">
      <formula>0</formula>
    </cfRule>
  </conditionalFormatting>
  <conditionalFormatting sqref="I669">
    <cfRule type="cellIs" dxfId="2" priority="657" stopIfTrue="1" operator="lessThan">
      <formula>0</formula>
    </cfRule>
  </conditionalFormatting>
  <conditionalFormatting sqref="I670">
    <cfRule type="cellIs" dxfId="2" priority="656" stopIfTrue="1" operator="lessThan">
      <formula>0</formula>
    </cfRule>
  </conditionalFormatting>
  <conditionalFormatting sqref="I671">
    <cfRule type="cellIs" dxfId="2" priority="655" stopIfTrue="1" operator="lessThan">
      <formula>0</formula>
    </cfRule>
  </conditionalFormatting>
  <conditionalFormatting sqref="I672">
    <cfRule type="cellIs" dxfId="2" priority="654" stopIfTrue="1" operator="lessThan">
      <formula>0</formula>
    </cfRule>
  </conditionalFormatting>
  <conditionalFormatting sqref="I673">
    <cfRule type="cellIs" dxfId="2" priority="653" stopIfTrue="1" operator="lessThan">
      <formula>0</formula>
    </cfRule>
  </conditionalFormatting>
  <conditionalFormatting sqref="I674">
    <cfRule type="cellIs" dxfId="2" priority="652" stopIfTrue="1" operator="lessThan">
      <formula>0</formula>
    </cfRule>
  </conditionalFormatting>
  <conditionalFormatting sqref="I675">
    <cfRule type="cellIs" dxfId="2" priority="651" stopIfTrue="1" operator="lessThan">
      <formula>0</formula>
    </cfRule>
  </conditionalFormatting>
  <conditionalFormatting sqref="I676">
    <cfRule type="cellIs" dxfId="2" priority="650" stopIfTrue="1" operator="lessThan">
      <formula>0</formula>
    </cfRule>
  </conditionalFormatting>
  <conditionalFormatting sqref="I677">
    <cfRule type="cellIs" dxfId="2" priority="649" stopIfTrue="1" operator="lessThan">
      <formula>0</formula>
    </cfRule>
  </conditionalFormatting>
  <conditionalFormatting sqref="I678">
    <cfRule type="cellIs" dxfId="2" priority="648" stopIfTrue="1" operator="lessThan">
      <formula>0</formula>
    </cfRule>
  </conditionalFormatting>
  <conditionalFormatting sqref="I679">
    <cfRule type="cellIs" dxfId="2" priority="647" stopIfTrue="1" operator="lessThan">
      <formula>0</formula>
    </cfRule>
  </conditionalFormatting>
  <conditionalFormatting sqref="I680">
    <cfRule type="cellIs" dxfId="2" priority="646" stopIfTrue="1" operator="lessThan">
      <formula>0</formula>
    </cfRule>
  </conditionalFormatting>
  <conditionalFormatting sqref="I681">
    <cfRule type="cellIs" dxfId="2" priority="645" stopIfTrue="1" operator="lessThan">
      <formula>0</formula>
    </cfRule>
  </conditionalFormatting>
  <conditionalFormatting sqref="I682">
    <cfRule type="cellIs" dxfId="2" priority="644" stopIfTrue="1" operator="lessThan">
      <formula>0</formula>
    </cfRule>
  </conditionalFormatting>
  <conditionalFormatting sqref="I683">
    <cfRule type="cellIs" dxfId="2" priority="643" stopIfTrue="1" operator="lessThan">
      <formula>0</formula>
    </cfRule>
  </conditionalFormatting>
  <conditionalFormatting sqref="I684">
    <cfRule type="cellIs" dxfId="2" priority="642" stopIfTrue="1" operator="lessThan">
      <formula>0</formula>
    </cfRule>
  </conditionalFormatting>
  <conditionalFormatting sqref="I685">
    <cfRule type="cellIs" dxfId="2" priority="641" stopIfTrue="1" operator="lessThan">
      <formula>0</formula>
    </cfRule>
  </conditionalFormatting>
  <conditionalFormatting sqref="I686">
    <cfRule type="cellIs" dxfId="2" priority="640" stopIfTrue="1" operator="lessThan">
      <formula>0</formula>
    </cfRule>
  </conditionalFormatting>
  <conditionalFormatting sqref="I687">
    <cfRule type="cellIs" dxfId="2" priority="639" stopIfTrue="1" operator="lessThan">
      <formula>0</formula>
    </cfRule>
  </conditionalFormatting>
  <conditionalFormatting sqref="I688">
    <cfRule type="cellIs" dxfId="2" priority="638" stopIfTrue="1" operator="lessThan">
      <formula>0</formula>
    </cfRule>
  </conditionalFormatting>
  <conditionalFormatting sqref="I689">
    <cfRule type="cellIs" dxfId="2" priority="637" stopIfTrue="1" operator="lessThan">
      <formula>0</formula>
    </cfRule>
  </conditionalFormatting>
  <conditionalFormatting sqref="I690">
    <cfRule type="cellIs" dxfId="2" priority="636" stopIfTrue="1" operator="lessThan">
      <formula>0</formula>
    </cfRule>
  </conditionalFormatting>
  <conditionalFormatting sqref="I691">
    <cfRule type="cellIs" dxfId="2" priority="635" stopIfTrue="1" operator="lessThan">
      <formula>0</formula>
    </cfRule>
  </conditionalFormatting>
  <conditionalFormatting sqref="I692">
    <cfRule type="cellIs" dxfId="2" priority="634" stopIfTrue="1" operator="lessThan">
      <formula>0</formula>
    </cfRule>
  </conditionalFormatting>
  <conditionalFormatting sqref="I693">
    <cfRule type="cellIs" dxfId="2" priority="633" stopIfTrue="1" operator="lessThan">
      <formula>0</formula>
    </cfRule>
  </conditionalFormatting>
  <conditionalFormatting sqref="I694">
    <cfRule type="cellIs" dxfId="2" priority="632" stopIfTrue="1" operator="lessThan">
      <formula>0</formula>
    </cfRule>
  </conditionalFormatting>
  <conditionalFormatting sqref="I695">
    <cfRule type="cellIs" dxfId="2" priority="631" stopIfTrue="1" operator="lessThan">
      <formula>0</formula>
    </cfRule>
  </conditionalFormatting>
  <conditionalFormatting sqref="I696">
    <cfRule type="cellIs" dxfId="2" priority="630" stopIfTrue="1" operator="lessThan">
      <formula>0</formula>
    </cfRule>
  </conditionalFormatting>
  <conditionalFormatting sqref="I697">
    <cfRule type="cellIs" dxfId="2" priority="629" stopIfTrue="1" operator="lessThan">
      <formula>0</formula>
    </cfRule>
  </conditionalFormatting>
  <conditionalFormatting sqref="I698">
    <cfRule type="cellIs" dxfId="2" priority="628" stopIfTrue="1" operator="lessThan">
      <formula>0</formula>
    </cfRule>
  </conditionalFormatting>
  <conditionalFormatting sqref="I699">
    <cfRule type="cellIs" dxfId="2" priority="627" stopIfTrue="1" operator="lessThan">
      <formula>0</formula>
    </cfRule>
  </conditionalFormatting>
  <conditionalFormatting sqref="I700">
    <cfRule type="cellIs" dxfId="2" priority="626" stopIfTrue="1" operator="lessThan">
      <formula>0</formula>
    </cfRule>
  </conditionalFormatting>
  <conditionalFormatting sqref="I701">
    <cfRule type="cellIs" dxfId="2" priority="625" stopIfTrue="1" operator="lessThan">
      <formula>0</formula>
    </cfRule>
  </conditionalFormatting>
  <conditionalFormatting sqref="I702">
    <cfRule type="cellIs" dxfId="2" priority="624" stopIfTrue="1" operator="lessThan">
      <formula>0</formula>
    </cfRule>
  </conditionalFormatting>
  <conditionalFormatting sqref="I703">
    <cfRule type="cellIs" dxfId="2" priority="623" stopIfTrue="1" operator="lessThan">
      <formula>0</formula>
    </cfRule>
  </conditionalFormatting>
  <conditionalFormatting sqref="I704">
    <cfRule type="cellIs" dxfId="2" priority="622" stopIfTrue="1" operator="lessThan">
      <formula>0</formula>
    </cfRule>
  </conditionalFormatting>
  <conditionalFormatting sqref="I705">
    <cfRule type="cellIs" dxfId="2" priority="621" stopIfTrue="1" operator="lessThan">
      <formula>0</formula>
    </cfRule>
  </conditionalFormatting>
  <conditionalFormatting sqref="I706">
    <cfRule type="cellIs" dxfId="2" priority="620" stopIfTrue="1" operator="lessThan">
      <formula>0</formula>
    </cfRule>
  </conditionalFormatting>
  <conditionalFormatting sqref="I707">
    <cfRule type="cellIs" dxfId="2" priority="619" stopIfTrue="1" operator="lessThan">
      <formula>0</formula>
    </cfRule>
  </conditionalFormatting>
  <conditionalFormatting sqref="I708">
    <cfRule type="cellIs" dxfId="2" priority="618" stopIfTrue="1" operator="lessThan">
      <formula>0</formula>
    </cfRule>
  </conditionalFormatting>
  <conditionalFormatting sqref="I709">
    <cfRule type="cellIs" dxfId="2" priority="617" stopIfTrue="1" operator="lessThan">
      <formula>0</formula>
    </cfRule>
  </conditionalFormatting>
  <conditionalFormatting sqref="I710">
    <cfRule type="cellIs" dxfId="2" priority="616" stopIfTrue="1" operator="lessThan">
      <formula>0</formula>
    </cfRule>
  </conditionalFormatting>
  <conditionalFormatting sqref="I711">
    <cfRule type="cellIs" dxfId="2" priority="615" stopIfTrue="1" operator="lessThan">
      <formula>0</formula>
    </cfRule>
  </conditionalFormatting>
  <conditionalFormatting sqref="I712">
    <cfRule type="cellIs" dxfId="2" priority="614" stopIfTrue="1" operator="lessThan">
      <formula>0</formula>
    </cfRule>
  </conditionalFormatting>
  <conditionalFormatting sqref="I713">
    <cfRule type="cellIs" dxfId="2" priority="613" stopIfTrue="1" operator="lessThan">
      <formula>0</formula>
    </cfRule>
  </conditionalFormatting>
  <conditionalFormatting sqref="I714">
    <cfRule type="cellIs" dxfId="2" priority="612" stopIfTrue="1" operator="lessThan">
      <formula>0</formula>
    </cfRule>
  </conditionalFormatting>
  <conditionalFormatting sqref="I715">
    <cfRule type="cellIs" dxfId="2" priority="611" stopIfTrue="1" operator="lessThan">
      <formula>0</formula>
    </cfRule>
  </conditionalFormatting>
  <conditionalFormatting sqref="I716">
    <cfRule type="cellIs" dxfId="2" priority="610" stopIfTrue="1" operator="lessThan">
      <formula>0</formula>
    </cfRule>
  </conditionalFormatting>
  <conditionalFormatting sqref="I717">
    <cfRule type="cellIs" dxfId="2" priority="609" stopIfTrue="1" operator="lessThan">
      <formula>0</formula>
    </cfRule>
  </conditionalFormatting>
  <conditionalFormatting sqref="I718">
    <cfRule type="cellIs" dxfId="2" priority="608" stopIfTrue="1" operator="lessThan">
      <formula>0</formula>
    </cfRule>
  </conditionalFormatting>
  <conditionalFormatting sqref="I719">
    <cfRule type="cellIs" dxfId="2" priority="607" stopIfTrue="1" operator="lessThan">
      <formula>0</formula>
    </cfRule>
  </conditionalFormatting>
  <conditionalFormatting sqref="I720">
    <cfRule type="cellIs" dxfId="2" priority="606" stopIfTrue="1" operator="lessThan">
      <formula>0</formula>
    </cfRule>
  </conditionalFormatting>
  <conditionalFormatting sqref="I721">
    <cfRule type="cellIs" dxfId="2" priority="605" stopIfTrue="1" operator="lessThan">
      <formula>0</formula>
    </cfRule>
  </conditionalFormatting>
  <conditionalFormatting sqref="I722">
    <cfRule type="cellIs" dxfId="2" priority="604" stopIfTrue="1" operator="lessThan">
      <formula>0</formula>
    </cfRule>
  </conditionalFormatting>
  <conditionalFormatting sqref="I723">
    <cfRule type="cellIs" dxfId="2" priority="603" stopIfTrue="1" operator="lessThan">
      <formula>0</formula>
    </cfRule>
  </conditionalFormatting>
  <conditionalFormatting sqref="I724">
    <cfRule type="cellIs" dxfId="2" priority="602" stopIfTrue="1" operator="lessThan">
      <formula>0</formula>
    </cfRule>
  </conditionalFormatting>
  <conditionalFormatting sqref="I725">
    <cfRule type="cellIs" dxfId="2" priority="601" stopIfTrue="1" operator="lessThan">
      <formula>0</formula>
    </cfRule>
  </conditionalFormatting>
  <conditionalFormatting sqref="I726">
    <cfRule type="cellIs" dxfId="2" priority="600" stopIfTrue="1" operator="lessThan">
      <formula>0</formula>
    </cfRule>
  </conditionalFormatting>
  <conditionalFormatting sqref="I727">
    <cfRule type="cellIs" dxfId="2" priority="599" stopIfTrue="1" operator="lessThan">
      <formula>0</formula>
    </cfRule>
  </conditionalFormatting>
  <conditionalFormatting sqref="I728">
    <cfRule type="cellIs" dxfId="2" priority="598" stopIfTrue="1" operator="lessThan">
      <formula>0</formula>
    </cfRule>
  </conditionalFormatting>
  <conditionalFormatting sqref="I729">
    <cfRule type="cellIs" dxfId="2" priority="597" stopIfTrue="1" operator="lessThan">
      <formula>0</formula>
    </cfRule>
  </conditionalFormatting>
  <conditionalFormatting sqref="I730">
    <cfRule type="cellIs" dxfId="2" priority="596" stopIfTrue="1" operator="lessThan">
      <formula>0</formula>
    </cfRule>
  </conditionalFormatting>
  <conditionalFormatting sqref="I731">
    <cfRule type="cellIs" dxfId="2" priority="595" stopIfTrue="1" operator="lessThan">
      <formula>0</formula>
    </cfRule>
  </conditionalFormatting>
  <conditionalFormatting sqref="I732">
    <cfRule type="cellIs" dxfId="2" priority="594" stopIfTrue="1" operator="lessThan">
      <formula>0</formula>
    </cfRule>
  </conditionalFormatting>
  <conditionalFormatting sqref="I733">
    <cfRule type="cellIs" dxfId="2" priority="593" stopIfTrue="1" operator="lessThan">
      <formula>0</formula>
    </cfRule>
  </conditionalFormatting>
  <conditionalFormatting sqref="I734">
    <cfRule type="cellIs" dxfId="2" priority="592" stopIfTrue="1" operator="lessThan">
      <formula>0</formula>
    </cfRule>
  </conditionalFormatting>
  <conditionalFormatting sqref="I735">
    <cfRule type="cellIs" dxfId="2" priority="591" stopIfTrue="1" operator="lessThan">
      <formula>0</formula>
    </cfRule>
  </conditionalFormatting>
  <conditionalFormatting sqref="I736">
    <cfRule type="cellIs" dxfId="2" priority="590" stopIfTrue="1" operator="lessThan">
      <formula>0</formula>
    </cfRule>
  </conditionalFormatting>
  <conditionalFormatting sqref="I737">
    <cfRule type="cellIs" dxfId="2" priority="589" stopIfTrue="1" operator="lessThan">
      <formula>0</formula>
    </cfRule>
  </conditionalFormatting>
  <conditionalFormatting sqref="I738">
    <cfRule type="cellIs" dxfId="2" priority="588" stopIfTrue="1" operator="lessThan">
      <formula>0</formula>
    </cfRule>
  </conditionalFormatting>
  <conditionalFormatting sqref="I739">
    <cfRule type="cellIs" dxfId="2" priority="587" stopIfTrue="1" operator="lessThan">
      <formula>0</formula>
    </cfRule>
  </conditionalFormatting>
  <conditionalFormatting sqref="I740">
    <cfRule type="cellIs" dxfId="2" priority="586" stopIfTrue="1" operator="lessThan">
      <formula>0</formula>
    </cfRule>
  </conditionalFormatting>
  <conditionalFormatting sqref="I741">
    <cfRule type="cellIs" dxfId="2" priority="585" stopIfTrue="1" operator="lessThan">
      <formula>0</formula>
    </cfRule>
  </conditionalFormatting>
  <conditionalFormatting sqref="I742">
    <cfRule type="cellIs" dxfId="2" priority="584" stopIfTrue="1" operator="lessThan">
      <formula>0</formula>
    </cfRule>
  </conditionalFormatting>
  <conditionalFormatting sqref="I743">
    <cfRule type="cellIs" dxfId="2" priority="583" stopIfTrue="1" operator="lessThan">
      <formula>0</formula>
    </cfRule>
  </conditionalFormatting>
  <conditionalFormatting sqref="I744">
    <cfRule type="cellIs" dxfId="2" priority="582" stopIfTrue="1" operator="lessThan">
      <formula>0</formula>
    </cfRule>
  </conditionalFormatting>
  <conditionalFormatting sqref="I745">
    <cfRule type="cellIs" dxfId="2" priority="581" stopIfTrue="1" operator="lessThan">
      <formula>0</formula>
    </cfRule>
  </conditionalFormatting>
  <conditionalFormatting sqref="I746">
    <cfRule type="cellIs" dxfId="2" priority="580" stopIfTrue="1" operator="lessThan">
      <formula>0</formula>
    </cfRule>
  </conditionalFormatting>
  <conditionalFormatting sqref="I747">
    <cfRule type="cellIs" dxfId="2" priority="579" stopIfTrue="1" operator="lessThan">
      <formula>0</formula>
    </cfRule>
  </conditionalFormatting>
  <conditionalFormatting sqref="I748">
    <cfRule type="cellIs" dxfId="2" priority="578" stopIfTrue="1" operator="lessThan">
      <formula>0</formula>
    </cfRule>
  </conditionalFormatting>
  <conditionalFormatting sqref="I749">
    <cfRule type="cellIs" dxfId="2" priority="577" stopIfTrue="1" operator="lessThan">
      <formula>0</formula>
    </cfRule>
  </conditionalFormatting>
  <conditionalFormatting sqref="I750">
    <cfRule type="cellIs" dxfId="2" priority="576" stopIfTrue="1" operator="lessThan">
      <formula>0</formula>
    </cfRule>
  </conditionalFormatting>
  <conditionalFormatting sqref="I751">
    <cfRule type="cellIs" dxfId="2" priority="575" stopIfTrue="1" operator="lessThan">
      <formula>0</formula>
    </cfRule>
  </conditionalFormatting>
  <conditionalFormatting sqref="I752">
    <cfRule type="cellIs" dxfId="2" priority="574" stopIfTrue="1" operator="lessThan">
      <formula>0</formula>
    </cfRule>
  </conditionalFormatting>
  <conditionalFormatting sqref="I753">
    <cfRule type="cellIs" dxfId="2" priority="573" stopIfTrue="1" operator="lessThan">
      <formula>0</formula>
    </cfRule>
  </conditionalFormatting>
  <conditionalFormatting sqref="I754">
    <cfRule type="cellIs" dxfId="2" priority="572" stopIfTrue="1" operator="lessThan">
      <formula>0</formula>
    </cfRule>
  </conditionalFormatting>
  <conditionalFormatting sqref="I755">
    <cfRule type="cellIs" dxfId="2" priority="571" stopIfTrue="1" operator="lessThan">
      <formula>0</formula>
    </cfRule>
  </conditionalFormatting>
  <conditionalFormatting sqref="I756">
    <cfRule type="cellIs" dxfId="2" priority="570" stopIfTrue="1" operator="lessThan">
      <formula>0</formula>
    </cfRule>
  </conditionalFormatting>
  <conditionalFormatting sqref="I757">
    <cfRule type="cellIs" dxfId="2" priority="569" stopIfTrue="1" operator="lessThan">
      <formula>0</formula>
    </cfRule>
  </conditionalFormatting>
  <conditionalFormatting sqref="I758">
    <cfRule type="cellIs" dxfId="2" priority="568" stopIfTrue="1" operator="lessThan">
      <formula>0</formula>
    </cfRule>
  </conditionalFormatting>
  <conditionalFormatting sqref="I759">
    <cfRule type="cellIs" dxfId="2" priority="567" stopIfTrue="1" operator="lessThan">
      <formula>0</formula>
    </cfRule>
  </conditionalFormatting>
  <conditionalFormatting sqref="I760">
    <cfRule type="cellIs" dxfId="2" priority="566" stopIfTrue="1" operator="lessThan">
      <formula>0</formula>
    </cfRule>
  </conditionalFormatting>
  <conditionalFormatting sqref="I761">
    <cfRule type="cellIs" dxfId="2" priority="565" stopIfTrue="1" operator="lessThan">
      <formula>0</formula>
    </cfRule>
  </conditionalFormatting>
  <conditionalFormatting sqref="I762">
    <cfRule type="cellIs" dxfId="2" priority="564" stopIfTrue="1" operator="lessThan">
      <formula>0</formula>
    </cfRule>
  </conditionalFormatting>
  <conditionalFormatting sqref="I763">
    <cfRule type="cellIs" dxfId="2" priority="563" stopIfTrue="1" operator="lessThan">
      <formula>0</formula>
    </cfRule>
  </conditionalFormatting>
  <conditionalFormatting sqref="I764">
    <cfRule type="cellIs" dxfId="2" priority="562" stopIfTrue="1" operator="lessThan">
      <formula>0</formula>
    </cfRule>
  </conditionalFormatting>
  <conditionalFormatting sqref="I765">
    <cfRule type="cellIs" dxfId="2" priority="561" stopIfTrue="1" operator="lessThan">
      <formula>0</formula>
    </cfRule>
  </conditionalFormatting>
  <conditionalFormatting sqref="I766">
    <cfRule type="cellIs" dxfId="2" priority="560" stopIfTrue="1" operator="lessThan">
      <formula>0</formula>
    </cfRule>
  </conditionalFormatting>
  <conditionalFormatting sqref="I767">
    <cfRule type="cellIs" dxfId="2" priority="559" stopIfTrue="1" operator="lessThan">
      <formula>0</formula>
    </cfRule>
  </conditionalFormatting>
  <conditionalFormatting sqref="I768">
    <cfRule type="cellIs" dxfId="2" priority="558" stopIfTrue="1" operator="lessThan">
      <formula>0</formula>
    </cfRule>
  </conditionalFormatting>
  <conditionalFormatting sqref="I769">
    <cfRule type="cellIs" dxfId="2" priority="557" stopIfTrue="1" operator="lessThan">
      <formula>0</formula>
    </cfRule>
  </conditionalFormatting>
  <conditionalFormatting sqref="I770">
    <cfRule type="cellIs" dxfId="2" priority="556" stopIfTrue="1" operator="lessThan">
      <formula>0</formula>
    </cfRule>
  </conditionalFormatting>
  <conditionalFormatting sqref="I771">
    <cfRule type="cellIs" dxfId="2" priority="555" stopIfTrue="1" operator="lessThan">
      <formula>0</formula>
    </cfRule>
  </conditionalFormatting>
  <conditionalFormatting sqref="I772">
    <cfRule type="cellIs" dxfId="2" priority="554" stopIfTrue="1" operator="lessThan">
      <formula>0</formula>
    </cfRule>
  </conditionalFormatting>
  <conditionalFormatting sqref="I773">
    <cfRule type="cellIs" dxfId="2" priority="553" stopIfTrue="1" operator="lessThan">
      <formula>0</formula>
    </cfRule>
  </conditionalFormatting>
  <conditionalFormatting sqref="I774">
    <cfRule type="cellIs" dxfId="2" priority="552" stopIfTrue="1" operator="lessThan">
      <formula>0</formula>
    </cfRule>
  </conditionalFormatting>
  <conditionalFormatting sqref="I775">
    <cfRule type="cellIs" dxfId="2" priority="551" stopIfTrue="1" operator="lessThan">
      <formula>0</formula>
    </cfRule>
  </conditionalFormatting>
  <conditionalFormatting sqref="I776">
    <cfRule type="cellIs" dxfId="2" priority="550" stopIfTrue="1" operator="lessThan">
      <formula>0</formula>
    </cfRule>
  </conditionalFormatting>
  <conditionalFormatting sqref="I777">
    <cfRule type="cellIs" dxfId="2" priority="549" stopIfTrue="1" operator="lessThan">
      <formula>0</formula>
    </cfRule>
  </conditionalFormatting>
  <conditionalFormatting sqref="I778">
    <cfRule type="cellIs" dxfId="2" priority="548" stopIfTrue="1" operator="lessThan">
      <formula>0</formula>
    </cfRule>
  </conditionalFormatting>
  <conditionalFormatting sqref="I779">
    <cfRule type="cellIs" dxfId="2" priority="547" stopIfTrue="1" operator="lessThan">
      <formula>0</formula>
    </cfRule>
  </conditionalFormatting>
  <conditionalFormatting sqref="I780">
    <cfRule type="cellIs" dxfId="2" priority="546" stopIfTrue="1" operator="lessThan">
      <formula>0</formula>
    </cfRule>
  </conditionalFormatting>
  <conditionalFormatting sqref="I781">
    <cfRule type="cellIs" dxfId="2" priority="545" stopIfTrue="1" operator="lessThan">
      <formula>0</formula>
    </cfRule>
  </conditionalFormatting>
  <conditionalFormatting sqref="I782">
    <cfRule type="cellIs" dxfId="2" priority="544" stopIfTrue="1" operator="lessThan">
      <formula>0</formula>
    </cfRule>
  </conditionalFormatting>
  <conditionalFormatting sqref="I783">
    <cfRule type="cellIs" dxfId="2" priority="543" stopIfTrue="1" operator="lessThan">
      <formula>0</formula>
    </cfRule>
  </conditionalFormatting>
  <conditionalFormatting sqref="I784">
    <cfRule type="cellIs" dxfId="2" priority="542" stopIfTrue="1" operator="lessThan">
      <formula>0</formula>
    </cfRule>
  </conditionalFormatting>
  <conditionalFormatting sqref="I785">
    <cfRule type="cellIs" dxfId="2" priority="541" stopIfTrue="1" operator="lessThan">
      <formula>0</formula>
    </cfRule>
  </conditionalFormatting>
  <conditionalFormatting sqref="I786">
    <cfRule type="cellIs" dxfId="2" priority="540" stopIfTrue="1" operator="lessThan">
      <formula>0</formula>
    </cfRule>
  </conditionalFormatting>
  <conditionalFormatting sqref="I787">
    <cfRule type="cellIs" dxfId="2" priority="539" stopIfTrue="1" operator="lessThan">
      <formula>0</formula>
    </cfRule>
  </conditionalFormatting>
  <conditionalFormatting sqref="I788">
    <cfRule type="cellIs" dxfId="2" priority="538" stopIfTrue="1" operator="lessThan">
      <formula>0</formula>
    </cfRule>
  </conditionalFormatting>
  <conditionalFormatting sqref="I789">
    <cfRule type="cellIs" dxfId="2" priority="537" stopIfTrue="1" operator="lessThan">
      <formula>0</formula>
    </cfRule>
  </conditionalFormatting>
  <conditionalFormatting sqref="I790">
    <cfRule type="cellIs" dxfId="2" priority="536" stopIfTrue="1" operator="lessThan">
      <formula>0</formula>
    </cfRule>
  </conditionalFormatting>
  <conditionalFormatting sqref="I791">
    <cfRule type="cellIs" dxfId="2" priority="535" stopIfTrue="1" operator="lessThan">
      <formula>0</formula>
    </cfRule>
  </conditionalFormatting>
  <conditionalFormatting sqref="I792">
    <cfRule type="cellIs" dxfId="2" priority="534" stopIfTrue="1" operator="lessThan">
      <formula>0</formula>
    </cfRule>
  </conditionalFormatting>
  <conditionalFormatting sqref="I793">
    <cfRule type="cellIs" dxfId="2" priority="533" stopIfTrue="1" operator="lessThan">
      <formula>0</formula>
    </cfRule>
  </conditionalFormatting>
  <conditionalFormatting sqref="I794">
    <cfRule type="cellIs" dxfId="2" priority="532" stopIfTrue="1" operator="lessThan">
      <formula>0</formula>
    </cfRule>
  </conditionalFormatting>
  <conditionalFormatting sqref="I795">
    <cfRule type="cellIs" dxfId="2" priority="531" stopIfTrue="1" operator="lessThan">
      <formula>0</formula>
    </cfRule>
  </conditionalFormatting>
  <conditionalFormatting sqref="I796">
    <cfRule type="cellIs" dxfId="2" priority="530" stopIfTrue="1" operator="lessThan">
      <formula>0</formula>
    </cfRule>
  </conditionalFormatting>
  <conditionalFormatting sqref="I797">
    <cfRule type="cellIs" dxfId="2" priority="529" stopIfTrue="1" operator="lessThan">
      <formula>0</formula>
    </cfRule>
  </conditionalFormatting>
  <conditionalFormatting sqref="I798">
    <cfRule type="cellIs" dxfId="2" priority="528" stopIfTrue="1" operator="lessThan">
      <formula>0</formula>
    </cfRule>
  </conditionalFormatting>
  <conditionalFormatting sqref="I799">
    <cfRule type="cellIs" dxfId="2" priority="527" stopIfTrue="1" operator="lessThan">
      <formula>0</formula>
    </cfRule>
  </conditionalFormatting>
  <conditionalFormatting sqref="I800">
    <cfRule type="cellIs" dxfId="2" priority="526" stopIfTrue="1" operator="lessThan">
      <formula>0</formula>
    </cfRule>
  </conditionalFormatting>
  <conditionalFormatting sqref="I801">
    <cfRule type="cellIs" dxfId="2" priority="525" stopIfTrue="1" operator="lessThan">
      <formula>0</formula>
    </cfRule>
  </conditionalFormatting>
  <conditionalFormatting sqref="I802">
    <cfRule type="cellIs" dxfId="2" priority="524" stopIfTrue="1" operator="lessThan">
      <formula>0</formula>
    </cfRule>
  </conditionalFormatting>
  <conditionalFormatting sqref="I803">
    <cfRule type="cellIs" dxfId="2" priority="523" stopIfTrue="1" operator="lessThan">
      <formula>0</formula>
    </cfRule>
  </conditionalFormatting>
  <conditionalFormatting sqref="I804">
    <cfRule type="cellIs" dxfId="2" priority="522" stopIfTrue="1" operator="lessThan">
      <formula>0</formula>
    </cfRule>
  </conditionalFormatting>
  <conditionalFormatting sqref="I805">
    <cfRule type="cellIs" dxfId="2" priority="521" stopIfTrue="1" operator="lessThan">
      <formula>0</formula>
    </cfRule>
  </conditionalFormatting>
  <conditionalFormatting sqref="I806">
    <cfRule type="cellIs" dxfId="2" priority="520" stopIfTrue="1" operator="lessThan">
      <formula>0</formula>
    </cfRule>
  </conditionalFormatting>
  <conditionalFormatting sqref="I807">
    <cfRule type="cellIs" dxfId="2" priority="519" stopIfTrue="1" operator="lessThan">
      <formula>0</formula>
    </cfRule>
  </conditionalFormatting>
  <conditionalFormatting sqref="I808">
    <cfRule type="cellIs" dxfId="2" priority="518" stopIfTrue="1" operator="lessThan">
      <formula>0</formula>
    </cfRule>
  </conditionalFormatting>
  <conditionalFormatting sqref="I809">
    <cfRule type="cellIs" dxfId="2" priority="517" stopIfTrue="1" operator="lessThan">
      <formula>0</formula>
    </cfRule>
  </conditionalFormatting>
  <conditionalFormatting sqref="I810">
    <cfRule type="cellIs" dxfId="2" priority="516" stopIfTrue="1" operator="lessThan">
      <formula>0</formula>
    </cfRule>
  </conditionalFormatting>
  <conditionalFormatting sqref="I811">
    <cfRule type="cellIs" dxfId="2" priority="515" stopIfTrue="1" operator="lessThan">
      <formula>0</formula>
    </cfRule>
  </conditionalFormatting>
  <conditionalFormatting sqref="I812">
    <cfRule type="cellIs" dxfId="2" priority="514" stopIfTrue="1" operator="lessThan">
      <formula>0</formula>
    </cfRule>
  </conditionalFormatting>
  <conditionalFormatting sqref="I813">
    <cfRule type="cellIs" dxfId="2" priority="513" stopIfTrue="1" operator="lessThan">
      <formula>0</formula>
    </cfRule>
  </conditionalFormatting>
  <conditionalFormatting sqref="I814">
    <cfRule type="cellIs" dxfId="2" priority="512" stopIfTrue="1" operator="lessThan">
      <formula>0</formula>
    </cfRule>
  </conditionalFormatting>
  <conditionalFormatting sqref="I815">
    <cfRule type="cellIs" dxfId="2" priority="511" stopIfTrue="1" operator="lessThan">
      <formula>0</formula>
    </cfRule>
  </conditionalFormatting>
  <conditionalFormatting sqref="I816">
    <cfRule type="cellIs" dxfId="2" priority="510" stopIfTrue="1" operator="lessThan">
      <formula>0</formula>
    </cfRule>
  </conditionalFormatting>
  <conditionalFormatting sqref="I817">
    <cfRule type="cellIs" dxfId="2" priority="509" stopIfTrue="1" operator="lessThan">
      <formula>0</formula>
    </cfRule>
  </conditionalFormatting>
  <conditionalFormatting sqref="I818">
    <cfRule type="cellIs" dxfId="2" priority="508" stopIfTrue="1" operator="lessThan">
      <formula>0</formula>
    </cfRule>
  </conditionalFormatting>
  <conditionalFormatting sqref="I819">
    <cfRule type="cellIs" dxfId="2" priority="507" stopIfTrue="1" operator="lessThan">
      <formula>0</formula>
    </cfRule>
  </conditionalFormatting>
  <conditionalFormatting sqref="I820">
    <cfRule type="cellIs" dxfId="2" priority="506" stopIfTrue="1" operator="lessThan">
      <formula>0</formula>
    </cfRule>
  </conditionalFormatting>
  <conditionalFormatting sqref="I821">
    <cfRule type="cellIs" dxfId="2" priority="505" stopIfTrue="1" operator="lessThan">
      <formula>0</formula>
    </cfRule>
  </conditionalFormatting>
  <conditionalFormatting sqref="I822">
    <cfRule type="cellIs" dxfId="2" priority="504" stopIfTrue="1" operator="lessThan">
      <formula>0</formula>
    </cfRule>
  </conditionalFormatting>
  <conditionalFormatting sqref="I823">
    <cfRule type="cellIs" dxfId="2" priority="503" stopIfTrue="1" operator="lessThan">
      <formula>0</formula>
    </cfRule>
  </conditionalFormatting>
  <conditionalFormatting sqref="I824">
    <cfRule type="cellIs" dxfId="2" priority="502" stopIfTrue="1" operator="lessThan">
      <formula>0</formula>
    </cfRule>
  </conditionalFormatting>
  <conditionalFormatting sqref="I825">
    <cfRule type="cellIs" dxfId="2" priority="501" stopIfTrue="1" operator="lessThan">
      <formula>0</formula>
    </cfRule>
  </conditionalFormatting>
  <conditionalFormatting sqref="I826">
    <cfRule type="cellIs" dxfId="2" priority="500" stopIfTrue="1" operator="lessThan">
      <formula>0</formula>
    </cfRule>
  </conditionalFormatting>
  <conditionalFormatting sqref="I827">
    <cfRule type="cellIs" dxfId="2" priority="499" stopIfTrue="1" operator="lessThan">
      <formula>0</formula>
    </cfRule>
  </conditionalFormatting>
  <conditionalFormatting sqref="I828">
    <cfRule type="cellIs" dxfId="2" priority="498" stopIfTrue="1" operator="lessThan">
      <formula>0</formula>
    </cfRule>
  </conditionalFormatting>
  <conditionalFormatting sqref="I829">
    <cfRule type="cellIs" dxfId="2" priority="497" stopIfTrue="1" operator="lessThan">
      <formula>0</formula>
    </cfRule>
  </conditionalFormatting>
  <conditionalFormatting sqref="I830">
    <cfRule type="cellIs" dxfId="2" priority="496" stopIfTrue="1" operator="lessThan">
      <formula>0</formula>
    </cfRule>
  </conditionalFormatting>
  <conditionalFormatting sqref="I831">
    <cfRule type="cellIs" dxfId="2" priority="495" stopIfTrue="1" operator="lessThan">
      <formula>0</formula>
    </cfRule>
  </conditionalFormatting>
  <conditionalFormatting sqref="I832">
    <cfRule type="cellIs" dxfId="2" priority="494" stopIfTrue="1" operator="lessThan">
      <formula>0</formula>
    </cfRule>
  </conditionalFormatting>
  <conditionalFormatting sqref="I833">
    <cfRule type="cellIs" dxfId="2" priority="493" stopIfTrue="1" operator="lessThan">
      <formula>0</formula>
    </cfRule>
  </conditionalFormatting>
  <conditionalFormatting sqref="I834">
    <cfRule type="cellIs" dxfId="2" priority="492" stopIfTrue="1" operator="lessThan">
      <formula>0</formula>
    </cfRule>
  </conditionalFormatting>
  <conditionalFormatting sqref="I835">
    <cfRule type="cellIs" dxfId="2" priority="491" stopIfTrue="1" operator="lessThan">
      <formula>0</formula>
    </cfRule>
  </conditionalFormatting>
  <conditionalFormatting sqref="I836">
    <cfRule type="cellIs" dxfId="2" priority="490" stopIfTrue="1" operator="lessThan">
      <formula>0</formula>
    </cfRule>
  </conditionalFormatting>
  <conditionalFormatting sqref="I837">
    <cfRule type="cellIs" dxfId="2" priority="489" stopIfTrue="1" operator="lessThan">
      <formula>0</formula>
    </cfRule>
  </conditionalFormatting>
  <conditionalFormatting sqref="I838">
    <cfRule type="cellIs" dxfId="2" priority="488" stopIfTrue="1" operator="lessThan">
      <formula>0</formula>
    </cfRule>
  </conditionalFormatting>
  <conditionalFormatting sqref="I839">
    <cfRule type="cellIs" dxfId="2" priority="487" stopIfTrue="1" operator="lessThan">
      <formula>0</formula>
    </cfRule>
  </conditionalFormatting>
  <conditionalFormatting sqref="I840">
    <cfRule type="cellIs" dxfId="2" priority="486" stopIfTrue="1" operator="lessThan">
      <formula>0</formula>
    </cfRule>
  </conditionalFormatting>
  <conditionalFormatting sqref="I841">
    <cfRule type="cellIs" dxfId="2" priority="485" stopIfTrue="1" operator="lessThan">
      <formula>0</formula>
    </cfRule>
  </conditionalFormatting>
  <conditionalFormatting sqref="I842">
    <cfRule type="cellIs" dxfId="2" priority="484" stopIfTrue="1" operator="lessThan">
      <formula>0</formula>
    </cfRule>
  </conditionalFormatting>
  <conditionalFormatting sqref="I843">
    <cfRule type="cellIs" dxfId="2" priority="483" stopIfTrue="1" operator="lessThan">
      <formula>0</formula>
    </cfRule>
  </conditionalFormatting>
  <conditionalFormatting sqref="I844">
    <cfRule type="cellIs" dxfId="2" priority="482" stopIfTrue="1" operator="lessThan">
      <formula>0</formula>
    </cfRule>
  </conditionalFormatting>
  <conditionalFormatting sqref="I845">
    <cfRule type="cellIs" dxfId="2" priority="481" stopIfTrue="1" operator="lessThan">
      <formula>0</formula>
    </cfRule>
  </conditionalFormatting>
  <conditionalFormatting sqref="I846">
    <cfRule type="cellIs" dxfId="2" priority="480" stopIfTrue="1" operator="lessThan">
      <formula>0</formula>
    </cfRule>
  </conditionalFormatting>
  <conditionalFormatting sqref="I847">
    <cfRule type="cellIs" dxfId="2" priority="479" stopIfTrue="1" operator="lessThan">
      <formula>0</formula>
    </cfRule>
  </conditionalFormatting>
  <conditionalFormatting sqref="I848">
    <cfRule type="cellIs" dxfId="2" priority="478" stopIfTrue="1" operator="lessThan">
      <formula>0</formula>
    </cfRule>
  </conditionalFormatting>
  <conditionalFormatting sqref="I849">
    <cfRule type="cellIs" dxfId="2" priority="477" stopIfTrue="1" operator="lessThan">
      <formula>0</formula>
    </cfRule>
  </conditionalFormatting>
  <conditionalFormatting sqref="I850">
    <cfRule type="cellIs" dxfId="2" priority="476" stopIfTrue="1" operator="lessThan">
      <formula>0</formula>
    </cfRule>
  </conditionalFormatting>
  <conditionalFormatting sqref="I851">
    <cfRule type="cellIs" dxfId="2" priority="475" stopIfTrue="1" operator="lessThan">
      <formula>0</formula>
    </cfRule>
  </conditionalFormatting>
  <conditionalFormatting sqref="I852">
    <cfRule type="cellIs" dxfId="2" priority="474" stopIfTrue="1" operator="lessThan">
      <formula>0</formula>
    </cfRule>
  </conditionalFormatting>
  <conditionalFormatting sqref="I853">
    <cfRule type="cellIs" dxfId="2" priority="473" stopIfTrue="1" operator="lessThan">
      <formula>0</formula>
    </cfRule>
  </conditionalFormatting>
  <conditionalFormatting sqref="I854">
    <cfRule type="cellIs" dxfId="2" priority="472" stopIfTrue="1" operator="lessThan">
      <formula>0</formula>
    </cfRule>
  </conditionalFormatting>
  <conditionalFormatting sqref="I855">
    <cfRule type="cellIs" dxfId="2" priority="471" stopIfTrue="1" operator="lessThan">
      <formula>0</formula>
    </cfRule>
  </conditionalFormatting>
  <conditionalFormatting sqref="I856">
    <cfRule type="cellIs" dxfId="2" priority="470" stopIfTrue="1" operator="lessThan">
      <formula>0</formula>
    </cfRule>
  </conditionalFormatting>
  <conditionalFormatting sqref="I857">
    <cfRule type="cellIs" dxfId="2" priority="469" stopIfTrue="1" operator="lessThan">
      <formula>0</formula>
    </cfRule>
  </conditionalFormatting>
  <conditionalFormatting sqref="I858">
    <cfRule type="cellIs" dxfId="2" priority="468" stopIfTrue="1" operator="lessThan">
      <formula>0</formula>
    </cfRule>
  </conditionalFormatting>
  <conditionalFormatting sqref="I859">
    <cfRule type="cellIs" dxfId="2" priority="467" stopIfTrue="1" operator="lessThan">
      <formula>0</formula>
    </cfRule>
  </conditionalFormatting>
  <conditionalFormatting sqref="I860">
    <cfRule type="cellIs" dxfId="2" priority="466" stopIfTrue="1" operator="lessThan">
      <formula>0</formula>
    </cfRule>
  </conditionalFormatting>
  <conditionalFormatting sqref="I861">
    <cfRule type="cellIs" dxfId="2" priority="465" stopIfTrue="1" operator="lessThan">
      <formula>0</formula>
    </cfRule>
  </conditionalFormatting>
  <conditionalFormatting sqref="I862">
    <cfRule type="cellIs" dxfId="2" priority="464" stopIfTrue="1" operator="lessThan">
      <formula>0</formula>
    </cfRule>
  </conditionalFormatting>
  <conditionalFormatting sqref="I863">
    <cfRule type="cellIs" dxfId="2" priority="463" stopIfTrue="1" operator="lessThan">
      <formula>0</formula>
    </cfRule>
  </conditionalFormatting>
  <conditionalFormatting sqref="I864">
    <cfRule type="cellIs" dxfId="2" priority="462" stopIfTrue="1" operator="lessThan">
      <formula>0</formula>
    </cfRule>
  </conditionalFormatting>
  <conditionalFormatting sqref="I865">
    <cfRule type="cellIs" dxfId="2" priority="461" stopIfTrue="1" operator="lessThan">
      <formula>0</formula>
    </cfRule>
  </conditionalFormatting>
  <conditionalFormatting sqref="I866">
    <cfRule type="cellIs" dxfId="2" priority="460" stopIfTrue="1" operator="lessThan">
      <formula>0</formula>
    </cfRule>
  </conditionalFormatting>
  <conditionalFormatting sqref="I867">
    <cfRule type="cellIs" dxfId="2" priority="459" stopIfTrue="1" operator="lessThan">
      <formula>0</formula>
    </cfRule>
  </conditionalFormatting>
  <conditionalFormatting sqref="I868">
    <cfRule type="cellIs" dxfId="2" priority="458" stopIfTrue="1" operator="lessThan">
      <formula>0</formula>
    </cfRule>
  </conditionalFormatting>
  <conditionalFormatting sqref="I869">
    <cfRule type="cellIs" dxfId="2" priority="457" stopIfTrue="1" operator="lessThan">
      <formula>0</formula>
    </cfRule>
  </conditionalFormatting>
  <conditionalFormatting sqref="I870">
    <cfRule type="cellIs" dxfId="2" priority="456" stopIfTrue="1" operator="lessThan">
      <formula>0</formula>
    </cfRule>
  </conditionalFormatting>
  <conditionalFormatting sqref="I871">
    <cfRule type="cellIs" dxfId="2" priority="455" stopIfTrue="1" operator="lessThan">
      <formula>0</formula>
    </cfRule>
  </conditionalFormatting>
  <conditionalFormatting sqref="I872">
    <cfRule type="cellIs" dxfId="2" priority="454" stopIfTrue="1" operator="lessThan">
      <formula>0</formula>
    </cfRule>
  </conditionalFormatting>
  <conditionalFormatting sqref="I873">
    <cfRule type="cellIs" dxfId="2" priority="453" stopIfTrue="1" operator="lessThan">
      <formula>0</formula>
    </cfRule>
  </conditionalFormatting>
  <conditionalFormatting sqref="I874">
    <cfRule type="cellIs" dxfId="2" priority="452" stopIfTrue="1" operator="lessThan">
      <formula>0</formula>
    </cfRule>
  </conditionalFormatting>
  <conditionalFormatting sqref="I875">
    <cfRule type="cellIs" dxfId="2" priority="451" stopIfTrue="1" operator="lessThan">
      <formula>0</formula>
    </cfRule>
  </conditionalFormatting>
  <conditionalFormatting sqref="I876">
    <cfRule type="cellIs" dxfId="2" priority="450" stopIfTrue="1" operator="lessThan">
      <formula>0</formula>
    </cfRule>
  </conditionalFormatting>
  <conditionalFormatting sqref="I877">
    <cfRule type="cellIs" dxfId="2" priority="449" stopIfTrue="1" operator="lessThan">
      <formula>0</formula>
    </cfRule>
  </conditionalFormatting>
  <conditionalFormatting sqref="I878">
    <cfRule type="cellIs" dxfId="2" priority="448" stopIfTrue="1" operator="lessThan">
      <formula>0</formula>
    </cfRule>
  </conditionalFormatting>
  <conditionalFormatting sqref="I879">
    <cfRule type="cellIs" dxfId="2" priority="447" stopIfTrue="1" operator="lessThan">
      <formula>0</formula>
    </cfRule>
  </conditionalFormatting>
  <conditionalFormatting sqref="I880">
    <cfRule type="cellIs" dxfId="2" priority="446" stopIfTrue="1" operator="lessThan">
      <formula>0</formula>
    </cfRule>
  </conditionalFormatting>
  <conditionalFormatting sqref="I881">
    <cfRule type="cellIs" dxfId="2" priority="445" stopIfTrue="1" operator="lessThan">
      <formula>0</formula>
    </cfRule>
  </conditionalFormatting>
  <conditionalFormatting sqref="I882">
    <cfRule type="cellIs" dxfId="2" priority="444" stopIfTrue="1" operator="lessThan">
      <formula>0</formula>
    </cfRule>
  </conditionalFormatting>
  <conditionalFormatting sqref="I883">
    <cfRule type="cellIs" dxfId="2" priority="443" stopIfTrue="1" operator="lessThan">
      <formula>0</formula>
    </cfRule>
  </conditionalFormatting>
  <conditionalFormatting sqref="I884">
    <cfRule type="cellIs" dxfId="2" priority="442" stopIfTrue="1" operator="lessThan">
      <formula>0</formula>
    </cfRule>
  </conditionalFormatting>
  <conditionalFormatting sqref="I885">
    <cfRule type="cellIs" dxfId="2" priority="441" stopIfTrue="1" operator="lessThan">
      <formula>0</formula>
    </cfRule>
  </conditionalFormatting>
  <conditionalFormatting sqref="I886">
    <cfRule type="cellIs" dxfId="2" priority="440" stopIfTrue="1" operator="lessThan">
      <formula>0</formula>
    </cfRule>
  </conditionalFormatting>
  <conditionalFormatting sqref="I887">
    <cfRule type="cellIs" dxfId="2" priority="439" stopIfTrue="1" operator="lessThan">
      <formula>0</formula>
    </cfRule>
  </conditionalFormatting>
  <conditionalFormatting sqref="I888">
    <cfRule type="cellIs" dxfId="2" priority="438" stopIfTrue="1" operator="lessThan">
      <formula>0</formula>
    </cfRule>
  </conditionalFormatting>
  <conditionalFormatting sqref="I889">
    <cfRule type="cellIs" dxfId="2" priority="437" stopIfTrue="1" operator="lessThan">
      <formula>0</formula>
    </cfRule>
  </conditionalFormatting>
  <conditionalFormatting sqref="I890">
    <cfRule type="cellIs" dxfId="2" priority="436" stopIfTrue="1" operator="lessThan">
      <formula>0</formula>
    </cfRule>
  </conditionalFormatting>
  <conditionalFormatting sqref="I891">
    <cfRule type="cellIs" dxfId="2" priority="435" stopIfTrue="1" operator="lessThan">
      <formula>0</formula>
    </cfRule>
  </conditionalFormatting>
  <conditionalFormatting sqref="I892">
    <cfRule type="cellIs" dxfId="2" priority="434" stopIfTrue="1" operator="lessThan">
      <formula>0</formula>
    </cfRule>
  </conditionalFormatting>
  <conditionalFormatting sqref="I893">
    <cfRule type="cellIs" dxfId="2" priority="433" stopIfTrue="1" operator="lessThan">
      <formula>0</formula>
    </cfRule>
  </conditionalFormatting>
  <conditionalFormatting sqref="I894">
    <cfRule type="cellIs" dxfId="2" priority="432" stopIfTrue="1" operator="lessThan">
      <formula>0</formula>
    </cfRule>
  </conditionalFormatting>
  <conditionalFormatting sqref="I895">
    <cfRule type="cellIs" dxfId="2" priority="431" stopIfTrue="1" operator="lessThan">
      <formula>0</formula>
    </cfRule>
  </conditionalFormatting>
  <conditionalFormatting sqref="I896">
    <cfRule type="cellIs" dxfId="2" priority="430" stopIfTrue="1" operator="lessThan">
      <formula>0</formula>
    </cfRule>
  </conditionalFormatting>
  <conditionalFormatting sqref="I897">
    <cfRule type="cellIs" dxfId="2" priority="429" stopIfTrue="1" operator="lessThan">
      <formula>0</formula>
    </cfRule>
  </conditionalFormatting>
  <conditionalFormatting sqref="I898">
    <cfRule type="cellIs" dxfId="2" priority="428" stopIfTrue="1" operator="lessThan">
      <formula>0</formula>
    </cfRule>
  </conditionalFormatting>
  <conditionalFormatting sqref="I899">
    <cfRule type="cellIs" dxfId="2" priority="427" stopIfTrue="1" operator="lessThan">
      <formula>0</formula>
    </cfRule>
  </conditionalFormatting>
  <conditionalFormatting sqref="I900">
    <cfRule type="cellIs" dxfId="2" priority="426" stopIfTrue="1" operator="lessThan">
      <formula>0</formula>
    </cfRule>
  </conditionalFormatting>
  <conditionalFormatting sqref="I901">
    <cfRule type="cellIs" dxfId="2" priority="425" stopIfTrue="1" operator="lessThan">
      <formula>0</formula>
    </cfRule>
  </conditionalFormatting>
  <conditionalFormatting sqref="I902">
    <cfRule type="cellIs" dxfId="2" priority="424" stopIfTrue="1" operator="lessThan">
      <formula>0</formula>
    </cfRule>
  </conditionalFormatting>
  <conditionalFormatting sqref="I903">
    <cfRule type="cellIs" dxfId="2" priority="423" stopIfTrue="1" operator="lessThan">
      <formula>0</formula>
    </cfRule>
  </conditionalFormatting>
  <conditionalFormatting sqref="I904">
    <cfRule type="cellIs" dxfId="2" priority="422" stopIfTrue="1" operator="lessThan">
      <formula>0</formula>
    </cfRule>
  </conditionalFormatting>
  <conditionalFormatting sqref="I905">
    <cfRule type="cellIs" dxfId="2" priority="421" stopIfTrue="1" operator="lessThan">
      <formula>0</formula>
    </cfRule>
  </conditionalFormatting>
  <conditionalFormatting sqref="I906">
    <cfRule type="cellIs" dxfId="2" priority="420" stopIfTrue="1" operator="lessThan">
      <formula>0</formula>
    </cfRule>
  </conditionalFormatting>
  <conditionalFormatting sqref="I907">
    <cfRule type="cellIs" dxfId="2" priority="419" stopIfTrue="1" operator="lessThan">
      <formula>0</formula>
    </cfRule>
  </conditionalFormatting>
  <conditionalFormatting sqref="I908">
    <cfRule type="cellIs" dxfId="2" priority="418" stopIfTrue="1" operator="lessThan">
      <formula>0</formula>
    </cfRule>
  </conditionalFormatting>
  <conditionalFormatting sqref="I909">
    <cfRule type="cellIs" dxfId="2" priority="417" stopIfTrue="1" operator="lessThan">
      <formula>0</formula>
    </cfRule>
  </conditionalFormatting>
  <conditionalFormatting sqref="I910">
    <cfRule type="cellIs" dxfId="2" priority="416" stopIfTrue="1" operator="lessThan">
      <formula>0</formula>
    </cfRule>
  </conditionalFormatting>
  <conditionalFormatting sqref="I911">
    <cfRule type="cellIs" dxfId="2" priority="415" stopIfTrue="1" operator="lessThan">
      <formula>0</formula>
    </cfRule>
  </conditionalFormatting>
  <conditionalFormatting sqref="I912">
    <cfRule type="cellIs" dxfId="2" priority="414" stopIfTrue="1" operator="lessThan">
      <formula>0</formula>
    </cfRule>
  </conditionalFormatting>
  <conditionalFormatting sqref="I913">
    <cfRule type="cellIs" dxfId="2" priority="413" stopIfTrue="1" operator="lessThan">
      <formula>0</formula>
    </cfRule>
  </conditionalFormatting>
  <conditionalFormatting sqref="I914">
    <cfRule type="cellIs" dxfId="2" priority="412" stopIfTrue="1" operator="lessThan">
      <formula>0</formula>
    </cfRule>
  </conditionalFormatting>
  <conditionalFormatting sqref="I915">
    <cfRule type="cellIs" dxfId="2" priority="411" stopIfTrue="1" operator="lessThan">
      <formula>0</formula>
    </cfRule>
  </conditionalFormatting>
  <conditionalFormatting sqref="I916">
    <cfRule type="cellIs" dxfId="2" priority="410" stopIfTrue="1" operator="lessThan">
      <formula>0</formula>
    </cfRule>
  </conditionalFormatting>
  <conditionalFormatting sqref="I917">
    <cfRule type="cellIs" dxfId="2" priority="409" stopIfTrue="1" operator="lessThan">
      <formula>0</formula>
    </cfRule>
  </conditionalFormatting>
  <conditionalFormatting sqref="I918">
    <cfRule type="cellIs" dxfId="2" priority="408" stopIfTrue="1" operator="lessThan">
      <formula>0</formula>
    </cfRule>
  </conditionalFormatting>
  <conditionalFormatting sqref="I919">
    <cfRule type="cellIs" dxfId="2" priority="407" stopIfTrue="1" operator="lessThan">
      <formula>0</formula>
    </cfRule>
  </conditionalFormatting>
  <conditionalFormatting sqref="I920">
    <cfRule type="cellIs" dxfId="2" priority="406" stopIfTrue="1" operator="lessThan">
      <formula>0</formula>
    </cfRule>
  </conditionalFormatting>
  <conditionalFormatting sqref="I921">
    <cfRule type="cellIs" dxfId="2" priority="405" stopIfTrue="1" operator="lessThan">
      <formula>0</formula>
    </cfRule>
  </conditionalFormatting>
  <conditionalFormatting sqref="I922">
    <cfRule type="cellIs" dxfId="2" priority="404" stopIfTrue="1" operator="lessThan">
      <formula>0</formula>
    </cfRule>
  </conditionalFormatting>
  <conditionalFormatting sqref="I923">
    <cfRule type="cellIs" dxfId="2" priority="403" stopIfTrue="1" operator="lessThan">
      <formula>0</formula>
    </cfRule>
  </conditionalFormatting>
  <conditionalFormatting sqref="I924">
    <cfRule type="cellIs" dxfId="2" priority="402" stopIfTrue="1" operator="lessThan">
      <formula>0</formula>
    </cfRule>
  </conditionalFormatting>
  <conditionalFormatting sqref="I925">
    <cfRule type="cellIs" dxfId="2" priority="401" stopIfTrue="1" operator="lessThan">
      <formula>0</formula>
    </cfRule>
  </conditionalFormatting>
  <conditionalFormatting sqref="I926">
    <cfRule type="cellIs" dxfId="2" priority="400" stopIfTrue="1" operator="lessThan">
      <formula>0</formula>
    </cfRule>
  </conditionalFormatting>
  <conditionalFormatting sqref="I927">
    <cfRule type="cellIs" dxfId="2" priority="399" stopIfTrue="1" operator="lessThan">
      <formula>0</formula>
    </cfRule>
  </conditionalFormatting>
  <conditionalFormatting sqref="I928">
    <cfRule type="cellIs" dxfId="2" priority="398" stopIfTrue="1" operator="lessThan">
      <formula>0</formula>
    </cfRule>
  </conditionalFormatting>
  <conditionalFormatting sqref="I929">
    <cfRule type="cellIs" dxfId="2" priority="397" stopIfTrue="1" operator="lessThan">
      <formula>0</formula>
    </cfRule>
  </conditionalFormatting>
  <conditionalFormatting sqref="I930">
    <cfRule type="cellIs" dxfId="2" priority="396" stopIfTrue="1" operator="lessThan">
      <formula>0</formula>
    </cfRule>
  </conditionalFormatting>
  <conditionalFormatting sqref="I931">
    <cfRule type="cellIs" dxfId="2" priority="395" stopIfTrue="1" operator="lessThan">
      <formula>0</formula>
    </cfRule>
  </conditionalFormatting>
  <conditionalFormatting sqref="I932">
    <cfRule type="cellIs" dxfId="2" priority="394" stopIfTrue="1" operator="lessThan">
      <formula>0</formula>
    </cfRule>
  </conditionalFormatting>
  <conditionalFormatting sqref="I933">
    <cfRule type="cellIs" dxfId="2" priority="393" stopIfTrue="1" operator="lessThan">
      <formula>0</formula>
    </cfRule>
  </conditionalFormatting>
  <conditionalFormatting sqref="I934">
    <cfRule type="cellIs" dxfId="2" priority="392" stopIfTrue="1" operator="lessThan">
      <formula>0</formula>
    </cfRule>
  </conditionalFormatting>
  <conditionalFormatting sqref="I935">
    <cfRule type="cellIs" dxfId="2" priority="391" stopIfTrue="1" operator="lessThan">
      <formula>0</formula>
    </cfRule>
  </conditionalFormatting>
  <conditionalFormatting sqref="I936">
    <cfRule type="cellIs" dxfId="2" priority="390" stopIfTrue="1" operator="lessThan">
      <formula>0</formula>
    </cfRule>
  </conditionalFormatting>
  <conditionalFormatting sqref="I937">
    <cfRule type="cellIs" dxfId="2" priority="389" stopIfTrue="1" operator="lessThan">
      <formula>0</formula>
    </cfRule>
  </conditionalFormatting>
  <conditionalFormatting sqref="I938">
    <cfRule type="cellIs" dxfId="2" priority="388" stopIfTrue="1" operator="lessThan">
      <formula>0</formula>
    </cfRule>
  </conditionalFormatting>
  <conditionalFormatting sqref="I939">
    <cfRule type="cellIs" dxfId="2" priority="387" stopIfTrue="1" operator="lessThan">
      <formula>0</formula>
    </cfRule>
  </conditionalFormatting>
  <conditionalFormatting sqref="I940">
    <cfRule type="cellIs" dxfId="2" priority="386" stopIfTrue="1" operator="lessThan">
      <formula>0</formula>
    </cfRule>
  </conditionalFormatting>
  <conditionalFormatting sqref="I941">
    <cfRule type="cellIs" dxfId="2" priority="385" stopIfTrue="1" operator="lessThan">
      <formula>0</formula>
    </cfRule>
  </conditionalFormatting>
  <conditionalFormatting sqref="I942">
    <cfRule type="cellIs" dxfId="2" priority="384" stopIfTrue="1" operator="lessThan">
      <formula>0</formula>
    </cfRule>
  </conditionalFormatting>
  <conditionalFormatting sqref="I943">
    <cfRule type="cellIs" dxfId="2" priority="383" stopIfTrue="1" operator="lessThan">
      <formula>0</formula>
    </cfRule>
  </conditionalFormatting>
  <conditionalFormatting sqref="I944">
    <cfRule type="cellIs" dxfId="2" priority="382" stopIfTrue="1" operator="lessThan">
      <formula>0</formula>
    </cfRule>
  </conditionalFormatting>
  <conditionalFormatting sqref="I945">
    <cfRule type="cellIs" dxfId="2" priority="381" stopIfTrue="1" operator="lessThan">
      <formula>0</formula>
    </cfRule>
  </conditionalFormatting>
  <conditionalFormatting sqref="I946">
    <cfRule type="cellIs" dxfId="2" priority="380" stopIfTrue="1" operator="lessThan">
      <formula>0</formula>
    </cfRule>
  </conditionalFormatting>
  <conditionalFormatting sqref="I947">
    <cfRule type="cellIs" dxfId="2" priority="379" stopIfTrue="1" operator="lessThan">
      <formula>0</formula>
    </cfRule>
  </conditionalFormatting>
  <conditionalFormatting sqref="I948">
    <cfRule type="cellIs" dxfId="2" priority="378" stopIfTrue="1" operator="lessThan">
      <formula>0</formula>
    </cfRule>
  </conditionalFormatting>
  <conditionalFormatting sqref="I949">
    <cfRule type="cellIs" dxfId="2" priority="377" stopIfTrue="1" operator="lessThan">
      <formula>0</formula>
    </cfRule>
  </conditionalFormatting>
  <conditionalFormatting sqref="I950">
    <cfRule type="cellIs" dxfId="2" priority="376" stopIfTrue="1" operator="lessThan">
      <formula>0</formula>
    </cfRule>
  </conditionalFormatting>
  <conditionalFormatting sqref="I951">
    <cfRule type="cellIs" dxfId="2" priority="375" stopIfTrue="1" operator="lessThan">
      <formula>0</formula>
    </cfRule>
  </conditionalFormatting>
  <conditionalFormatting sqref="I952">
    <cfRule type="cellIs" dxfId="2" priority="374" stopIfTrue="1" operator="lessThan">
      <formula>0</formula>
    </cfRule>
  </conditionalFormatting>
  <conditionalFormatting sqref="I953">
    <cfRule type="cellIs" dxfId="2" priority="373" stopIfTrue="1" operator="lessThan">
      <formula>0</formula>
    </cfRule>
  </conditionalFormatting>
  <conditionalFormatting sqref="I954">
    <cfRule type="cellIs" dxfId="2" priority="372" stopIfTrue="1" operator="lessThan">
      <formula>0</formula>
    </cfRule>
  </conditionalFormatting>
  <conditionalFormatting sqref="I955">
    <cfRule type="cellIs" dxfId="2" priority="371" stopIfTrue="1" operator="lessThan">
      <formula>0</formula>
    </cfRule>
  </conditionalFormatting>
  <conditionalFormatting sqref="I956">
    <cfRule type="cellIs" dxfId="2" priority="370" stopIfTrue="1" operator="lessThan">
      <formula>0</formula>
    </cfRule>
  </conditionalFormatting>
  <conditionalFormatting sqref="I957">
    <cfRule type="cellIs" dxfId="2" priority="369" stopIfTrue="1" operator="lessThan">
      <formula>0</formula>
    </cfRule>
  </conditionalFormatting>
  <conditionalFormatting sqref="I958">
    <cfRule type="cellIs" dxfId="2" priority="368" stopIfTrue="1" operator="lessThan">
      <formula>0</formula>
    </cfRule>
  </conditionalFormatting>
  <conditionalFormatting sqref="I959">
    <cfRule type="cellIs" dxfId="2" priority="367" stopIfTrue="1" operator="lessThan">
      <formula>0</formula>
    </cfRule>
  </conditionalFormatting>
  <conditionalFormatting sqref="I960">
    <cfRule type="cellIs" dxfId="2" priority="366" stopIfTrue="1" operator="lessThan">
      <formula>0</formula>
    </cfRule>
  </conditionalFormatting>
  <conditionalFormatting sqref="I961">
    <cfRule type="cellIs" dxfId="2" priority="365" stopIfTrue="1" operator="lessThan">
      <formula>0</formula>
    </cfRule>
  </conditionalFormatting>
  <conditionalFormatting sqref="I962">
    <cfRule type="cellIs" dxfId="2" priority="364" stopIfTrue="1" operator="lessThan">
      <formula>0</formula>
    </cfRule>
  </conditionalFormatting>
  <conditionalFormatting sqref="I963">
    <cfRule type="cellIs" dxfId="2" priority="363" stopIfTrue="1" operator="lessThan">
      <formula>0</formula>
    </cfRule>
  </conditionalFormatting>
  <conditionalFormatting sqref="I964">
    <cfRule type="cellIs" dxfId="2" priority="362" stopIfTrue="1" operator="lessThan">
      <formula>0</formula>
    </cfRule>
  </conditionalFormatting>
  <conditionalFormatting sqref="I965">
    <cfRule type="cellIs" dxfId="2" priority="361" stopIfTrue="1" operator="lessThan">
      <formula>0</formula>
    </cfRule>
  </conditionalFormatting>
  <conditionalFormatting sqref="I966">
    <cfRule type="cellIs" dxfId="2" priority="360" stopIfTrue="1" operator="lessThan">
      <formula>0</formula>
    </cfRule>
  </conditionalFormatting>
  <conditionalFormatting sqref="I967">
    <cfRule type="cellIs" dxfId="2" priority="359" stopIfTrue="1" operator="lessThan">
      <formula>0</formula>
    </cfRule>
  </conditionalFormatting>
  <conditionalFormatting sqref="I968">
    <cfRule type="cellIs" dxfId="2" priority="358" stopIfTrue="1" operator="lessThan">
      <formula>0</formula>
    </cfRule>
  </conditionalFormatting>
  <conditionalFormatting sqref="I969">
    <cfRule type="cellIs" dxfId="2" priority="357" stopIfTrue="1" operator="lessThan">
      <formula>0</formula>
    </cfRule>
  </conditionalFormatting>
  <conditionalFormatting sqref="I970">
    <cfRule type="cellIs" dxfId="2" priority="356" stopIfTrue="1" operator="lessThan">
      <formula>0</formula>
    </cfRule>
  </conditionalFormatting>
  <conditionalFormatting sqref="I971">
    <cfRule type="cellIs" dxfId="2" priority="355" stopIfTrue="1" operator="lessThan">
      <formula>0</formula>
    </cfRule>
  </conditionalFormatting>
  <conditionalFormatting sqref="I972">
    <cfRule type="cellIs" dxfId="2" priority="354" stopIfTrue="1" operator="lessThan">
      <formula>0</formula>
    </cfRule>
  </conditionalFormatting>
  <conditionalFormatting sqref="I973">
    <cfRule type="cellIs" dxfId="2" priority="353" stopIfTrue="1" operator="lessThan">
      <formula>0</formula>
    </cfRule>
  </conditionalFormatting>
  <conditionalFormatting sqref="I974">
    <cfRule type="cellIs" dxfId="2" priority="352" stopIfTrue="1" operator="lessThan">
      <formula>0</formula>
    </cfRule>
  </conditionalFormatting>
  <conditionalFormatting sqref="I975">
    <cfRule type="cellIs" dxfId="2" priority="351" stopIfTrue="1" operator="lessThan">
      <formula>0</formula>
    </cfRule>
  </conditionalFormatting>
  <conditionalFormatting sqref="I976">
    <cfRule type="cellIs" dxfId="2" priority="350" stopIfTrue="1" operator="lessThan">
      <formula>0</formula>
    </cfRule>
  </conditionalFormatting>
  <conditionalFormatting sqref="I977">
    <cfRule type="cellIs" dxfId="2" priority="349" stopIfTrue="1" operator="lessThan">
      <formula>0</formula>
    </cfRule>
  </conditionalFormatting>
  <conditionalFormatting sqref="I978">
    <cfRule type="cellIs" dxfId="2" priority="348" stopIfTrue="1" operator="lessThan">
      <formula>0</formula>
    </cfRule>
  </conditionalFormatting>
  <conditionalFormatting sqref="I979">
    <cfRule type="cellIs" dxfId="2" priority="347" stopIfTrue="1" operator="lessThan">
      <formula>0</formula>
    </cfRule>
  </conditionalFormatting>
  <conditionalFormatting sqref="I980">
    <cfRule type="cellIs" dxfId="2" priority="346" stopIfTrue="1" operator="lessThan">
      <formula>0</formula>
    </cfRule>
  </conditionalFormatting>
  <conditionalFormatting sqref="I981">
    <cfRule type="cellIs" dxfId="2" priority="345" stopIfTrue="1" operator="lessThan">
      <formula>0</formula>
    </cfRule>
  </conditionalFormatting>
  <conditionalFormatting sqref="I982">
    <cfRule type="cellIs" dxfId="2" priority="344" stopIfTrue="1" operator="lessThan">
      <formula>0</formula>
    </cfRule>
  </conditionalFormatting>
  <conditionalFormatting sqref="I983">
    <cfRule type="cellIs" dxfId="2" priority="343" stopIfTrue="1" operator="lessThan">
      <formula>0</formula>
    </cfRule>
  </conditionalFormatting>
  <conditionalFormatting sqref="I984">
    <cfRule type="cellIs" dxfId="2" priority="342" stopIfTrue="1" operator="lessThan">
      <formula>0</formula>
    </cfRule>
  </conditionalFormatting>
  <conditionalFormatting sqref="I985">
    <cfRule type="cellIs" dxfId="2" priority="341" stopIfTrue="1" operator="lessThan">
      <formula>0</formula>
    </cfRule>
  </conditionalFormatting>
  <conditionalFormatting sqref="I986">
    <cfRule type="cellIs" dxfId="2" priority="340" stopIfTrue="1" operator="lessThan">
      <formula>0</formula>
    </cfRule>
  </conditionalFormatting>
  <conditionalFormatting sqref="I987">
    <cfRule type="cellIs" dxfId="2" priority="339" stopIfTrue="1" operator="lessThan">
      <formula>0</formula>
    </cfRule>
  </conditionalFormatting>
  <conditionalFormatting sqref="I988">
    <cfRule type="cellIs" dxfId="2" priority="338" stopIfTrue="1" operator="lessThan">
      <formula>0</formula>
    </cfRule>
  </conditionalFormatting>
  <conditionalFormatting sqref="I989">
    <cfRule type="cellIs" dxfId="2" priority="337" stopIfTrue="1" operator="lessThan">
      <formula>0</formula>
    </cfRule>
  </conditionalFormatting>
  <conditionalFormatting sqref="I990">
    <cfRule type="cellIs" dxfId="2" priority="336" stopIfTrue="1" operator="lessThan">
      <formula>0</formula>
    </cfRule>
  </conditionalFormatting>
  <conditionalFormatting sqref="I991">
    <cfRule type="cellIs" dxfId="2" priority="335" stopIfTrue="1" operator="lessThan">
      <formula>0</formula>
    </cfRule>
  </conditionalFormatting>
  <conditionalFormatting sqref="I992">
    <cfRule type="cellIs" dxfId="2" priority="334" stopIfTrue="1" operator="lessThan">
      <formula>0</formula>
    </cfRule>
  </conditionalFormatting>
  <conditionalFormatting sqref="I993">
    <cfRule type="cellIs" dxfId="2" priority="333" stopIfTrue="1" operator="lessThan">
      <formula>0</formula>
    </cfRule>
  </conditionalFormatting>
  <conditionalFormatting sqref="I994">
    <cfRule type="cellIs" dxfId="2" priority="332" stopIfTrue="1" operator="lessThan">
      <formula>0</formula>
    </cfRule>
  </conditionalFormatting>
  <conditionalFormatting sqref="I995">
    <cfRule type="cellIs" dxfId="2" priority="331" stopIfTrue="1" operator="lessThan">
      <formula>0</formula>
    </cfRule>
  </conditionalFormatting>
  <conditionalFormatting sqref="I996">
    <cfRule type="cellIs" dxfId="2" priority="330" stopIfTrue="1" operator="lessThan">
      <formula>0</formula>
    </cfRule>
  </conditionalFormatting>
  <conditionalFormatting sqref="I997">
    <cfRule type="cellIs" dxfId="2" priority="329" stopIfTrue="1" operator="lessThan">
      <formula>0</formula>
    </cfRule>
  </conditionalFormatting>
  <conditionalFormatting sqref="I998">
    <cfRule type="cellIs" dxfId="2" priority="328" stopIfTrue="1" operator="lessThan">
      <formula>0</formula>
    </cfRule>
  </conditionalFormatting>
  <conditionalFormatting sqref="I999">
    <cfRule type="cellIs" dxfId="2" priority="327" stopIfTrue="1" operator="lessThan">
      <formula>0</formula>
    </cfRule>
  </conditionalFormatting>
  <conditionalFormatting sqref="I1000">
    <cfRule type="cellIs" dxfId="2" priority="326" stopIfTrue="1" operator="lessThan">
      <formula>0</formula>
    </cfRule>
  </conditionalFormatting>
  <conditionalFormatting sqref="I1001">
    <cfRule type="cellIs" dxfId="2" priority="325" stopIfTrue="1" operator="lessThan">
      <formula>0</formula>
    </cfRule>
  </conditionalFormatting>
  <conditionalFormatting sqref="I1002">
    <cfRule type="cellIs" dxfId="2" priority="324" stopIfTrue="1" operator="lessThan">
      <formula>0</formula>
    </cfRule>
  </conditionalFormatting>
  <conditionalFormatting sqref="I1003">
    <cfRule type="cellIs" dxfId="2" priority="323" stopIfTrue="1" operator="lessThan">
      <formula>0</formula>
    </cfRule>
  </conditionalFormatting>
  <conditionalFormatting sqref="I1004">
    <cfRule type="cellIs" dxfId="2" priority="322" stopIfTrue="1" operator="lessThan">
      <formula>0</formula>
    </cfRule>
  </conditionalFormatting>
  <conditionalFormatting sqref="I1005">
    <cfRule type="cellIs" dxfId="2" priority="321" stopIfTrue="1" operator="lessThan">
      <formula>0</formula>
    </cfRule>
  </conditionalFormatting>
  <conditionalFormatting sqref="I1006">
    <cfRule type="cellIs" dxfId="2" priority="320" stopIfTrue="1" operator="lessThan">
      <formula>0</formula>
    </cfRule>
  </conditionalFormatting>
  <conditionalFormatting sqref="I1007">
    <cfRule type="cellIs" dxfId="2" priority="319" stopIfTrue="1" operator="lessThan">
      <formula>0</formula>
    </cfRule>
  </conditionalFormatting>
  <conditionalFormatting sqref="I1008">
    <cfRule type="cellIs" dxfId="2" priority="318" stopIfTrue="1" operator="lessThan">
      <formula>0</formula>
    </cfRule>
  </conditionalFormatting>
  <conditionalFormatting sqref="I1009">
    <cfRule type="cellIs" dxfId="2" priority="317" stopIfTrue="1" operator="lessThan">
      <formula>0</formula>
    </cfRule>
  </conditionalFormatting>
  <conditionalFormatting sqref="I1010">
    <cfRule type="cellIs" dxfId="2" priority="316" stopIfTrue="1" operator="lessThan">
      <formula>0</formula>
    </cfRule>
  </conditionalFormatting>
  <conditionalFormatting sqref="I1011">
    <cfRule type="cellIs" dxfId="2" priority="315" stopIfTrue="1" operator="lessThan">
      <formula>0</formula>
    </cfRule>
  </conditionalFormatting>
  <conditionalFormatting sqref="I1012">
    <cfRule type="cellIs" dxfId="2" priority="314" stopIfTrue="1" operator="lessThan">
      <formula>0</formula>
    </cfRule>
  </conditionalFormatting>
  <conditionalFormatting sqref="I1013">
    <cfRule type="cellIs" dxfId="2" priority="313" stopIfTrue="1" operator="lessThan">
      <formula>0</formula>
    </cfRule>
  </conditionalFormatting>
  <conditionalFormatting sqref="I1014">
    <cfRule type="cellIs" dxfId="2" priority="312" stopIfTrue="1" operator="lessThan">
      <formula>0</formula>
    </cfRule>
  </conditionalFormatting>
  <conditionalFormatting sqref="I1015">
    <cfRule type="cellIs" dxfId="2" priority="311" stopIfTrue="1" operator="lessThan">
      <formula>0</formula>
    </cfRule>
  </conditionalFormatting>
  <conditionalFormatting sqref="I1016">
    <cfRule type="cellIs" dxfId="2" priority="310" stopIfTrue="1" operator="lessThan">
      <formula>0</formula>
    </cfRule>
  </conditionalFormatting>
  <conditionalFormatting sqref="I1017">
    <cfRule type="cellIs" dxfId="2" priority="309" stopIfTrue="1" operator="lessThan">
      <formula>0</formula>
    </cfRule>
  </conditionalFormatting>
  <conditionalFormatting sqref="I1018">
    <cfRule type="cellIs" dxfId="2" priority="308" stopIfTrue="1" operator="lessThan">
      <formula>0</formula>
    </cfRule>
  </conditionalFormatting>
  <conditionalFormatting sqref="I1019">
    <cfRule type="cellIs" dxfId="2" priority="307" stopIfTrue="1" operator="lessThan">
      <formula>0</formula>
    </cfRule>
  </conditionalFormatting>
  <conditionalFormatting sqref="I1020">
    <cfRule type="cellIs" dxfId="2" priority="306" stopIfTrue="1" operator="lessThan">
      <formula>0</formula>
    </cfRule>
  </conditionalFormatting>
  <conditionalFormatting sqref="I1021">
    <cfRule type="cellIs" dxfId="2" priority="305" stopIfTrue="1" operator="lessThan">
      <formula>0</formula>
    </cfRule>
  </conditionalFormatting>
  <conditionalFormatting sqref="I1022">
    <cfRule type="cellIs" dxfId="2" priority="304" stopIfTrue="1" operator="lessThan">
      <formula>0</formula>
    </cfRule>
  </conditionalFormatting>
  <conditionalFormatting sqref="I1023">
    <cfRule type="cellIs" dxfId="2" priority="303" stopIfTrue="1" operator="lessThan">
      <formula>0</formula>
    </cfRule>
  </conditionalFormatting>
  <conditionalFormatting sqref="I1024">
    <cfRule type="cellIs" dxfId="2" priority="302" stopIfTrue="1" operator="lessThan">
      <formula>0</formula>
    </cfRule>
  </conditionalFormatting>
  <conditionalFormatting sqref="I1025">
    <cfRule type="cellIs" dxfId="2" priority="301" stopIfTrue="1" operator="lessThan">
      <formula>0</formula>
    </cfRule>
  </conditionalFormatting>
  <conditionalFormatting sqref="I1026">
    <cfRule type="cellIs" dxfId="2" priority="300" stopIfTrue="1" operator="lessThan">
      <formula>0</formula>
    </cfRule>
  </conditionalFormatting>
  <conditionalFormatting sqref="I1027">
    <cfRule type="cellIs" dxfId="2" priority="299" stopIfTrue="1" operator="lessThan">
      <formula>0</formula>
    </cfRule>
  </conditionalFormatting>
  <conditionalFormatting sqref="I1028">
    <cfRule type="cellIs" dxfId="2" priority="298" stopIfTrue="1" operator="lessThan">
      <formula>0</formula>
    </cfRule>
  </conditionalFormatting>
  <conditionalFormatting sqref="I1029">
    <cfRule type="cellIs" dxfId="2" priority="297" stopIfTrue="1" operator="lessThan">
      <formula>0</formula>
    </cfRule>
  </conditionalFormatting>
  <conditionalFormatting sqref="I1030">
    <cfRule type="cellIs" dxfId="2" priority="296" stopIfTrue="1" operator="lessThan">
      <formula>0</formula>
    </cfRule>
  </conditionalFormatting>
  <conditionalFormatting sqref="I1031">
    <cfRule type="cellIs" dxfId="2" priority="295" stopIfTrue="1" operator="lessThan">
      <formula>0</formula>
    </cfRule>
  </conditionalFormatting>
  <conditionalFormatting sqref="I1032">
    <cfRule type="cellIs" dxfId="2" priority="294" stopIfTrue="1" operator="lessThan">
      <formula>0</formula>
    </cfRule>
  </conditionalFormatting>
  <conditionalFormatting sqref="I1033">
    <cfRule type="cellIs" dxfId="2" priority="293" stopIfTrue="1" operator="lessThan">
      <formula>0</formula>
    </cfRule>
  </conditionalFormatting>
  <conditionalFormatting sqref="I1034">
    <cfRule type="cellIs" dxfId="2" priority="292" stopIfTrue="1" operator="lessThan">
      <formula>0</formula>
    </cfRule>
  </conditionalFormatting>
  <conditionalFormatting sqref="I1035">
    <cfRule type="cellIs" dxfId="2" priority="291" stopIfTrue="1" operator="lessThan">
      <formula>0</formula>
    </cfRule>
  </conditionalFormatting>
  <conditionalFormatting sqref="I1036">
    <cfRule type="cellIs" dxfId="2" priority="290" stopIfTrue="1" operator="lessThan">
      <formula>0</formula>
    </cfRule>
  </conditionalFormatting>
  <conditionalFormatting sqref="I1037">
    <cfRule type="cellIs" dxfId="2" priority="289" stopIfTrue="1" operator="lessThan">
      <formula>0</formula>
    </cfRule>
  </conditionalFormatting>
  <conditionalFormatting sqref="I1038">
    <cfRule type="cellIs" dxfId="2" priority="288" stopIfTrue="1" operator="lessThan">
      <formula>0</formula>
    </cfRule>
  </conditionalFormatting>
  <conditionalFormatting sqref="I1039">
    <cfRule type="cellIs" dxfId="2" priority="287" stopIfTrue="1" operator="lessThan">
      <formula>0</formula>
    </cfRule>
  </conditionalFormatting>
  <conditionalFormatting sqref="I1040">
    <cfRule type="cellIs" dxfId="2" priority="286" stopIfTrue="1" operator="lessThan">
      <formula>0</formula>
    </cfRule>
  </conditionalFormatting>
  <conditionalFormatting sqref="I1041">
    <cfRule type="cellIs" dxfId="2" priority="285" stopIfTrue="1" operator="lessThan">
      <formula>0</formula>
    </cfRule>
  </conditionalFormatting>
  <conditionalFormatting sqref="I1042">
    <cfRule type="cellIs" dxfId="2" priority="284" stopIfTrue="1" operator="lessThan">
      <formula>0</formula>
    </cfRule>
  </conditionalFormatting>
  <conditionalFormatting sqref="I1043">
    <cfRule type="cellIs" dxfId="2" priority="283" stopIfTrue="1" operator="lessThan">
      <formula>0</formula>
    </cfRule>
  </conditionalFormatting>
  <conditionalFormatting sqref="I1044">
    <cfRule type="cellIs" dxfId="2" priority="282" stopIfTrue="1" operator="lessThan">
      <formula>0</formula>
    </cfRule>
  </conditionalFormatting>
  <conditionalFormatting sqref="I1045">
    <cfRule type="cellIs" dxfId="2" priority="281" stopIfTrue="1" operator="lessThan">
      <formula>0</formula>
    </cfRule>
  </conditionalFormatting>
  <conditionalFormatting sqref="I1046">
    <cfRule type="cellIs" dxfId="2" priority="280" stopIfTrue="1" operator="lessThan">
      <formula>0</formula>
    </cfRule>
  </conditionalFormatting>
  <conditionalFormatting sqref="I1047">
    <cfRule type="cellIs" dxfId="2" priority="279" stopIfTrue="1" operator="lessThan">
      <formula>0</formula>
    </cfRule>
  </conditionalFormatting>
  <conditionalFormatting sqref="I1048">
    <cfRule type="cellIs" dxfId="2" priority="278" stopIfTrue="1" operator="lessThan">
      <formula>0</formula>
    </cfRule>
  </conditionalFormatting>
  <conditionalFormatting sqref="I1049">
    <cfRule type="cellIs" dxfId="2" priority="277" stopIfTrue="1" operator="lessThan">
      <formula>0</formula>
    </cfRule>
  </conditionalFormatting>
  <conditionalFormatting sqref="I1050">
    <cfRule type="cellIs" dxfId="2" priority="276" stopIfTrue="1" operator="lessThan">
      <formula>0</formula>
    </cfRule>
  </conditionalFormatting>
  <conditionalFormatting sqref="I1051">
    <cfRule type="cellIs" dxfId="2" priority="275" stopIfTrue="1" operator="lessThan">
      <formula>0</formula>
    </cfRule>
  </conditionalFormatting>
  <conditionalFormatting sqref="I1052">
    <cfRule type="cellIs" dxfId="2" priority="274" stopIfTrue="1" operator="lessThan">
      <formula>0</formula>
    </cfRule>
  </conditionalFormatting>
  <conditionalFormatting sqref="I1053">
    <cfRule type="cellIs" dxfId="2" priority="273" stopIfTrue="1" operator="lessThan">
      <formula>0</formula>
    </cfRule>
  </conditionalFormatting>
  <conditionalFormatting sqref="I1054">
    <cfRule type="cellIs" dxfId="2" priority="272" stopIfTrue="1" operator="lessThan">
      <formula>0</formula>
    </cfRule>
  </conditionalFormatting>
  <conditionalFormatting sqref="I1055">
    <cfRule type="cellIs" dxfId="2" priority="271" stopIfTrue="1" operator="lessThan">
      <formula>0</formula>
    </cfRule>
  </conditionalFormatting>
  <conditionalFormatting sqref="I1056">
    <cfRule type="cellIs" dxfId="2" priority="270" stopIfTrue="1" operator="lessThan">
      <formula>0</formula>
    </cfRule>
  </conditionalFormatting>
  <conditionalFormatting sqref="I1057">
    <cfRule type="cellIs" dxfId="2" priority="269" stopIfTrue="1" operator="lessThan">
      <formula>0</formula>
    </cfRule>
  </conditionalFormatting>
  <conditionalFormatting sqref="I1058">
    <cfRule type="cellIs" dxfId="2" priority="268" stopIfTrue="1" operator="lessThan">
      <formula>0</formula>
    </cfRule>
  </conditionalFormatting>
  <conditionalFormatting sqref="I1059">
    <cfRule type="cellIs" dxfId="2" priority="267" stopIfTrue="1" operator="lessThan">
      <formula>0</formula>
    </cfRule>
  </conditionalFormatting>
  <conditionalFormatting sqref="I1060">
    <cfRule type="cellIs" dxfId="2" priority="266" stopIfTrue="1" operator="lessThan">
      <formula>0</formula>
    </cfRule>
  </conditionalFormatting>
  <conditionalFormatting sqref="I1061">
    <cfRule type="cellIs" dxfId="2" priority="265" stopIfTrue="1" operator="lessThan">
      <formula>0</formula>
    </cfRule>
  </conditionalFormatting>
  <conditionalFormatting sqref="I1062">
    <cfRule type="cellIs" dxfId="2" priority="264" stopIfTrue="1" operator="lessThan">
      <formula>0</formula>
    </cfRule>
  </conditionalFormatting>
  <conditionalFormatting sqref="I1063">
    <cfRule type="cellIs" dxfId="2" priority="263" stopIfTrue="1" operator="lessThan">
      <formula>0</formula>
    </cfRule>
  </conditionalFormatting>
  <conditionalFormatting sqref="I1064">
    <cfRule type="cellIs" dxfId="2" priority="262" stopIfTrue="1" operator="lessThan">
      <formula>0</formula>
    </cfRule>
  </conditionalFormatting>
  <conditionalFormatting sqref="I1065">
    <cfRule type="cellIs" dxfId="2" priority="261" stopIfTrue="1" operator="lessThan">
      <formula>0</formula>
    </cfRule>
  </conditionalFormatting>
  <conditionalFormatting sqref="I1066">
    <cfRule type="cellIs" dxfId="2" priority="260" stopIfTrue="1" operator="lessThan">
      <formula>0</formula>
    </cfRule>
  </conditionalFormatting>
  <conditionalFormatting sqref="I1067">
    <cfRule type="cellIs" dxfId="2" priority="259" stopIfTrue="1" operator="lessThan">
      <formula>0</formula>
    </cfRule>
  </conditionalFormatting>
  <conditionalFormatting sqref="I1068">
    <cfRule type="cellIs" dxfId="2" priority="258" stopIfTrue="1" operator="lessThan">
      <formula>0</formula>
    </cfRule>
  </conditionalFormatting>
  <conditionalFormatting sqref="I1069">
    <cfRule type="cellIs" dxfId="2" priority="257" stopIfTrue="1" operator="lessThan">
      <formula>0</formula>
    </cfRule>
  </conditionalFormatting>
  <conditionalFormatting sqref="I1070">
    <cfRule type="cellIs" dxfId="2" priority="256" stopIfTrue="1" operator="lessThan">
      <formula>0</formula>
    </cfRule>
  </conditionalFormatting>
  <conditionalFormatting sqref="I1071">
    <cfRule type="cellIs" dxfId="2" priority="255" stopIfTrue="1" operator="lessThan">
      <formula>0</formula>
    </cfRule>
  </conditionalFormatting>
  <conditionalFormatting sqref="I1072">
    <cfRule type="cellIs" dxfId="2" priority="254" stopIfTrue="1" operator="lessThan">
      <formula>0</formula>
    </cfRule>
  </conditionalFormatting>
  <conditionalFormatting sqref="I1073">
    <cfRule type="cellIs" dxfId="2" priority="253" stopIfTrue="1" operator="lessThan">
      <formula>0</formula>
    </cfRule>
  </conditionalFormatting>
  <conditionalFormatting sqref="I1074">
    <cfRule type="cellIs" dxfId="2" priority="252" stopIfTrue="1" operator="lessThan">
      <formula>0</formula>
    </cfRule>
  </conditionalFormatting>
  <conditionalFormatting sqref="I1075">
    <cfRule type="cellIs" dxfId="2" priority="251" stopIfTrue="1" operator="lessThan">
      <formula>0</formula>
    </cfRule>
  </conditionalFormatting>
  <conditionalFormatting sqref="I1076">
    <cfRule type="cellIs" dxfId="2" priority="250" stopIfTrue="1" operator="lessThan">
      <formula>0</formula>
    </cfRule>
  </conditionalFormatting>
  <conditionalFormatting sqref="I1077">
    <cfRule type="cellIs" dxfId="2" priority="249" stopIfTrue="1" operator="lessThan">
      <formula>0</formula>
    </cfRule>
  </conditionalFormatting>
  <conditionalFormatting sqref="I1078">
    <cfRule type="cellIs" dxfId="2" priority="248" stopIfTrue="1" operator="lessThan">
      <formula>0</formula>
    </cfRule>
  </conditionalFormatting>
  <conditionalFormatting sqref="I1079">
    <cfRule type="cellIs" dxfId="2" priority="247" stopIfTrue="1" operator="lessThan">
      <formula>0</formula>
    </cfRule>
  </conditionalFormatting>
  <conditionalFormatting sqref="I1080">
    <cfRule type="cellIs" dxfId="2" priority="246" stopIfTrue="1" operator="lessThan">
      <formula>0</formula>
    </cfRule>
  </conditionalFormatting>
  <conditionalFormatting sqref="I1081">
    <cfRule type="cellIs" dxfId="2" priority="245" stopIfTrue="1" operator="lessThan">
      <formula>0</formula>
    </cfRule>
  </conditionalFormatting>
  <conditionalFormatting sqref="I1082">
    <cfRule type="cellIs" dxfId="2" priority="244" stopIfTrue="1" operator="lessThan">
      <formula>0</formula>
    </cfRule>
  </conditionalFormatting>
  <conditionalFormatting sqref="I1083">
    <cfRule type="cellIs" dxfId="2" priority="243" stopIfTrue="1" operator="lessThan">
      <formula>0</formula>
    </cfRule>
  </conditionalFormatting>
  <conditionalFormatting sqref="I1084">
    <cfRule type="cellIs" dxfId="2" priority="242" stopIfTrue="1" operator="lessThan">
      <formula>0</formula>
    </cfRule>
  </conditionalFormatting>
  <conditionalFormatting sqref="I1085">
    <cfRule type="cellIs" dxfId="2" priority="241" stopIfTrue="1" operator="lessThan">
      <formula>0</formula>
    </cfRule>
  </conditionalFormatting>
  <conditionalFormatting sqref="I1086">
    <cfRule type="cellIs" dxfId="2" priority="240" stopIfTrue="1" operator="lessThan">
      <formula>0</formula>
    </cfRule>
  </conditionalFormatting>
  <conditionalFormatting sqref="I1087">
    <cfRule type="cellIs" dxfId="2" priority="239" stopIfTrue="1" operator="lessThan">
      <formula>0</formula>
    </cfRule>
  </conditionalFormatting>
  <conditionalFormatting sqref="I1088">
    <cfRule type="cellIs" dxfId="2" priority="238" stopIfTrue="1" operator="lessThan">
      <formula>0</formula>
    </cfRule>
  </conditionalFormatting>
  <conditionalFormatting sqref="I1089">
    <cfRule type="cellIs" dxfId="2" priority="237" stopIfTrue="1" operator="lessThan">
      <formula>0</formula>
    </cfRule>
  </conditionalFormatting>
  <conditionalFormatting sqref="I1090">
    <cfRule type="cellIs" dxfId="2" priority="236" stopIfTrue="1" operator="lessThan">
      <formula>0</formula>
    </cfRule>
  </conditionalFormatting>
  <conditionalFormatting sqref="I1091">
    <cfRule type="cellIs" dxfId="2" priority="235" stopIfTrue="1" operator="lessThan">
      <formula>0</formula>
    </cfRule>
  </conditionalFormatting>
  <conditionalFormatting sqref="I1092">
    <cfRule type="cellIs" dxfId="2" priority="234" stopIfTrue="1" operator="lessThan">
      <formula>0</formula>
    </cfRule>
  </conditionalFormatting>
  <conditionalFormatting sqref="I1093">
    <cfRule type="cellIs" dxfId="2" priority="233" stopIfTrue="1" operator="lessThan">
      <formula>0</formula>
    </cfRule>
  </conditionalFormatting>
  <conditionalFormatting sqref="I1094">
    <cfRule type="cellIs" dxfId="2" priority="232" stopIfTrue="1" operator="lessThan">
      <formula>0</formula>
    </cfRule>
  </conditionalFormatting>
  <conditionalFormatting sqref="I1095">
    <cfRule type="cellIs" dxfId="2" priority="231" stopIfTrue="1" operator="lessThan">
      <formula>0</formula>
    </cfRule>
  </conditionalFormatting>
  <conditionalFormatting sqref="I1096">
    <cfRule type="cellIs" dxfId="2" priority="230" stopIfTrue="1" operator="lessThan">
      <formula>0</formula>
    </cfRule>
  </conditionalFormatting>
  <conditionalFormatting sqref="I1097">
    <cfRule type="cellIs" dxfId="2" priority="229" stopIfTrue="1" operator="lessThan">
      <formula>0</formula>
    </cfRule>
  </conditionalFormatting>
  <conditionalFormatting sqref="I1098">
    <cfRule type="cellIs" dxfId="2" priority="228" stopIfTrue="1" operator="lessThan">
      <formula>0</formula>
    </cfRule>
  </conditionalFormatting>
  <conditionalFormatting sqref="I1099">
    <cfRule type="cellIs" dxfId="2" priority="227" stopIfTrue="1" operator="lessThan">
      <formula>0</formula>
    </cfRule>
  </conditionalFormatting>
  <conditionalFormatting sqref="I1100">
    <cfRule type="cellIs" dxfId="2" priority="226" stopIfTrue="1" operator="lessThan">
      <formula>0</formula>
    </cfRule>
  </conditionalFormatting>
  <conditionalFormatting sqref="I1101">
    <cfRule type="cellIs" dxfId="2" priority="225" stopIfTrue="1" operator="lessThan">
      <formula>0</formula>
    </cfRule>
  </conditionalFormatting>
  <conditionalFormatting sqref="I1102">
    <cfRule type="cellIs" dxfId="2" priority="224" stopIfTrue="1" operator="lessThan">
      <formula>0</formula>
    </cfRule>
  </conditionalFormatting>
  <conditionalFormatting sqref="I1103">
    <cfRule type="cellIs" dxfId="2" priority="223" stopIfTrue="1" operator="lessThan">
      <formula>0</formula>
    </cfRule>
  </conditionalFormatting>
  <conditionalFormatting sqref="I1104">
    <cfRule type="cellIs" dxfId="2" priority="222" stopIfTrue="1" operator="lessThan">
      <formula>0</formula>
    </cfRule>
  </conditionalFormatting>
  <conditionalFormatting sqref="I1105">
    <cfRule type="cellIs" dxfId="2" priority="221" stopIfTrue="1" operator="lessThan">
      <formula>0</formula>
    </cfRule>
  </conditionalFormatting>
  <conditionalFormatting sqref="I1106">
    <cfRule type="cellIs" dxfId="2" priority="220" stopIfTrue="1" operator="lessThan">
      <formula>0</formula>
    </cfRule>
  </conditionalFormatting>
  <conditionalFormatting sqref="I1107">
    <cfRule type="cellIs" dxfId="2" priority="219" stopIfTrue="1" operator="lessThan">
      <formula>0</formula>
    </cfRule>
  </conditionalFormatting>
  <conditionalFormatting sqref="I1108">
    <cfRule type="cellIs" dxfId="2" priority="218" stopIfTrue="1" operator="lessThan">
      <formula>0</formula>
    </cfRule>
  </conditionalFormatting>
  <conditionalFormatting sqref="I1109">
    <cfRule type="cellIs" dxfId="2" priority="217" stopIfTrue="1" operator="lessThan">
      <formula>0</formula>
    </cfRule>
  </conditionalFormatting>
  <conditionalFormatting sqref="I1110">
    <cfRule type="cellIs" dxfId="2" priority="216" stopIfTrue="1" operator="lessThan">
      <formula>0</formula>
    </cfRule>
  </conditionalFormatting>
  <conditionalFormatting sqref="I1111">
    <cfRule type="cellIs" dxfId="2" priority="215" stopIfTrue="1" operator="lessThan">
      <formula>0</formula>
    </cfRule>
  </conditionalFormatting>
  <conditionalFormatting sqref="I1112">
    <cfRule type="cellIs" dxfId="2" priority="214" stopIfTrue="1" operator="lessThan">
      <formula>0</formula>
    </cfRule>
  </conditionalFormatting>
  <conditionalFormatting sqref="I1113">
    <cfRule type="cellIs" dxfId="2" priority="213" stopIfTrue="1" operator="lessThan">
      <formula>0</formula>
    </cfRule>
  </conditionalFormatting>
  <conditionalFormatting sqref="I1114">
    <cfRule type="cellIs" dxfId="2" priority="212" stopIfTrue="1" operator="lessThan">
      <formula>0</formula>
    </cfRule>
  </conditionalFormatting>
  <conditionalFormatting sqref="I1115">
    <cfRule type="cellIs" dxfId="2" priority="211" stopIfTrue="1" operator="lessThan">
      <formula>0</formula>
    </cfRule>
  </conditionalFormatting>
  <conditionalFormatting sqref="I1116">
    <cfRule type="cellIs" dxfId="2" priority="210" stopIfTrue="1" operator="lessThan">
      <formula>0</formula>
    </cfRule>
  </conditionalFormatting>
  <conditionalFormatting sqref="I1117">
    <cfRule type="cellIs" dxfId="2" priority="209" stopIfTrue="1" operator="lessThan">
      <formula>0</formula>
    </cfRule>
  </conditionalFormatting>
  <conditionalFormatting sqref="I1118">
    <cfRule type="cellIs" dxfId="2" priority="208" stopIfTrue="1" operator="lessThan">
      <formula>0</formula>
    </cfRule>
  </conditionalFormatting>
  <conditionalFormatting sqref="I1119">
    <cfRule type="cellIs" dxfId="2" priority="207" stopIfTrue="1" operator="lessThan">
      <formula>0</formula>
    </cfRule>
  </conditionalFormatting>
  <conditionalFormatting sqref="I1120">
    <cfRule type="cellIs" dxfId="2" priority="206" stopIfTrue="1" operator="lessThan">
      <formula>0</formula>
    </cfRule>
  </conditionalFormatting>
  <conditionalFormatting sqref="I1121">
    <cfRule type="cellIs" dxfId="2" priority="205" stopIfTrue="1" operator="lessThan">
      <formula>0</formula>
    </cfRule>
  </conditionalFormatting>
  <conditionalFormatting sqref="I1122">
    <cfRule type="cellIs" dxfId="2" priority="204" stopIfTrue="1" operator="lessThan">
      <formula>0</formula>
    </cfRule>
  </conditionalFormatting>
  <conditionalFormatting sqref="I1123">
    <cfRule type="cellIs" dxfId="2" priority="203" stopIfTrue="1" operator="lessThan">
      <formula>0</formula>
    </cfRule>
  </conditionalFormatting>
  <conditionalFormatting sqref="I1124">
    <cfRule type="cellIs" dxfId="2" priority="202" stopIfTrue="1" operator="lessThan">
      <formula>0</formula>
    </cfRule>
  </conditionalFormatting>
  <conditionalFormatting sqref="I1125">
    <cfRule type="cellIs" dxfId="2" priority="201" stopIfTrue="1" operator="lessThan">
      <formula>0</formula>
    </cfRule>
  </conditionalFormatting>
  <conditionalFormatting sqref="I1126">
    <cfRule type="cellIs" dxfId="2" priority="200" stopIfTrue="1" operator="lessThan">
      <formula>0</formula>
    </cfRule>
  </conditionalFormatting>
  <conditionalFormatting sqref="I1127">
    <cfRule type="cellIs" dxfId="2" priority="199" stopIfTrue="1" operator="lessThan">
      <formula>0</formula>
    </cfRule>
  </conditionalFormatting>
  <conditionalFormatting sqref="I1128">
    <cfRule type="cellIs" dxfId="2" priority="198" stopIfTrue="1" operator="lessThan">
      <formula>0</formula>
    </cfRule>
  </conditionalFormatting>
  <conditionalFormatting sqref="I1129">
    <cfRule type="cellIs" dxfId="2" priority="197" stopIfTrue="1" operator="lessThan">
      <formula>0</formula>
    </cfRule>
  </conditionalFormatting>
  <conditionalFormatting sqref="I1130">
    <cfRule type="cellIs" dxfId="2" priority="196" stopIfTrue="1" operator="lessThan">
      <formula>0</formula>
    </cfRule>
  </conditionalFormatting>
  <conditionalFormatting sqref="I1131">
    <cfRule type="cellIs" dxfId="2" priority="195" stopIfTrue="1" operator="lessThan">
      <formula>0</formula>
    </cfRule>
  </conditionalFormatting>
  <conditionalFormatting sqref="I1132">
    <cfRule type="cellIs" dxfId="2" priority="194" stopIfTrue="1" operator="lessThan">
      <formula>0</formula>
    </cfRule>
  </conditionalFormatting>
  <conditionalFormatting sqref="I1133">
    <cfRule type="cellIs" dxfId="2" priority="193" stopIfTrue="1" operator="lessThan">
      <formula>0</formula>
    </cfRule>
  </conditionalFormatting>
  <conditionalFormatting sqref="I1134">
    <cfRule type="cellIs" dxfId="2" priority="192" stopIfTrue="1" operator="lessThan">
      <formula>0</formula>
    </cfRule>
  </conditionalFormatting>
  <conditionalFormatting sqref="I1135">
    <cfRule type="cellIs" dxfId="2" priority="191" stopIfTrue="1" operator="lessThan">
      <formula>0</formula>
    </cfRule>
  </conditionalFormatting>
  <conditionalFormatting sqref="I1136">
    <cfRule type="cellIs" dxfId="2" priority="190" stopIfTrue="1" operator="lessThan">
      <formula>0</formula>
    </cfRule>
  </conditionalFormatting>
  <conditionalFormatting sqref="I1137">
    <cfRule type="cellIs" dxfId="2" priority="189" stopIfTrue="1" operator="lessThan">
      <formula>0</formula>
    </cfRule>
  </conditionalFormatting>
  <conditionalFormatting sqref="I1138">
    <cfRule type="cellIs" dxfId="2" priority="188" stopIfTrue="1" operator="lessThan">
      <formula>0</formula>
    </cfRule>
  </conditionalFormatting>
  <conditionalFormatting sqref="I1139">
    <cfRule type="cellIs" dxfId="2" priority="187" stopIfTrue="1" operator="lessThan">
      <formula>0</formula>
    </cfRule>
  </conditionalFormatting>
  <conditionalFormatting sqref="I1140">
    <cfRule type="cellIs" dxfId="2" priority="186" stopIfTrue="1" operator="lessThan">
      <formula>0</formula>
    </cfRule>
  </conditionalFormatting>
  <conditionalFormatting sqref="I1141">
    <cfRule type="cellIs" dxfId="2" priority="185" stopIfTrue="1" operator="lessThan">
      <formula>0</formula>
    </cfRule>
  </conditionalFormatting>
  <conditionalFormatting sqref="I1142">
    <cfRule type="cellIs" dxfId="2" priority="184" stopIfTrue="1" operator="lessThan">
      <formula>0</formula>
    </cfRule>
  </conditionalFormatting>
  <conditionalFormatting sqref="I1143">
    <cfRule type="cellIs" dxfId="2" priority="183" stopIfTrue="1" operator="lessThan">
      <formula>0</formula>
    </cfRule>
  </conditionalFormatting>
  <conditionalFormatting sqref="I1144">
    <cfRule type="cellIs" dxfId="2" priority="182" stopIfTrue="1" operator="lessThan">
      <formula>0</formula>
    </cfRule>
  </conditionalFormatting>
  <conditionalFormatting sqref="I1145">
    <cfRule type="cellIs" dxfId="2" priority="181" stopIfTrue="1" operator="lessThan">
      <formula>0</formula>
    </cfRule>
  </conditionalFormatting>
  <conditionalFormatting sqref="I1146">
    <cfRule type="cellIs" dxfId="2" priority="180" stopIfTrue="1" operator="lessThan">
      <formula>0</formula>
    </cfRule>
  </conditionalFormatting>
  <conditionalFormatting sqref="I1147">
    <cfRule type="cellIs" dxfId="2" priority="179" stopIfTrue="1" operator="lessThan">
      <formula>0</formula>
    </cfRule>
  </conditionalFormatting>
  <conditionalFormatting sqref="I1148">
    <cfRule type="cellIs" dxfId="2" priority="178" stopIfTrue="1" operator="lessThan">
      <formula>0</formula>
    </cfRule>
  </conditionalFormatting>
  <conditionalFormatting sqref="I1149">
    <cfRule type="cellIs" dxfId="2" priority="177" stopIfTrue="1" operator="lessThan">
      <formula>0</formula>
    </cfRule>
  </conditionalFormatting>
  <conditionalFormatting sqref="I1150">
    <cfRule type="cellIs" dxfId="2" priority="176" stopIfTrue="1" operator="lessThan">
      <formula>0</formula>
    </cfRule>
  </conditionalFormatting>
  <conditionalFormatting sqref="I1151">
    <cfRule type="cellIs" dxfId="2" priority="175" stopIfTrue="1" operator="lessThan">
      <formula>0</formula>
    </cfRule>
  </conditionalFormatting>
  <conditionalFormatting sqref="I1152">
    <cfRule type="cellIs" dxfId="2" priority="174" stopIfTrue="1" operator="lessThan">
      <formula>0</formula>
    </cfRule>
  </conditionalFormatting>
  <conditionalFormatting sqref="I1153">
    <cfRule type="cellIs" dxfId="2" priority="173" stopIfTrue="1" operator="lessThan">
      <formula>0</formula>
    </cfRule>
  </conditionalFormatting>
  <conditionalFormatting sqref="I1154">
    <cfRule type="cellIs" dxfId="2" priority="172" stopIfTrue="1" operator="lessThan">
      <formula>0</formula>
    </cfRule>
  </conditionalFormatting>
  <conditionalFormatting sqref="I1155">
    <cfRule type="cellIs" dxfId="2" priority="171" stopIfTrue="1" operator="lessThan">
      <formula>0</formula>
    </cfRule>
  </conditionalFormatting>
  <conditionalFormatting sqref="I1156">
    <cfRule type="cellIs" dxfId="2" priority="170" stopIfTrue="1" operator="lessThan">
      <formula>0</formula>
    </cfRule>
  </conditionalFormatting>
  <conditionalFormatting sqref="I1157">
    <cfRule type="cellIs" dxfId="2" priority="169" stopIfTrue="1" operator="lessThan">
      <formula>0</formula>
    </cfRule>
  </conditionalFormatting>
  <conditionalFormatting sqref="I1158">
    <cfRule type="cellIs" dxfId="2" priority="168" stopIfTrue="1" operator="lessThan">
      <formula>0</formula>
    </cfRule>
  </conditionalFormatting>
  <conditionalFormatting sqref="I1159">
    <cfRule type="cellIs" dxfId="2" priority="167" stopIfTrue="1" operator="lessThan">
      <formula>0</formula>
    </cfRule>
  </conditionalFormatting>
  <conditionalFormatting sqref="I1160">
    <cfRule type="cellIs" dxfId="2" priority="166" stopIfTrue="1" operator="lessThan">
      <formula>0</formula>
    </cfRule>
  </conditionalFormatting>
  <conditionalFormatting sqref="I1161">
    <cfRule type="cellIs" dxfId="2" priority="165" stopIfTrue="1" operator="lessThan">
      <formula>0</formula>
    </cfRule>
  </conditionalFormatting>
  <conditionalFormatting sqref="I1162">
    <cfRule type="cellIs" dxfId="2" priority="164" stopIfTrue="1" operator="lessThan">
      <formula>0</formula>
    </cfRule>
  </conditionalFormatting>
  <conditionalFormatting sqref="I1163">
    <cfRule type="cellIs" dxfId="2" priority="163" stopIfTrue="1" operator="lessThan">
      <formula>0</formula>
    </cfRule>
  </conditionalFormatting>
  <conditionalFormatting sqref="I1164">
    <cfRule type="cellIs" dxfId="2" priority="162" stopIfTrue="1" operator="lessThan">
      <formula>0</formula>
    </cfRule>
  </conditionalFormatting>
  <conditionalFormatting sqref="I1165">
    <cfRule type="cellIs" dxfId="2" priority="161" stopIfTrue="1" operator="lessThan">
      <formula>0</formula>
    </cfRule>
  </conditionalFormatting>
  <conditionalFormatting sqref="I1166">
    <cfRule type="cellIs" dxfId="2" priority="160" stopIfTrue="1" operator="lessThan">
      <formula>0</formula>
    </cfRule>
  </conditionalFormatting>
  <conditionalFormatting sqref="I1167">
    <cfRule type="cellIs" dxfId="2" priority="159" stopIfTrue="1" operator="lessThan">
      <formula>0</formula>
    </cfRule>
  </conditionalFormatting>
  <conditionalFormatting sqref="I1168">
    <cfRule type="cellIs" dxfId="2" priority="158" stopIfTrue="1" operator="lessThan">
      <formula>0</formula>
    </cfRule>
  </conditionalFormatting>
  <conditionalFormatting sqref="I1169">
    <cfRule type="cellIs" dxfId="2" priority="157" stopIfTrue="1" operator="lessThan">
      <formula>0</formula>
    </cfRule>
  </conditionalFormatting>
  <conditionalFormatting sqref="I1170">
    <cfRule type="cellIs" dxfId="2" priority="156" stopIfTrue="1" operator="lessThan">
      <formula>0</formula>
    </cfRule>
  </conditionalFormatting>
  <conditionalFormatting sqref="I1171">
    <cfRule type="cellIs" dxfId="2" priority="155" stopIfTrue="1" operator="lessThan">
      <formula>0</formula>
    </cfRule>
  </conditionalFormatting>
  <conditionalFormatting sqref="I1172">
    <cfRule type="cellIs" dxfId="2" priority="154" stopIfTrue="1" operator="lessThan">
      <formula>0</formula>
    </cfRule>
  </conditionalFormatting>
  <conditionalFormatting sqref="I1173">
    <cfRule type="cellIs" dxfId="2" priority="153" stopIfTrue="1" operator="lessThan">
      <formula>0</formula>
    </cfRule>
  </conditionalFormatting>
  <conditionalFormatting sqref="I1174">
    <cfRule type="cellIs" dxfId="2" priority="152" stopIfTrue="1" operator="lessThan">
      <formula>0</formula>
    </cfRule>
  </conditionalFormatting>
  <conditionalFormatting sqref="I1175">
    <cfRule type="cellIs" dxfId="2" priority="151" stopIfTrue="1" operator="lessThan">
      <formula>0</formula>
    </cfRule>
  </conditionalFormatting>
  <conditionalFormatting sqref="I1176">
    <cfRule type="cellIs" dxfId="2" priority="150" stopIfTrue="1" operator="lessThan">
      <formula>0</formula>
    </cfRule>
  </conditionalFormatting>
  <conditionalFormatting sqref="I1177">
    <cfRule type="cellIs" dxfId="2" priority="149" stopIfTrue="1" operator="lessThan">
      <formula>0</formula>
    </cfRule>
  </conditionalFormatting>
  <conditionalFormatting sqref="I1178">
    <cfRule type="cellIs" dxfId="2" priority="148" stopIfTrue="1" operator="lessThan">
      <formula>0</formula>
    </cfRule>
  </conditionalFormatting>
  <conditionalFormatting sqref="I1179">
    <cfRule type="cellIs" dxfId="2" priority="147" stopIfTrue="1" operator="lessThan">
      <formula>0</formula>
    </cfRule>
  </conditionalFormatting>
  <conditionalFormatting sqref="I1180">
    <cfRule type="cellIs" dxfId="2" priority="146" stopIfTrue="1" operator="lessThan">
      <formula>0</formula>
    </cfRule>
  </conditionalFormatting>
  <conditionalFormatting sqref="I1181">
    <cfRule type="cellIs" dxfId="2" priority="145" stopIfTrue="1" operator="lessThan">
      <formula>0</formula>
    </cfRule>
  </conditionalFormatting>
  <conditionalFormatting sqref="I1182">
    <cfRule type="cellIs" dxfId="2" priority="144" stopIfTrue="1" operator="lessThan">
      <formula>0</formula>
    </cfRule>
  </conditionalFormatting>
  <conditionalFormatting sqref="I1183">
    <cfRule type="cellIs" dxfId="2" priority="143" stopIfTrue="1" operator="lessThan">
      <formula>0</formula>
    </cfRule>
  </conditionalFormatting>
  <conditionalFormatting sqref="I1184">
    <cfRule type="cellIs" dxfId="2" priority="142" stopIfTrue="1" operator="lessThan">
      <formula>0</formula>
    </cfRule>
  </conditionalFormatting>
  <conditionalFormatting sqref="I1185">
    <cfRule type="cellIs" dxfId="2" priority="141" stopIfTrue="1" operator="lessThan">
      <formula>0</formula>
    </cfRule>
  </conditionalFormatting>
  <conditionalFormatting sqref="I1186">
    <cfRule type="cellIs" dxfId="2" priority="140" stopIfTrue="1" operator="lessThan">
      <formula>0</formula>
    </cfRule>
  </conditionalFormatting>
  <conditionalFormatting sqref="I1187">
    <cfRule type="cellIs" dxfId="2" priority="139" stopIfTrue="1" operator="lessThan">
      <formula>0</formula>
    </cfRule>
  </conditionalFormatting>
  <conditionalFormatting sqref="I1188">
    <cfRule type="cellIs" dxfId="2" priority="138" stopIfTrue="1" operator="lessThan">
      <formula>0</formula>
    </cfRule>
  </conditionalFormatting>
  <conditionalFormatting sqref="I1189">
    <cfRule type="cellIs" dxfId="2" priority="137" stopIfTrue="1" operator="lessThan">
      <formula>0</formula>
    </cfRule>
  </conditionalFormatting>
  <conditionalFormatting sqref="I1190">
    <cfRule type="cellIs" dxfId="2" priority="136" stopIfTrue="1" operator="lessThan">
      <formula>0</formula>
    </cfRule>
  </conditionalFormatting>
  <conditionalFormatting sqref="I1191">
    <cfRule type="cellIs" dxfId="2" priority="135" stopIfTrue="1" operator="lessThan">
      <formula>0</formula>
    </cfRule>
  </conditionalFormatting>
  <conditionalFormatting sqref="I1192">
    <cfRule type="cellIs" dxfId="2" priority="134" stopIfTrue="1" operator="lessThan">
      <formula>0</formula>
    </cfRule>
  </conditionalFormatting>
  <conditionalFormatting sqref="I1193">
    <cfRule type="cellIs" dxfId="2" priority="133" stopIfTrue="1" operator="lessThan">
      <formula>0</formula>
    </cfRule>
  </conditionalFormatting>
  <conditionalFormatting sqref="I1194">
    <cfRule type="cellIs" dxfId="2" priority="132" stopIfTrue="1" operator="lessThan">
      <formula>0</formula>
    </cfRule>
  </conditionalFormatting>
  <conditionalFormatting sqref="I1195">
    <cfRule type="cellIs" dxfId="2" priority="131" stopIfTrue="1" operator="lessThan">
      <formula>0</formula>
    </cfRule>
  </conditionalFormatting>
  <conditionalFormatting sqref="I1196">
    <cfRule type="cellIs" dxfId="2" priority="130" stopIfTrue="1" operator="lessThan">
      <formula>0</formula>
    </cfRule>
  </conditionalFormatting>
  <conditionalFormatting sqref="I1197">
    <cfRule type="cellIs" dxfId="2" priority="129" stopIfTrue="1" operator="lessThan">
      <formula>0</formula>
    </cfRule>
  </conditionalFormatting>
  <conditionalFormatting sqref="I1198">
    <cfRule type="cellIs" dxfId="2" priority="128" stopIfTrue="1" operator="lessThan">
      <formula>0</formula>
    </cfRule>
  </conditionalFormatting>
  <conditionalFormatting sqref="I1199">
    <cfRule type="cellIs" dxfId="2" priority="127" stopIfTrue="1" operator="lessThan">
      <formula>0</formula>
    </cfRule>
  </conditionalFormatting>
  <conditionalFormatting sqref="I1200">
    <cfRule type="cellIs" dxfId="2" priority="126" stopIfTrue="1" operator="lessThan">
      <formula>0</formula>
    </cfRule>
  </conditionalFormatting>
  <conditionalFormatting sqref="I1201">
    <cfRule type="cellIs" dxfId="2" priority="125" stopIfTrue="1" operator="lessThan">
      <formula>0</formula>
    </cfRule>
  </conditionalFormatting>
  <conditionalFormatting sqref="I1202">
    <cfRule type="cellIs" dxfId="2" priority="124" stopIfTrue="1" operator="lessThan">
      <formula>0</formula>
    </cfRule>
  </conditionalFormatting>
  <conditionalFormatting sqref="I1203">
    <cfRule type="cellIs" dxfId="2" priority="123" stopIfTrue="1" operator="lessThan">
      <formula>0</formula>
    </cfRule>
  </conditionalFormatting>
  <conditionalFormatting sqref="I1204">
    <cfRule type="cellIs" dxfId="2" priority="122" stopIfTrue="1" operator="lessThan">
      <formula>0</formula>
    </cfRule>
  </conditionalFormatting>
  <conditionalFormatting sqref="I1205">
    <cfRule type="cellIs" dxfId="2" priority="121" stopIfTrue="1" operator="lessThan">
      <formula>0</formula>
    </cfRule>
  </conditionalFormatting>
  <conditionalFormatting sqref="I1206">
    <cfRule type="cellIs" dxfId="2" priority="120" stopIfTrue="1" operator="lessThan">
      <formula>0</formula>
    </cfRule>
  </conditionalFormatting>
  <conditionalFormatting sqref="I1207">
    <cfRule type="cellIs" dxfId="2" priority="119" stopIfTrue="1" operator="lessThan">
      <formula>0</formula>
    </cfRule>
  </conditionalFormatting>
  <conditionalFormatting sqref="I1208">
    <cfRule type="cellIs" dxfId="2" priority="118" stopIfTrue="1" operator="lessThan">
      <formula>0</formula>
    </cfRule>
  </conditionalFormatting>
  <conditionalFormatting sqref="I1209">
    <cfRule type="cellIs" dxfId="2" priority="117" stopIfTrue="1" operator="lessThan">
      <formula>0</formula>
    </cfRule>
  </conditionalFormatting>
  <conditionalFormatting sqref="I1210">
    <cfRule type="cellIs" dxfId="2" priority="116" stopIfTrue="1" operator="lessThan">
      <formula>0</formula>
    </cfRule>
  </conditionalFormatting>
  <conditionalFormatting sqref="I1211">
    <cfRule type="cellIs" dxfId="2" priority="115" stopIfTrue="1" operator="lessThan">
      <formula>0</formula>
    </cfRule>
  </conditionalFormatting>
  <conditionalFormatting sqref="I1212">
    <cfRule type="cellIs" dxfId="2" priority="114" stopIfTrue="1" operator="lessThan">
      <formula>0</formula>
    </cfRule>
  </conditionalFormatting>
  <conditionalFormatting sqref="I1213">
    <cfRule type="cellIs" dxfId="2" priority="113" stopIfTrue="1" operator="lessThan">
      <formula>0</formula>
    </cfRule>
  </conditionalFormatting>
  <conditionalFormatting sqref="I1214">
    <cfRule type="cellIs" dxfId="2" priority="112" stopIfTrue="1" operator="lessThan">
      <formula>0</formula>
    </cfRule>
  </conditionalFormatting>
  <conditionalFormatting sqref="I1215">
    <cfRule type="cellIs" dxfId="2" priority="111" stopIfTrue="1" operator="lessThan">
      <formula>0</formula>
    </cfRule>
  </conditionalFormatting>
  <conditionalFormatting sqref="I1216">
    <cfRule type="cellIs" dxfId="2" priority="110" stopIfTrue="1" operator="lessThan">
      <formula>0</formula>
    </cfRule>
  </conditionalFormatting>
  <conditionalFormatting sqref="I1217">
    <cfRule type="cellIs" dxfId="2" priority="109" stopIfTrue="1" operator="lessThan">
      <formula>0</formula>
    </cfRule>
  </conditionalFormatting>
  <conditionalFormatting sqref="I1218">
    <cfRule type="cellIs" dxfId="2" priority="108" stopIfTrue="1" operator="lessThan">
      <formula>0</formula>
    </cfRule>
  </conditionalFormatting>
  <conditionalFormatting sqref="I1219">
    <cfRule type="cellIs" dxfId="2" priority="107" stopIfTrue="1" operator="lessThan">
      <formula>0</formula>
    </cfRule>
  </conditionalFormatting>
  <conditionalFormatting sqref="I1220">
    <cfRule type="cellIs" dxfId="2" priority="106" stopIfTrue="1" operator="lessThan">
      <formula>0</formula>
    </cfRule>
  </conditionalFormatting>
  <conditionalFormatting sqref="I1221">
    <cfRule type="cellIs" dxfId="2" priority="105" stopIfTrue="1" operator="lessThan">
      <formula>0</formula>
    </cfRule>
  </conditionalFormatting>
  <conditionalFormatting sqref="I1222">
    <cfRule type="cellIs" dxfId="2" priority="104" stopIfTrue="1" operator="lessThan">
      <formula>0</formula>
    </cfRule>
  </conditionalFormatting>
  <conditionalFormatting sqref="I1223">
    <cfRule type="cellIs" dxfId="2" priority="103" stopIfTrue="1" operator="lessThan">
      <formula>0</formula>
    </cfRule>
  </conditionalFormatting>
  <conditionalFormatting sqref="I1224">
    <cfRule type="cellIs" dxfId="2" priority="102" stopIfTrue="1" operator="lessThan">
      <formula>0</formula>
    </cfRule>
  </conditionalFormatting>
  <conditionalFormatting sqref="I1225">
    <cfRule type="cellIs" dxfId="2" priority="101" stopIfTrue="1" operator="lessThan">
      <formula>0</formula>
    </cfRule>
  </conditionalFormatting>
  <conditionalFormatting sqref="I1226">
    <cfRule type="cellIs" dxfId="2" priority="100" stopIfTrue="1" operator="lessThan">
      <formula>0</formula>
    </cfRule>
  </conditionalFormatting>
  <conditionalFormatting sqref="I1227">
    <cfRule type="cellIs" dxfId="2" priority="99" stopIfTrue="1" operator="lessThan">
      <formula>0</formula>
    </cfRule>
  </conditionalFormatting>
  <conditionalFormatting sqref="I1228">
    <cfRule type="cellIs" dxfId="2" priority="98" stopIfTrue="1" operator="lessThan">
      <formula>0</formula>
    </cfRule>
  </conditionalFormatting>
  <conditionalFormatting sqref="I1229">
    <cfRule type="cellIs" dxfId="2" priority="97" stopIfTrue="1" operator="lessThan">
      <formula>0</formula>
    </cfRule>
  </conditionalFormatting>
  <conditionalFormatting sqref="I1230">
    <cfRule type="cellIs" dxfId="2" priority="96" stopIfTrue="1" operator="lessThan">
      <formula>0</formula>
    </cfRule>
  </conditionalFormatting>
  <conditionalFormatting sqref="I1231">
    <cfRule type="cellIs" dxfId="2" priority="95" stopIfTrue="1" operator="lessThan">
      <formula>0</formula>
    </cfRule>
  </conditionalFormatting>
  <conditionalFormatting sqref="I1232">
    <cfRule type="cellIs" dxfId="2" priority="94" stopIfTrue="1" operator="lessThan">
      <formula>0</formula>
    </cfRule>
  </conditionalFormatting>
  <conditionalFormatting sqref="I1233">
    <cfRule type="cellIs" dxfId="2" priority="93" stopIfTrue="1" operator="lessThan">
      <formula>0</formula>
    </cfRule>
  </conditionalFormatting>
  <conditionalFormatting sqref="I1234">
    <cfRule type="cellIs" dxfId="2" priority="92" stopIfTrue="1" operator="lessThan">
      <formula>0</formula>
    </cfRule>
  </conditionalFormatting>
  <conditionalFormatting sqref="I1235">
    <cfRule type="cellIs" dxfId="2" priority="91" stopIfTrue="1" operator="lessThan">
      <formula>0</formula>
    </cfRule>
  </conditionalFormatting>
  <conditionalFormatting sqref="I1236">
    <cfRule type="cellIs" dxfId="2" priority="90" stopIfTrue="1" operator="lessThan">
      <formula>0</formula>
    </cfRule>
  </conditionalFormatting>
  <conditionalFormatting sqref="I1237">
    <cfRule type="cellIs" dxfId="2" priority="89" stopIfTrue="1" operator="lessThan">
      <formula>0</formula>
    </cfRule>
  </conditionalFormatting>
  <conditionalFormatting sqref="I1238">
    <cfRule type="cellIs" dxfId="2" priority="88" stopIfTrue="1" operator="lessThan">
      <formula>0</formula>
    </cfRule>
  </conditionalFormatting>
  <conditionalFormatting sqref="I1239">
    <cfRule type="cellIs" dxfId="2" priority="87" stopIfTrue="1" operator="lessThan">
      <formula>0</formula>
    </cfRule>
  </conditionalFormatting>
  <conditionalFormatting sqref="I1240">
    <cfRule type="cellIs" dxfId="2" priority="86" stopIfTrue="1" operator="lessThan">
      <formula>0</formula>
    </cfRule>
  </conditionalFormatting>
  <conditionalFormatting sqref="I1241">
    <cfRule type="cellIs" dxfId="2" priority="85" stopIfTrue="1" operator="lessThan">
      <formula>0</formula>
    </cfRule>
  </conditionalFormatting>
  <conditionalFormatting sqref="I1242">
    <cfRule type="cellIs" dxfId="2" priority="84" stopIfTrue="1" operator="lessThan">
      <formula>0</formula>
    </cfRule>
  </conditionalFormatting>
  <conditionalFormatting sqref="I1243">
    <cfRule type="cellIs" dxfId="2" priority="83" stopIfTrue="1" operator="lessThan">
      <formula>0</formula>
    </cfRule>
  </conditionalFormatting>
  <conditionalFormatting sqref="I1244">
    <cfRule type="cellIs" dxfId="2" priority="82" stopIfTrue="1" operator="lessThan">
      <formula>0</formula>
    </cfRule>
  </conditionalFormatting>
  <conditionalFormatting sqref="I1245">
    <cfRule type="cellIs" dxfId="2" priority="81" stopIfTrue="1" operator="lessThan">
      <formula>0</formula>
    </cfRule>
  </conditionalFormatting>
  <conditionalFormatting sqref="I1246">
    <cfRule type="cellIs" dxfId="2" priority="80" stopIfTrue="1" operator="lessThan">
      <formula>0</formula>
    </cfRule>
  </conditionalFormatting>
  <conditionalFormatting sqref="I1247">
    <cfRule type="cellIs" dxfId="2" priority="79" stopIfTrue="1" operator="lessThan">
      <formula>0</formula>
    </cfRule>
  </conditionalFormatting>
  <conditionalFormatting sqref="I1248">
    <cfRule type="cellIs" dxfId="2" priority="78" stopIfTrue="1" operator="lessThan">
      <formula>0</formula>
    </cfRule>
  </conditionalFormatting>
  <conditionalFormatting sqref="I1249">
    <cfRule type="cellIs" dxfId="2" priority="77" stopIfTrue="1" operator="lessThan">
      <formula>0</formula>
    </cfRule>
  </conditionalFormatting>
  <conditionalFormatting sqref="I1250">
    <cfRule type="cellIs" dxfId="2" priority="76" stopIfTrue="1" operator="lessThan">
      <formula>0</formula>
    </cfRule>
  </conditionalFormatting>
  <conditionalFormatting sqref="I1251">
    <cfRule type="cellIs" dxfId="2" priority="75" stopIfTrue="1" operator="lessThan">
      <formula>0</formula>
    </cfRule>
  </conditionalFormatting>
  <conditionalFormatting sqref="I1252">
    <cfRule type="cellIs" dxfId="2" priority="74" stopIfTrue="1" operator="lessThan">
      <formula>0</formula>
    </cfRule>
  </conditionalFormatting>
  <conditionalFormatting sqref="I1253">
    <cfRule type="cellIs" dxfId="2" priority="73" stopIfTrue="1" operator="lessThan">
      <formula>0</formula>
    </cfRule>
  </conditionalFormatting>
  <conditionalFormatting sqref="I1254">
    <cfRule type="cellIs" dxfId="2" priority="72" stopIfTrue="1" operator="lessThan">
      <formula>0</formula>
    </cfRule>
  </conditionalFormatting>
  <conditionalFormatting sqref="I1255">
    <cfRule type="cellIs" dxfId="2" priority="71" stopIfTrue="1" operator="lessThan">
      <formula>0</formula>
    </cfRule>
  </conditionalFormatting>
  <conditionalFormatting sqref="I1256">
    <cfRule type="cellIs" dxfId="2" priority="70" stopIfTrue="1" operator="lessThan">
      <formula>0</formula>
    </cfRule>
  </conditionalFormatting>
  <conditionalFormatting sqref="I1257">
    <cfRule type="cellIs" dxfId="2" priority="69" stopIfTrue="1" operator="lessThan">
      <formula>0</formula>
    </cfRule>
  </conditionalFormatting>
  <conditionalFormatting sqref="I1258">
    <cfRule type="cellIs" dxfId="2" priority="68" stopIfTrue="1" operator="lessThan">
      <formula>0</formula>
    </cfRule>
  </conditionalFormatting>
  <conditionalFormatting sqref="I1259">
    <cfRule type="cellIs" dxfId="2" priority="67" stopIfTrue="1" operator="lessThan">
      <formula>0</formula>
    </cfRule>
  </conditionalFormatting>
  <conditionalFormatting sqref="I1260">
    <cfRule type="cellIs" dxfId="2" priority="66" stopIfTrue="1" operator="lessThan">
      <formula>0</formula>
    </cfRule>
  </conditionalFormatting>
  <conditionalFormatting sqref="I1261">
    <cfRule type="cellIs" dxfId="2" priority="65" stopIfTrue="1" operator="lessThan">
      <formula>0</formula>
    </cfRule>
  </conditionalFormatting>
  <conditionalFormatting sqref="I1262">
    <cfRule type="cellIs" dxfId="2" priority="64" stopIfTrue="1" operator="lessThan">
      <formula>0</formula>
    </cfRule>
  </conditionalFormatting>
  <conditionalFormatting sqref="I1263">
    <cfRule type="cellIs" dxfId="2" priority="63" stopIfTrue="1" operator="lessThan">
      <formula>0</formula>
    </cfRule>
  </conditionalFormatting>
  <conditionalFormatting sqref="I1264">
    <cfRule type="cellIs" dxfId="2" priority="62" stopIfTrue="1" operator="lessThan">
      <formula>0</formula>
    </cfRule>
  </conditionalFormatting>
  <conditionalFormatting sqref="I1265">
    <cfRule type="cellIs" dxfId="2" priority="61" stopIfTrue="1" operator="lessThan">
      <formula>0</formula>
    </cfRule>
  </conditionalFormatting>
  <conditionalFormatting sqref="I1266">
    <cfRule type="cellIs" dxfId="2" priority="60" stopIfTrue="1" operator="lessThan">
      <formula>0</formula>
    </cfRule>
  </conditionalFormatting>
  <conditionalFormatting sqref="I1267">
    <cfRule type="cellIs" dxfId="2" priority="59" stopIfTrue="1" operator="lessThan">
      <formula>0</formula>
    </cfRule>
  </conditionalFormatting>
  <conditionalFormatting sqref="I1268">
    <cfRule type="cellIs" dxfId="2" priority="58" stopIfTrue="1" operator="lessThan">
      <formula>0</formula>
    </cfRule>
  </conditionalFormatting>
  <conditionalFormatting sqref="I1269">
    <cfRule type="cellIs" dxfId="2" priority="57" stopIfTrue="1" operator="lessThan">
      <formula>0</formula>
    </cfRule>
  </conditionalFormatting>
  <conditionalFormatting sqref="I1270">
    <cfRule type="cellIs" dxfId="2" priority="56" stopIfTrue="1" operator="lessThan">
      <formula>0</formula>
    </cfRule>
  </conditionalFormatting>
  <conditionalFormatting sqref="I1271">
    <cfRule type="cellIs" dxfId="2" priority="55" stopIfTrue="1" operator="lessThan">
      <formula>0</formula>
    </cfRule>
  </conditionalFormatting>
  <conditionalFormatting sqref="I1272">
    <cfRule type="cellIs" dxfId="2" priority="54" stopIfTrue="1" operator="lessThan">
      <formula>0</formula>
    </cfRule>
  </conditionalFormatting>
  <conditionalFormatting sqref="I1273">
    <cfRule type="cellIs" dxfId="2" priority="53" stopIfTrue="1" operator="lessThan">
      <formula>0</formula>
    </cfRule>
  </conditionalFormatting>
  <conditionalFormatting sqref="I1274">
    <cfRule type="cellIs" dxfId="2" priority="52" stopIfTrue="1" operator="lessThan">
      <formula>0</formula>
    </cfRule>
  </conditionalFormatting>
  <conditionalFormatting sqref="I1275">
    <cfRule type="cellIs" dxfId="2" priority="51" stopIfTrue="1" operator="lessThan">
      <formula>0</formula>
    </cfRule>
  </conditionalFormatting>
  <conditionalFormatting sqref="I1276">
    <cfRule type="cellIs" dxfId="2" priority="50" stopIfTrue="1" operator="lessThan">
      <formula>0</formula>
    </cfRule>
  </conditionalFormatting>
  <conditionalFormatting sqref="I1277">
    <cfRule type="cellIs" dxfId="2" priority="49" stopIfTrue="1" operator="lessThan">
      <formula>0</formula>
    </cfRule>
  </conditionalFormatting>
  <conditionalFormatting sqref="I1278">
    <cfRule type="cellIs" dxfId="2" priority="48" stopIfTrue="1" operator="lessThan">
      <formula>0</formula>
    </cfRule>
  </conditionalFormatting>
  <conditionalFormatting sqref="I1279">
    <cfRule type="cellIs" dxfId="2" priority="47" stopIfTrue="1" operator="lessThan">
      <formula>0</formula>
    </cfRule>
  </conditionalFormatting>
  <conditionalFormatting sqref="I1280">
    <cfRule type="cellIs" dxfId="2" priority="46" stopIfTrue="1" operator="lessThan">
      <formula>0</formula>
    </cfRule>
  </conditionalFormatting>
  <conditionalFormatting sqref="I1281">
    <cfRule type="cellIs" dxfId="2" priority="45" stopIfTrue="1" operator="lessThan">
      <formula>0</formula>
    </cfRule>
  </conditionalFormatting>
  <conditionalFormatting sqref="I1282">
    <cfRule type="cellIs" dxfId="2" priority="44" stopIfTrue="1" operator="lessThan">
      <formula>0</formula>
    </cfRule>
  </conditionalFormatting>
  <conditionalFormatting sqref="I1283">
    <cfRule type="cellIs" dxfId="2" priority="43" stopIfTrue="1" operator="lessThan">
      <formula>0</formula>
    </cfRule>
  </conditionalFormatting>
  <conditionalFormatting sqref="I1284">
    <cfRule type="cellIs" dxfId="2" priority="42" stopIfTrue="1" operator="lessThan">
      <formula>0</formula>
    </cfRule>
  </conditionalFormatting>
  <conditionalFormatting sqref="I1285">
    <cfRule type="cellIs" dxfId="2" priority="41" stopIfTrue="1" operator="lessThan">
      <formula>0</formula>
    </cfRule>
  </conditionalFormatting>
  <conditionalFormatting sqref="I1286">
    <cfRule type="cellIs" dxfId="2" priority="40" stopIfTrue="1" operator="lessThan">
      <formula>0</formula>
    </cfRule>
  </conditionalFormatting>
  <conditionalFormatting sqref="I1287">
    <cfRule type="cellIs" dxfId="2" priority="39" stopIfTrue="1" operator="lessThan">
      <formula>0</formula>
    </cfRule>
  </conditionalFormatting>
  <conditionalFormatting sqref="I1288">
    <cfRule type="cellIs" dxfId="2" priority="38" stopIfTrue="1" operator="lessThan">
      <formula>0</formula>
    </cfRule>
  </conditionalFormatting>
  <conditionalFormatting sqref="I1289">
    <cfRule type="cellIs" dxfId="2" priority="37" stopIfTrue="1" operator="lessThan">
      <formula>0</formula>
    </cfRule>
  </conditionalFormatting>
  <conditionalFormatting sqref="I1290">
    <cfRule type="cellIs" dxfId="2" priority="36" stopIfTrue="1" operator="lessThan">
      <formula>0</formula>
    </cfRule>
  </conditionalFormatting>
  <conditionalFormatting sqref="I1291">
    <cfRule type="cellIs" dxfId="2" priority="35" stopIfTrue="1" operator="lessThan">
      <formula>0</formula>
    </cfRule>
  </conditionalFormatting>
  <conditionalFormatting sqref="I1292">
    <cfRule type="cellIs" dxfId="2" priority="34" stopIfTrue="1" operator="lessThan">
      <formula>0</formula>
    </cfRule>
  </conditionalFormatting>
  <conditionalFormatting sqref="I1293">
    <cfRule type="cellIs" dxfId="2" priority="33" stopIfTrue="1" operator="lessThan">
      <formula>0</formula>
    </cfRule>
  </conditionalFormatting>
  <conditionalFormatting sqref="I1294">
    <cfRule type="cellIs" dxfId="2" priority="32" stopIfTrue="1" operator="lessThan">
      <formula>0</formula>
    </cfRule>
  </conditionalFormatting>
  <conditionalFormatting sqref="I1295">
    <cfRule type="cellIs" dxfId="2" priority="31" stopIfTrue="1" operator="lessThan">
      <formula>0</formula>
    </cfRule>
  </conditionalFormatting>
  <conditionalFormatting sqref="I1296">
    <cfRule type="cellIs" dxfId="2" priority="30" stopIfTrue="1" operator="lessThan">
      <formula>0</formula>
    </cfRule>
  </conditionalFormatting>
  <conditionalFormatting sqref="I1297">
    <cfRule type="cellIs" dxfId="2" priority="29" stopIfTrue="1" operator="lessThan">
      <formula>0</formula>
    </cfRule>
  </conditionalFormatting>
  <conditionalFormatting sqref="I1298">
    <cfRule type="cellIs" dxfId="2" priority="28" stopIfTrue="1" operator="lessThan">
      <formula>0</formula>
    </cfRule>
  </conditionalFormatting>
  <conditionalFormatting sqref="I1299">
    <cfRule type="cellIs" dxfId="2" priority="27" stopIfTrue="1" operator="lessThan">
      <formula>0</formula>
    </cfRule>
  </conditionalFormatting>
  <conditionalFormatting sqref="I1300">
    <cfRule type="cellIs" dxfId="2" priority="26" stopIfTrue="1" operator="lessThan">
      <formula>0</formula>
    </cfRule>
  </conditionalFormatting>
  <conditionalFormatting sqref="I1301">
    <cfRule type="cellIs" dxfId="2" priority="25" stopIfTrue="1" operator="lessThan">
      <formula>0</formula>
    </cfRule>
  </conditionalFormatting>
  <conditionalFormatting sqref="I1302">
    <cfRule type="cellIs" dxfId="2" priority="24" stopIfTrue="1" operator="lessThan">
      <formula>0</formula>
    </cfRule>
  </conditionalFormatting>
  <conditionalFormatting sqref="I1303">
    <cfRule type="cellIs" dxfId="2" priority="23" stopIfTrue="1" operator="lessThan">
      <formula>0</formula>
    </cfRule>
  </conditionalFormatting>
  <conditionalFormatting sqref="I1304">
    <cfRule type="cellIs" dxfId="2" priority="22" stopIfTrue="1" operator="lessThan">
      <formula>0</formula>
    </cfRule>
  </conditionalFormatting>
  <conditionalFormatting sqref="I1305">
    <cfRule type="cellIs" dxfId="2" priority="21" stopIfTrue="1" operator="lessThan">
      <formula>0</formula>
    </cfRule>
  </conditionalFormatting>
  <conditionalFormatting sqref="I1306">
    <cfRule type="cellIs" dxfId="2" priority="20" stopIfTrue="1" operator="lessThan">
      <formula>0</formula>
    </cfRule>
  </conditionalFormatting>
  <conditionalFormatting sqref="I1307">
    <cfRule type="cellIs" dxfId="2" priority="19" stopIfTrue="1" operator="lessThan">
      <formula>0</formula>
    </cfRule>
  </conditionalFormatting>
  <conditionalFormatting sqref="I1308">
    <cfRule type="cellIs" dxfId="2" priority="18" stopIfTrue="1" operator="lessThan">
      <formula>0</formula>
    </cfRule>
  </conditionalFormatting>
  <conditionalFormatting sqref="I1309">
    <cfRule type="cellIs" dxfId="2" priority="17" stopIfTrue="1" operator="lessThan">
      <formula>0</formula>
    </cfRule>
  </conditionalFormatting>
  <conditionalFormatting sqref="I1310">
    <cfRule type="cellIs" dxfId="2" priority="16" stopIfTrue="1" operator="lessThan">
      <formula>0</formula>
    </cfRule>
  </conditionalFormatting>
  <conditionalFormatting sqref="I1311">
    <cfRule type="cellIs" dxfId="2" priority="15" stopIfTrue="1" operator="lessThan">
      <formula>0</formula>
    </cfRule>
  </conditionalFormatting>
  <conditionalFormatting sqref="I1312">
    <cfRule type="cellIs" dxfId="2" priority="14" stopIfTrue="1" operator="lessThan">
      <formula>0</formula>
    </cfRule>
  </conditionalFormatting>
  <conditionalFormatting sqref="I1313">
    <cfRule type="cellIs" dxfId="2" priority="13" stopIfTrue="1" operator="lessThan">
      <formula>0</formula>
    </cfRule>
  </conditionalFormatting>
  <conditionalFormatting sqref="I1314">
    <cfRule type="cellIs" dxfId="2" priority="12" stopIfTrue="1" operator="lessThan">
      <formula>0</formula>
    </cfRule>
  </conditionalFormatting>
  <conditionalFormatting sqref="I1315">
    <cfRule type="cellIs" dxfId="2" priority="11" stopIfTrue="1" operator="lessThan">
      <formula>0</formula>
    </cfRule>
  </conditionalFormatting>
  <conditionalFormatting sqref="I1316">
    <cfRule type="cellIs" dxfId="2" priority="10" stopIfTrue="1" operator="lessThan">
      <formula>0</formula>
    </cfRule>
  </conditionalFormatting>
  <conditionalFormatting sqref="I1317">
    <cfRule type="cellIs" dxfId="2" priority="9" stopIfTrue="1" operator="lessThan">
      <formula>0</formula>
    </cfRule>
  </conditionalFormatting>
  <conditionalFormatting sqref="I1318">
    <cfRule type="cellIs" dxfId="2" priority="8" stopIfTrue="1" operator="lessThan">
      <formula>0</formula>
    </cfRule>
  </conditionalFormatting>
  <conditionalFormatting sqref="I1319">
    <cfRule type="cellIs" dxfId="2" priority="7" stopIfTrue="1" operator="lessThan">
      <formula>0</formula>
    </cfRule>
  </conditionalFormatting>
  <conditionalFormatting sqref="I1320">
    <cfRule type="cellIs" dxfId="2" priority="6" stopIfTrue="1" operator="lessThan">
      <formula>0</formula>
    </cfRule>
  </conditionalFormatting>
  <conditionalFormatting sqref="I1321">
    <cfRule type="cellIs" dxfId="2" priority="5" stopIfTrue="1" operator="lessThan">
      <formula>0</formula>
    </cfRule>
  </conditionalFormatting>
  <conditionalFormatting sqref="I1322">
    <cfRule type="cellIs" dxfId="2" priority="4" stopIfTrue="1" operator="lessThan">
      <formula>0</formula>
    </cfRule>
  </conditionalFormatting>
  <conditionalFormatting sqref="I1323">
    <cfRule type="cellIs" dxfId="2" priority="3" stopIfTrue="1" operator="lessThan">
      <formula>0</formula>
    </cfRule>
  </conditionalFormatting>
  <conditionalFormatting sqref="I1324">
    <cfRule type="cellIs" dxfId="2" priority="2" stopIfTrue="1" operator="lessThan">
      <formula>0</formula>
    </cfRule>
  </conditionalFormatting>
  <conditionalFormatting sqref="I1325">
    <cfRule type="cellIs" dxfId="2" priority="1" stopIfTrue="1" operator="lessThan">
      <formula>0</formula>
    </cfRule>
  </conditionalFormatting>
  <conditionalFormatting sqref="I1326:I1329">
    <cfRule type="cellIs" dxfId="2" priority="1323" stopIfTrue="1" operator="lessThan">
      <formula>0</formula>
    </cfRule>
  </conditionalFormatting>
  <printOptions horizontalCentered="1"/>
  <pageMargins left="0.471527777777778" right="0.393055555555556" top="0.747916666666667" bottom="0.747916666666667" header="0.313888888888889" footer="0.313888888888889"/>
  <pageSetup paperSize="9" scale="95" fitToHeight="0"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F0"/>
  </sheetPr>
  <dimension ref="A1:G10"/>
  <sheetViews>
    <sheetView showZeros="0" tabSelected="1" view="pageBreakPreview" zoomScaleNormal="85" workbookViewId="0">
      <selection activeCell="L6" sqref="L6"/>
    </sheetView>
  </sheetViews>
  <sheetFormatPr defaultColWidth="9" defaultRowHeight="14.25" outlineLevelCol="6"/>
  <cols>
    <col min="1" max="1" width="43.6333333333333" style="243" customWidth="1"/>
    <col min="2" max="2" width="20.6333333333333" style="207" customWidth="1"/>
    <col min="3" max="3" width="20.6333333333333" style="243" customWidth="1"/>
    <col min="4" max="4" width="20" style="243" customWidth="1"/>
    <col min="5" max="5" width="20" style="244" customWidth="1"/>
    <col min="6" max="9" width="12.6333333333333" style="243"/>
    <col min="10" max="16381" width="9" style="243"/>
    <col min="16382" max="16383" width="35.6333333333333" style="243"/>
    <col min="16384" max="16384" width="9" style="243"/>
  </cols>
  <sheetData>
    <row r="1" ht="45" customHeight="1" spans="1:5">
      <c r="A1" s="245" t="str">
        <f>YEAR(封面!$B$7)&amp;"年勐海县分地区税收返还和转移支付预算表"</f>
        <v>2021年勐海县分地区税收返还和转移支付预算表</v>
      </c>
      <c r="B1" s="245"/>
      <c r="C1" s="245"/>
      <c r="D1" s="245"/>
      <c r="E1" s="245"/>
    </row>
    <row r="2" ht="20.1" customHeight="1" spans="1:5">
      <c r="A2" s="246" t="s">
        <v>4868</v>
      </c>
      <c r="B2" s="246"/>
      <c r="C2" s="247"/>
      <c r="D2" s="247"/>
      <c r="E2" s="248" t="s">
        <v>9</v>
      </c>
    </row>
    <row r="3" s="242" customFormat="1" ht="45" customHeight="1" spans="1:5">
      <c r="A3" s="249" t="s">
        <v>4869</v>
      </c>
      <c r="B3" s="249" t="s">
        <v>4870</v>
      </c>
      <c r="C3" s="250" t="s">
        <v>4871</v>
      </c>
      <c r="D3" s="250" t="s">
        <v>4872</v>
      </c>
      <c r="E3" s="250" t="s">
        <v>4873</v>
      </c>
    </row>
    <row r="4" ht="36" customHeight="1" spans="1:7">
      <c r="A4" s="251" t="s">
        <v>4874</v>
      </c>
      <c r="B4" s="252">
        <f>SUM(C4:E4)</f>
        <v>105142</v>
      </c>
      <c r="C4" s="252">
        <f>SUM(C5:C5)</f>
        <v>5531</v>
      </c>
      <c r="D4" s="252">
        <f>SUM(D5:D5)</f>
        <v>98336</v>
      </c>
      <c r="E4" s="252">
        <f>SUM(E5:E5)</f>
        <v>1275</v>
      </c>
      <c r="G4" s="253"/>
    </row>
    <row r="5" ht="36" customHeight="1" spans="1:5">
      <c r="A5" s="254" t="s">
        <v>4875</v>
      </c>
      <c r="B5" s="255">
        <f>SUM(C5:E5)</f>
        <v>105142</v>
      </c>
      <c r="C5" s="256">
        <v>5531</v>
      </c>
      <c r="D5" s="256">
        <v>98336</v>
      </c>
      <c r="E5" s="257">
        <v>1275</v>
      </c>
    </row>
    <row r="6" ht="36" customHeight="1" spans="1:5">
      <c r="A6" s="251" t="s">
        <v>4876</v>
      </c>
      <c r="B6" s="252">
        <f>SUM(C6:E6)</f>
        <v>251531</v>
      </c>
      <c r="C6" s="252">
        <v>5531</v>
      </c>
      <c r="D6" s="252">
        <v>209000</v>
      </c>
      <c r="E6" s="252">
        <v>37000</v>
      </c>
    </row>
    <row r="7" spans="2:5">
      <c r="B7" s="258"/>
      <c r="C7" s="259"/>
      <c r="D7" s="259"/>
      <c r="E7" s="260"/>
    </row>
    <row r="8" spans="3:3">
      <c r="C8" s="261"/>
    </row>
    <row r="9" spans="3:3">
      <c r="C9" s="261"/>
    </row>
    <row r="10" spans="3:3">
      <c r="C10" s="261"/>
    </row>
  </sheetData>
  <mergeCells count="1">
    <mergeCell ref="A1:E1"/>
  </mergeCells>
  <conditionalFormatting sqref="B3:C3">
    <cfRule type="cellIs" dxfId="0" priority="2" stopIfTrue="1" operator="lessThanOrEqual">
      <formula>-1</formula>
    </cfRule>
  </conditionalFormatting>
  <conditionalFormatting sqref="E1:F1 F2">
    <cfRule type="cellIs" dxfId="0" priority="3" stopIfTrue="1" operator="greaterThanOrEqual">
      <formula>10</formula>
    </cfRule>
    <cfRule type="cellIs" dxfId="0" priority="4" stopIfTrue="1" operator="lessThanOrEqual">
      <formula>-1</formula>
    </cfRule>
  </conditionalFormatting>
  <conditionalFormatting sqref="B4:C4 C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F0"/>
  </sheetPr>
  <dimension ref="A1:C40"/>
  <sheetViews>
    <sheetView showZeros="0" tabSelected="1" view="pageBreakPreview" zoomScaleNormal="100" workbookViewId="0">
      <selection activeCell="L6" sqref="L6"/>
    </sheetView>
  </sheetViews>
  <sheetFormatPr defaultColWidth="9" defaultRowHeight="13.5" outlineLevelCol="2"/>
  <cols>
    <col min="1" max="1" width="73.3833333333333" customWidth="1"/>
    <col min="2" max="2" width="29.6333333333333" customWidth="1"/>
  </cols>
  <sheetData>
    <row r="1" ht="45" customHeight="1" spans="1:2">
      <c r="A1" s="229" t="str">
        <f>YEAR(封面!$B$7)&amp;"年勐海县一般公共预算政府预算经济分类表(基本支出)"</f>
        <v>2021年勐海县一般公共预算政府预算经济分类表(基本支出)</v>
      </c>
      <c r="B1" s="229"/>
    </row>
    <row r="2" ht="20.1" customHeight="1" spans="1:2">
      <c r="A2" s="230" t="s">
        <v>4877</v>
      </c>
      <c r="B2" s="231" t="s">
        <v>9</v>
      </c>
    </row>
    <row r="3" ht="45" customHeight="1" spans="1:3">
      <c r="A3" s="232" t="s">
        <v>4878</v>
      </c>
      <c r="B3" s="71" t="str">
        <f>YEAR(封面!$B$7)&amp;"年预算数"</f>
        <v>2021年预算数</v>
      </c>
      <c r="C3" s="233" t="s">
        <v>13</v>
      </c>
    </row>
    <row r="4" ht="30" customHeight="1" spans="1:3">
      <c r="A4" s="234" t="s">
        <v>4879</v>
      </c>
      <c r="B4" s="235">
        <f>SUM(B5:B8)</f>
        <v>35282</v>
      </c>
      <c r="C4" s="236" t="str">
        <f>IF(A4&lt;&gt;"",IF(SUM(B4)&lt;&gt;0,"是","否"),"是")</f>
        <v>是</v>
      </c>
    </row>
    <row r="5" ht="30" customHeight="1" spans="1:3">
      <c r="A5" s="237" t="s">
        <v>4880</v>
      </c>
      <c r="B5" s="238">
        <v>22970</v>
      </c>
      <c r="C5" s="236" t="str">
        <f t="shared" ref="C5:C34" si="0">IF(A5&lt;&gt;"",IF(SUM(B5)&lt;&gt;0,"是","否"),"是")</f>
        <v>是</v>
      </c>
    </row>
    <row r="6" ht="30" customHeight="1" spans="1:3">
      <c r="A6" s="237" t="s">
        <v>4881</v>
      </c>
      <c r="B6" s="238">
        <v>6054</v>
      </c>
      <c r="C6" s="236" t="str">
        <f t="shared" si="0"/>
        <v>是</v>
      </c>
    </row>
    <row r="7" ht="30" customHeight="1" spans="1:3">
      <c r="A7" s="237" t="s">
        <v>4882</v>
      </c>
      <c r="B7" s="238">
        <v>1854</v>
      </c>
      <c r="C7" s="236" t="str">
        <f t="shared" si="0"/>
        <v>是</v>
      </c>
    </row>
    <row r="8" ht="30" customHeight="1" spans="1:3">
      <c r="A8" s="237" t="s">
        <v>4883</v>
      </c>
      <c r="B8" s="238">
        <v>4404</v>
      </c>
      <c r="C8" s="236" t="str">
        <f t="shared" si="0"/>
        <v>是</v>
      </c>
    </row>
    <row r="9" ht="30" customHeight="1" spans="1:3">
      <c r="A9" s="234" t="s">
        <v>4884</v>
      </c>
      <c r="B9" s="235">
        <f>SUM(B10:B19)</f>
        <v>5363</v>
      </c>
      <c r="C9" s="236" t="str">
        <f t="shared" si="0"/>
        <v>是</v>
      </c>
    </row>
    <row r="10" ht="30" customHeight="1" spans="1:3">
      <c r="A10" s="237" t="s">
        <v>4885</v>
      </c>
      <c r="B10" s="238">
        <v>2804</v>
      </c>
      <c r="C10" s="236" t="str">
        <f t="shared" si="0"/>
        <v>是</v>
      </c>
    </row>
    <row r="11" ht="30" customHeight="1" spans="1:3">
      <c r="A11" s="237" t="s">
        <v>4886</v>
      </c>
      <c r="B11" s="238">
        <v>25</v>
      </c>
      <c r="C11" s="236" t="str">
        <f t="shared" si="0"/>
        <v>是</v>
      </c>
    </row>
    <row r="12" ht="30" customHeight="1" spans="1:3">
      <c r="A12" s="237" t="s">
        <v>4887</v>
      </c>
      <c r="B12" s="238">
        <v>30</v>
      </c>
      <c r="C12" s="236" t="str">
        <f t="shared" si="0"/>
        <v>是</v>
      </c>
    </row>
    <row r="13" ht="30" customHeight="1" spans="1:3">
      <c r="A13" s="237" t="s">
        <v>4888</v>
      </c>
      <c r="B13" s="238">
        <v>5</v>
      </c>
      <c r="C13" s="236" t="str">
        <f t="shared" si="0"/>
        <v>是</v>
      </c>
    </row>
    <row r="14" ht="30" customHeight="1" spans="1:3">
      <c r="A14" s="237" t="s">
        <v>4889</v>
      </c>
      <c r="B14" s="238">
        <v>210</v>
      </c>
      <c r="C14" s="236" t="str">
        <f t="shared" si="0"/>
        <v>是</v>
      </c>
    </row>
    <row r="15" ht="30" customHeight="1" spans="1:3">
      <c r="A15" s="237" t="s">
        <v>4890</v>
      </c>
      <c r="B15" s="238">
        <v>134</v>
      </c>
      <c r="C15" s="236" t="str">
        <f t="shared" si="0"/>
        <v>是</v>
      </c>
    </row>
    <row r="16" ht="30" customHeight="1" spans="1:3">
      <c r="A16" s="237" t="s">
        <v>4891</v>
      </c>
      <c r="B16" s="238"/>
      <c r="C16" s="236" t="str">
        <f t="shared" si="0"/>
        <v>否</v>
      </c>
    </row>
    <row r="17" ht="30" customHeight="1" spans="1:3">
      <c r="A17" s="237" t="s">
        <v>4892</v>
      </c>
      <c r="B17" s="238">
        <v>330</v>
      </c>
      <c r="C17" s="236" t="str">
        <f t="shared" si="0"/>
        <v>是</v>
      </c>
    </row>
    <row r="18" ht="30" customHeight="1" spans="1:3">
      <c r="A18" s="237" t="s">
        <v>4893</v>
      </c>
      <c r="B18" s="238">
        <v>84</v>
      </c>
      <c r="C18" s="236" t="str">
        <f t="shared" si="0"/>
        <v>是</v>
      </c>
    </row>
    <row r="19" ht="30" customHeight="1" spans="1:3">
      <c r="A19" s="237" t="s">
        <v>4894</v>
      </c>
      <c r="B19" s="238">
        <v>1741</v>
      </c>
      <c r="C19" s="236" t="str">
        <f t="shared" si="0"/>
        <v>是</v>
      </c>
    </row>
    <row r="20" ht="30" customHeight="1" spans="1:3">
      <c r="A20" s="234" t="s">
        <v>4895</v>
      </c>
      <c r="B20" s="235">
        <f>B21</f>
        <v>149</v>
      </c>
      <c r="C20" s="236" t="str">
        <f t="shared" si="0"/>
        <v>是</v>
      </c>
    </row>
    <row r="21" ht="30" customHeight="1" spans="1:3">
      <c r="A21" s="237" t="s">
        <v>4896</v>
      </c>
      <c r="B21" s="239">
        <v>149</v>
      </c>
      <c r="C21" s="236" t="str">
        <f t="shared" si="0"/>
        <v>是</v>
      </c>
    </row>
    <row r="22" ht="30" customHeight="1" spans="1:3">
      <c r="A22" s="234" t="s">
        <v>4897</v>
      </c>
      <c r="B22" s="235">
        <f>SUM(B23:B25)</f>
        <v>82842</v>
      </c>
      <c r="C22" s="236" t="str">
        <f t="shared" si="0"/>
        <v>是</v>
      </c>
    </row>
    <row r="23" ht="30" customHeight="1" spans="1:3">
      <c r="A23" s="237" t="s">
        <v>4898</v>
      </c>
      <c r="B23" s="239">
        <v>80061</v>
      </c>
      <c r="C23" s="236" t="str">
        <f t="shared" si="0"/>
        <v>是</v>
      </c>
    </row>
    <row r="24" ht="30" customHeight="1" spans="1:3">
      <c r="A24" s="237" t="s">
        <v>4899</v>
      </c>
      <c r="B24" s="238">
        <v>2781</v>
      </c>
      <c r="C24" s="236" t="str">
        <f t="shared" si="0"/>
        <v>是</v>
      </c>
    </row>
    <row r="25" ht="30" customHeight="1" spans="1:3">
      <c r="A25" s="237" t="s">
        <v>4900</v>
      </c>
      <c r="B25" s="239"/>
      <c r="C25" s="236" t="str">
        <f t="shared" si="0"/>
        <v>否</v>
      </c>
    </row>
    <row r="26" ht="30" customHeight="1" spans="1:3">
      <c r="A26" s="234" t="s">
        <v>4901</v>
      </c>
      <c r="B26" s="235">
        <f>B27</f>
        <v>411</v>
      </c>
      <c r="C26" s="236" t="str">
        <f t="shared" si="0"/>
        <v>是</v>
      </c>
    </row>
    <row r="27" ht="30" customHeight="1" spans="1:3">
      <c r="A27" s="237" t="s">
        <v>4902</v>
      </c>
      <c r="B27" s="239">
        <v>411</v>
      </c>
      <c r="C27" s="236" t="str">
        <f t="shared" si="0"/>
        <v>是</v>
      </c>
    </row>
    <row r="28" ht="30" customHeight="1" spans="1:3">
      <c r="A28" s="234" t="s">
        <v>4903</v>
      </c>
      <c r="B28" s="235">
        <f>SUM(B29:B33)</f>
        <v>16580</v>
      </c>
      <c r="C28" s="236" t="str">
        <f t="shared" si="0"/>
        <v>是</v>
      </c>
    </row>
    <row r="29" ht="30" customHeight="1" spans="1:3">
      <c r="A29" s="237" t="s">
        <v>4904</v>
      </c>
      <c r="B29" s="238">
        <v>6181</v>
      </c>
      <c r="C29" s="236" t="str">
        <f t="shared" si="0"/>
        <v>是</v>
      </c>
    </row>
    <row r="30" ht="30" customHeight="1" spans="1:3">
      <c r="A30" s="237" t="s">
        <v>4905</v>
      </c>
      <c r="B30" s="239"/>
      <c r="C30" s="236" t="str">
        <f t="shared" si="0"/>
        <v>否</v>
      </c>
    </row>
    <row r="31" ht="30" customHeight="1" spans="1:3">
      <c r="A31" s="237" t="s">
        <v>4906</v>
      </c>
      <c r="B31" s="239"/>
      <c r="C31" s="236" t="str">
        <f t="shared" si="0"/>
        <v>否</v>
      </c>
    </row>
    <row r="32" ht="30" customHeight="1" spans="1:3">
      <c r="A32" s="237" t="s">
        <v>4907</v>
      </c>
      <c r="B32" s="238">
        <v>9811</v>
      </c>
      <c r="C32" s="236" t="str">
        <f t="shared" si="0"/>
        <v>是</v>
      </c>
    </row>
    <row r="33" ht="30" customHeight="1" spans="1:3">
      <c r="A33" s="237" t="s">
        <v>4908</v>
      </c>
      <c r="B33" s="238">
        <v>588</v>
      </c>
      <c r="C33" s="236" t="str">
        <f t="shared" si="0"/>
        <v>是</v>
      </c>
    </row>
    <row r="34" ht="30" customHeight="1" spans="1:3">
      <c r="A34" s="234" t="s">
        <v>4909</v>
      </c>
      <c r="B34" s="235">
        <f>SUM(B35)</f>
        <v>5811</v>
      </c>
      <c r="C34" s="236"/>
    </row>
    <row r="35" ht="30" customHeight="1" spans="1:3">
      <c r="A35" s="237" t="s">
        <v>4910</v>
      </c>
      <c r="B35" s="238">
        <v>5811</v>
      </c>
      <c r="C35" s="236"/>
    </row>
    <row r="36" ht="30" customHeight="1" spans="1:3">
      <c r="A36" s="240" t="s">
        <v>4911</v>
      </c>
      <c r="B36" s="235">
        <f>SUM(B4,B9,B20,B28,B26,B22,B34)</f>
        <v>146438</v>
      </c>
      <c r="C36" s="236" t="str">
        <f>IF(A36&lt;&gt;"",IF(SUM(B36)&lt;&gt;0,"是","否"),"是")</f>
        <v>是</v>
      </c>
    </row>
    <row r="37" spans="2:2">
      <c r="B37" s="241"/>
    </row>
    <row r="38" spans="2:2">
      <c r="B38" s="241"/>
    </row>
    <row r="39" spans="2:2">
      <c r="B39" s="241"/>
    </row>
    <row r="40" spans="2:2">
      <c r="B40" s="241"/>
    </row>
  </sheetData>
  <mergeCells count="1">
    <mergeCell ref="A1:B1"/>
  </mergeCells>
  <conditionalFormatting sqref="C4:C38">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00B0F0"/>
  </sheetPr>
  <dimension ref="A1:F53"/>
  <sheetViews>
    <sheetView showZeros="0" tabSelected="1" view="pageBreakPreview" zoomScaleNormal="115" topLeftCell="A34" workbookViewId="0">
      <selection activeCell="L6" sqref="L6"/>
    </sheetView>
  </sheetViews>
  <sheetFormatPr defaultColWidth="9" defaultRowHeight="14.25" outlineLevelCol="5"/>
  <cols>
    <col min="1" max="1" width="20.6333333333333" style="207" customWidth="1"/>
    <col min="2" max="2" width="50.75" style="207" customWidth="1"/>
    <col min="3" max="4" width="16.75" style="207" customWidth="1"/>
    <col min="5" max="5" width="16.75" style="208" customWidth="1"/>
    <col min="6" max="6" width="3.75" style="207" customWidth="1"/>
    <col min="7" max="7" width="9.38333333333333" style="207"/>
    <col min="8" max="16366" width="9" style="207"/>
    <col min="16367" max="16367" width="45.6333333333333" style="207"/>
    <col min="16368" max="16384" width="9" style="207"/>
  </cols>
  <sheetData>
    <row r="1" ht="45" customHeight="1" spans="2:5">
      <c r="B1" s="209" t="str">
        <f>YEAR(封面!$B$7)&amp;"年勐海县政府性基金预算收入情况表"</f>
        <v>2021年勐海县政府性基金预算收入情况表</v>
      </c>
      <c r="C1" s="209"/>
      <c r="D1" s="209"/>
      <c r="E1" s="209"/>
    </row>
    <row r="2" s="205" customFormat="1" ht="20.1" customHeight="1" spans="2:5">
      <c r="B2" s="59" t="s">
        <v>4912</v>
      </c>
      <c r="C2" s="210"/>
      <c r="D2" s="59"/>
      <c r="E2" s="211" t="s">
        <v>9</v>
      </c>
    </row>
    <row r="3" s="206" customFormat="1" ht="45" customHeight="1" spans="1:6">
      <c r="A3" s="212" t="s">
        <v>10</v>
      </c>
      <c r="B3" s="213" t="s">
        <v>11</v>
      </c>
      <c r="C3" s="9" t="str">
        <f>YEAR(封面!$B$7)-1&amp;"年执行数"</f>
        <v>2020年执行数</v>
      </c>
      <c r="D3" s="9" t="str">
        <f>YEAR(封面!$B$7)&amp;"年预算数"</f>
        <v>2021年预算数</v>
      </c>
      <c r="E3" s="9" t="s">
        <v>2573</v>
      </c>
      <c r="F3" s="214" t="s">
        <v>13</v>
      </c>
    </row>
    <row r="4" s="206" customFormat="1" ht="36" customHeight="1" spans="1:6">
      <c r="A4" s="183" t="s">
        <v>2181</v>
      </c>
      <c r="B4" s="178" t="s">
        <v>2182</v>
      </c>
      <c r="C4" s="179">
        <v>0</v>
      </c>
      <c r="D4" s="179">
        <v>0</v>
      </c>
      <c r="E4" s="181" t="str">
        <f t="shared" ref="E4:E11" si="0">IF(C4&lt;&gt;0,D4/C4-1,"")</f>
        <v/>
      </c>
      <c r="F4" s="106" t="str">
        <f t="shared" ref="F4:F40" si="1">IF(LEN(A4)=7,"是",IF(B4&lt;&gt;"",IF(SUM(C4:D4)&lt;&gt;0,"是","否"),"是"))</f>
        <v>是</v>
      </c>
    </row>
    <row r="5" ht="36" customHeight="1" spans="1:6">
      <c r="A5" s="183" t="s">
        <v>4913</v>
      </c>
      <c r="B5" s="178" t="s">
        <v>4914</v>
      </c>
      <c r="C5" s="179">
        <v>0</v>
      </c>
      <c r="D5" s="179">
        <v>0</v>
      </c>
      <c r="E5" s="181" t="str">
        <f t="shared" si="0"/>
        <v/>
      </c>
      <c r="F5" s="106" t="str">
        <f t="shared" si="1"/>
        <v>是</v>
      </c>
    </row>
    <row r="6" ht="36" customHeight="1" spans="1:6">
      <c r="A6" s="183" t="s">
        <v>4915</v>
      </c>
      <c r="B6" s="178" t="s">
        <v>4916</v>
      </c>
      <c r="C6" s="179">
        <v>0</v>
      </c>
      <c r="D6" s="179">
        <v>0</v>
      </c>
      <c r="E6" s="181" t="str">
        <f t="shared" si="0"/>
        <v/>
      </c>
      <c r="F6" s="106" t="str">
        <f t="shared" si="1"/>
        <v>是</v>
      </c>
    </row>
    <row r="7" ht="36" customHeight="1" spans="1:6">
      <c r="A7" s="183" t="s">
        <v>2183</v>
      </c>
      <c r="B7" s="178" t="s">
        <v>4917</v>
      </c>
      <c r="C7" s="179">
        <v>0</v>
      </c>
      <c r="D7" s="179">
        <v>0</v>
      </c>
      <c r="E7" s="181" t="str">
        <f t="shared" si="0"/>
        <v/>
      </c>
      <c r="F7" s="106" t="str">
        <f t="shared" si="1"/>
        <v>是</v>
      </c>
    </row>
    <row r="8" ht="36" customHeight="1" spans="1:6">
      <c r="A8" s="183" t="s">
        <v>2185</v>
      </c>
      <c r="B8" s="178" t="s">
        <v>4918</v>
      </c>
      <c r="C8" s="179">
        <v>0</v>
      </c>
      <c r="D8" s="179">
        <v>0</v>
      </c>
      <c r="E8" s="181" t="str">
        <f t="shared" si="0"/>
        <v/>
      </c>
      <c r="F8" s="106" t="str">
        <f t="shared" si="1"/>
        <v>是</v>
      </c>
    </row>
    <row r="9" ht="36" customHeight="1" spans="1:6">
      <c r="A9" s="183" t="s">
        <v>2187</v>
      </c>
      <c r="B9" s="178" t="s">
        <v>4919</v>
      </c>
      <c r="C9" s="179">
        <v>0</v>
      </c>
      <c r="D9" s="179">
        <v>0</v>
      </c>
      <c r="E9" s="181" t="str">
        <f t="shared" si="0"/>
        <v/>
      </c>
      <c r="F9" s="106" t="str">
        <f t="shared" si="1"/>
        <v>是</v>
      </c>
    </row>
    <row r="10" ht="36" customHeight="1" spans="1:6">
      <c r="A10" s="183" t="s">
        <v>2189</v>
      </c>
      <c r="B10" s="178" t="s">
        <v>4920</v>
      </c>
      <c r="C10" s="179">
        <f>SUM(C11:C15)</f>
        <v>28473</v>
      </c>
      <c r="D10" s="179">
        <f>SUM(D11:D15)</f>
        <v>70000</v>
      </c>
      <c r="E10" s="181">
        <f t="shared" si="0"/>
        <v>1.45846942717662</v>
      </c>
      <c r="F10" s="106" t="str">
        <f t="shared" si="1"/>
        <v>是</v>
      </c>
    </row>
    <row r="11" ht="36" customHeight="1" spans="1:6">
      <c r="A11" s="183" t="s">
        <v>2191</v>
      </c>
      <c r="B11" s="184" t="s">
        <v>4921</v>
      </c>
      <c r="C11" s="185">
        <v>24844</v>
      </c>
      <c r="D11" s="185">
        <v>65000</v>
      </c>
      <c r="E11" s="187">
        <f t="shared" si="0"/>
        <v>1.61632587345033</v>
      </c>
      <c r="F11" s="106" t="str">
        <f t="shared" si="1"/>
        <v>是</v>
      </c>
    </row>
    <row r="12" ht="36" customHeight="1" spans="1:6">
      <c r="A12" s="183" t="s">
        <v>2193</v>
      </c>
      <c r="B12" s="184" t="s">
        <v>4922</v>
      </c>
      <c r="C12" s="185">
        <v>1858</v>
      </c>
      <c r="D12" s="185">
        <v>0</v>
      </c>
      <c r="E12" s="187">
        <f>IF(C12&lt;&gt;0,-(D12/C12-1),"")</f>
        <v>1</v>
      </c>
      <c r="F12" s="106" t="str">
        <f t="shared" si="1"/>
        <v>是</v>
      </c>
    </row>
    <row r="13" ht="36" customHeight="1" spans="1:6">
      <c r="A13" s="183" t="s">
        <v>2195</v>
      </c>
      <c r="B13" s="184" t="s">
        <v>4923</v>
      </c>
      <c r="C13" s="185">
        <v>0</v>
      </c>
      <c r="D13" s="185">
        <v>0</v>
      </c>
      <c r="E13" s="187" t="str">
        <f>IF(C13&lt;&gt;0,D13/C13-1,"")</f>
        <v/>
      </c>
      <c r="F13" s="106" t="str">
        <f t="shared" si="1"/>
        <v>否</v>
      </c>
    </row>
    <row r="14" ht="36" customHeight="1" spans="1:6">
      <c r="A14" s="183" t="s">
        <v>2197</v>
      </c>
      <c r="B14" s="184" t="s">
        <v>4924</v>
      </c>
      <c r="C14" s="185">
        <v>-95</v>
      </c>
      <c r="D14" s="185">
        <v>0</v>
      </c>
      <c r="E14" s="187">
        <f>IF(C14&lt;&gt;0,D14/C14-1,"")</f>
        <v>-1</v>
      </c>
      <c r="F14" s="106" t="str">
        <f t="shared" si="1"/>
        <v>是</v>
      </c>
    </row>
    <row r="15" ht="36" customHeight="1" spans="1:6">
      <c r="A15" s="183" t="s">
        <v>2199</v>
      </c>
      <c r="B15" s="184" t="s">
        <v>4925</v>
      </c>
      <c r="C15" s="185">
        <v>1866</v>
      </c>
      <c r="D15" s="185">
        <v>5000</v>
      </c>
      <c r="E15" s="187">
        <f>IF(C15&lt;&gt;0,D15/C15-1,"")</f>
        <v>1.67952840300107</v>
      </c>
      <c r="F15" s="106" t="str">
        <f t="shared" si="1"/>
        <v>是</v>
      </c>
    </row>
    <row r="16" ht="36" customHeight="1" spans="1:6">
      <c r="A16" s="215" t="s">
        <v>2201</v>
      </c>
      <c r="B16" s="121" t="s">
        <v>4926</v>
      </c>
      <c r="C16" s="179">
        <v>0</v>
      </c>
      <c r="D16" s="179">
        <v>0</v>
      </c>
      <c r="E16" s="181"/>
      <c r="F16" s="106" t="str">
        <f t="shared" si="1"/>
        <v>是</v>
      </c>
    </row>
    <row r="17" ht="36" customHeight="1" spans="1:6">
      <c r="A17" s="215" t="s">
        <v>2203</v>
      </c>
      <c r="B17" s="121" t="s">
        <v>4927</v>
      </c>
      <c r="C17" s="179">
        <f>SUM(C18:C19)</f>
        <v>0</v>
      </c>
      <c r="D17" s="179">
        <f>SUM(D18:D19)</f>
        <v>0</v>
      </c>
      <c r="E17" s="181"/>
      <c r="F17" s="106" t="str">
        <f t="shared" si="1"/>
        <v>是</v>
      </c>
    </row>
    <row r="18" ht="36" customHeight="1" spans="1:6">
      <c r="A18" s="215" t="s">
        <v>2205</v>
      </c>
      <c r="B18" s="216" t="s">
        <v>4928</v>
      </c>
      <c r="C18" s="185">
        <v>0</v>
      </c>
      <c r="D18" s="185">
        <v>0</v>
      </c>
      <c r="E18" s="187"/>
      <c r="F18" s="106" t="str">
        <f t="shared" si="1"/>
        <v>否</v>
      </c>
    </row>
    <row r="19" ht="36" customHeight="1" spans="1:6">
      <c r="A19" s="215" t="s">
        <v>2207</v>
      </c>
      <c r="B19" s="216" t="s">
        <v>4929</v>
      </c>
      <c r="C19" s="185">
        <v>0</v>
      </c>
      <c r="D19" s="185">
        <v>0</v>
      </c>
      <c r="E19" s="187"/>
      <c r="F19" s="106" t="str">
        <f t="shared" si="1"/>
        <v>否</v>
      </c>
    </row>
    <row r="20" ht="36" customHeight="1" spans="1:6">
      <c r="A20" s="215" t="s">
        <v>2209</v>
      </c>
      <c r="B20" s="121" t="s">
        <v>4930</v>
      </c>
      <c r="C20" s="179">
        <v>0</v>
      </c>
      <c r="D20" s="179">
        <v>0</v>
      </c>
      <c r="E20" s="181"/>
      <c r="F20" s="106" t="str">
        <f t="shared" si="1"/>
        <v>是</v>
      </c>
    </row>
    <row r="21" ht="36" customHeight="1" spans="1:6">
      <c r="A21" s="215" t="s">
        <v>2211</v>
      </c>
      <c r="B21" s="121" t="s">
        <v>4931</v>
      </c>
      <c r="C21" s="179">
        <v>0</v>
      </c>
      <c r="D21" s="179">
        <v>0</v>
      </c>
      <c r="E21" s="181"/>
      <c r="F21" s="106" t="str">
        <f t="shared" si="1"/>
        <v>是</v>
      </c>
    </row>
    <row r="22" ht="36" customHeight="1" spans="1:6">
      <c r="A22" s="215" t="s">
        <v>2213</v>
      </c>
      <c r="B22" s="121" t="s">
        <v>4932</v>
      </c>
      <c r="C22" s="179">
        <v>0</v>
      </c>
      <c r="D22" s="179">
        <v>0</v>
      </c>
      <c r="E22" s="181"/>
      <c r="F22" s="106" t="str">
        <f t="shared" si="1"/>
        <v>是</v>
      </c>
    </row>
    <row r="23" ht="36" customHeight="1" spans="1:6">
      <c r="A23" s="183" t="s">
        <v>2215</v>
      </c>
      <c r="B23" s="178" t="s">
        <v>4933</v>
      </c>
      <c r="C23" s="179">
        <v>0</v>
      </c>
      <c r="D23" s="179">
        <v>0</v>
      </c>
      <c r="E23" s="181"/>
      <c r="F23" s="106" t="str">
        <f t="shared" si="1"/>
        <v>是</v>
      </c>
    </row>
    <row r="24" ht="36" customHeight="1" spans="1:6">
      <c r="A24" s="183" t="s">
        <v>2217</v>
      </c>
      <c r="B24" s="178" t="s">
        <v>4934</v>
      </c>
      <c r="C24" s="179">
        <v>451</v>
      </c>
      <c r="D24" s="179">
        <v>450</v>
      </c>
      <c r="E24" s="181">
        <f>IF(C24&lt;&gt;0,D24/C24-1,"")</f>
        <v>-0.00221729490022171</v>
      </c>
      <c r="F24" s="106" t="str">
        <f t="shared" si="1"/>
        <v>是</v>
      </c>
    </row>
    <row r="25" ht="36" customHeight="1" spans="1:6">
      <c r="A25" s="183" t="s">
        <v>2219</v>
      </c>
      <c r="B25" s="178" t="s">
        <v>4935</v>
      </c>
      <c r="C25" s="179">
        <f>SUM(C26:C30)</f>
        <v>0</v>
      </c>
      <c r="D25" s="179">
        <f>SUM(D26:D30)</f>
        <v>0</v>
      </c>
      <c r="E25" s="181" t="str">
        <f t="shared" ref="E25:E32" si="2">IF(C25&lt;&gt;0,D25/C25-1,"")</f>
        <v/>
      </c>
      <c r="F25" s="106" t="str">
        <f t="shared" si="1"/>
        <v>是</v>
      </c>
    </row>
    <row r="26" ht="36" customHeight="1" spans="1:6">
      <c r="A26" s="183">
        <v>103018003</v>
      </c>
      <c r="B26" s="184" t="s">
        <v>4936</v>
      </c>
      <c r="C26" s="185">
        <v>0</v>
      </c>
      <c r="D26" s="185">
        <v>0</v>
      </c>
      <c r="E26" s="187" t="str">
        <f t="shared" si="2"/>
        <v/>
      </c>
      <c r="F26" s="106" t="str">
        <f t="shared" si="1"/>
        <v>否</v>
      </c>
    </row>
    <row r="27" ht="36" customHeight="1" spans="1:6">
      <c r="A27" s="183">
        <v>103018004</v>
      </c>
      <c r="B27" s="184" t="s">
        <v>4937</v>
      </c>
      <c r="C27" s="185">
        <v>0</v>
      </c>
      <c r="D27" s="185">
        <v>0</v>
      </c>
      <c r="E27" s="187" t="str">
        <f t="shared" si="2"/>
        <v/>
      </c>
      <c r="F27" s="106" t="str">
        <f t="shared" si="1"/>
        <v>否</v>
      </c>
    </row>
    <row r="28" ht="36" customHeight="1" spans="1:6">
      <c r="A28" s="183">
        <v>103018005</v>
      </c>
      <c r="B28" s="184" t="s">
        <v>4938</v>
      </c>
      <c r="C28" s="185">
        <v>0</v>
      </c>
      <c r="D28" s="185">
        <v>0</v>
      </c>
      <c r="E28" s="187" t="str">
        <f t="shared" si="2"/>
        <v/>
      </c>
      <c r="F28" s="106" t="str">
        <f t="shared" si="1"/>
        <v>否</v>
      </c>
    </row>
    <row r="29" ht="36" customHeight="1" spans="1:6">
      <c r="A29" s="183">
        <v>103018006</v>
      </c>
      <c r="B29" s="184" t="s">
        <v>4939</v>
      </c>
      <c r="C29" s="185">
        <v>0</v>
      </c>
      <c r="D29" s="185">
        <v>0</v>
      </c>
      <c r="E29" s="187" t="str">
        <f t="shared" si="2"/>
        <v/>
      </c>
      <c r="F29" s="106" t="str">
        <f t="shared" si="1"/>
        <v>否</v>
      </c>
    </row>
    <row r="30" ht="36" customHeight="1" spans="1:6">
      <c r="A30" s="183">
        <v>103018007</v>
      </c>
      <c r="B30" s="184" t="s">
        <v>4940</v>
      </c>
      <c r="C30" s="185">
        <v>0</v>
      </c>
      <c r="D30" s="185">
        <v>0</v>
      </c>
      <c r="E30" s="187" t="str">
        <f t="shared" si="2"/>
        <v/>
      </c>
      <c r="F30" s="106" t="str">
        <f t="shared" si="1"/>
        <v>否</v>
      </c>
    </row>
    <row r="31" ht="36" customHeight="1" spans="1:6">
      <c r="A31" s="183" t="s">
        <v>2221</v>
      </c>
      <c r="B31" s="178" t="s">
        <v>4941</v>
      </c>
      <c r="C31" s="179">
        <v>0</v>
      </c>
      <c r="D31" s="179">
        <v>0</v>
      </c>
      <c r="E31" s="181" t="str">
        <f t="shared" si="2"/>
        <v/>
      </c>
      <c r="F31" s="106" t="str">
        <f t="shared" si="1"/>
        <v>是</v>
      </c>
    </row>
    <row r="32" ht="36" customHeight="1" spans="1:6">
      <c r="A32" s="183" t="s">
        <v>2223</v>
      </c>
      <c r="B32" s="178" t="s">
        <v>4942</v>
      </c>
      <c r="C32" s="179">
        <v>0</v>
      </c>
      <c r="D32" s="179">
        <v>0</v>
      </c>
      <c r="E32" s="181" t="str">
        <f t="shared" si="2"/>
        <v/>
      </c>
      <c r="F32" s="106" t="str">
        <f t="shared" si="1"/>
        <v>否</v>
      </c>
    </row>
    <row r="33" ht="36" customHeight="1" spans="1:6">
      <c r="A33" s="183"/>
      <c r="B33" s="184"/>
      <c r="C33" s="185">
        <v>0</v>
      </c>
      <c r="D33" s="185">
        <v>0</v>
      </c>
      <c r="E33" s="187"/>
      <c r="F33" s="106" t="str">
        <f t="shared" si="1"/>
        <v>是</v>
      </c>
    </row>
    <row r="34" ht="36" customHeight="1" spans="1:6">
      <c r="A34" s="193"/>
      <c r="B34" s="194" t="s">
        <v>2535</v>
      </c>
      <c r="C34" s="179">
        <f>SUM(C4,C5,C6,C7,C8,C9,C10,C16,C17,C20,C21,C22,C23,C24,C25,C31,C32)</f>
        <v>28924</v>
      </c>
      <c r="D34" s="179">
        <f>SUM(D4,D5,D6,D7,D8,D9,D10,D16,D17,D20,D21,D22,D23,D24,D25,D31,D32)</f>
        <v>70450</v>
      </c>
      <c r="E34" s="181">
        <f t="shared" ref="E34:E38" si="3">IF(C34&lt;&gt;0,D34/C34-1,"")</f>
        <v>1.43569354169548</v>
      </c>
      <c r="F34" s="106" t="str">
        <f t="shared" si="1"/>
        <v>是</v>
      </c>
    </row>
    <row r="35" ht="36" customHeight="1" spans="1:6">
      <c r="A35" s="217">
        <v>105</v>
      </c>
      <c r="B35" s="218" t="s">
        <v>2226</v>
      </c>
      <c r="C35" s="197">
        <v>54700</v>
      </c>
      <c r="D35" s="180"/>
      <c r="E35" s="219">
        <f t="shared" si="3"/>
        <v>-1</v>
      </c>
      <c r="F35" s="106" t="str">
        <f t="shared" si="1"/>
        <v>是</v>
      </c>
    </row>
    <row r="36" ht="36" customHeight="1" spans="1:6">
      <c r="A36" s="220">
        <v>110</v>
      </c>
      <c r="B36" s="221" t="s">
        <v>68</v>
      </c>
      <c r="C36" s="197">
        <f>SUM(C37:C39)</f>
        <v>35882</v>
      </c>
      <c r="D36" s="180">
        <f>SUM(D37:D39)</f>
        <v>4273</v>
      </c>
      <c r="E36" s="222">
        <f t="shared" si="3"/>
        <v>-0.880915222116939</v>
      </c>
      <c r="F36" s="106" t="str">
        <f t="shared" si="1"/>
        <v>是</v>
      </c>
    </row>
    <row r="37" ht="36" customHeight="1" spans="1:6">
      <c r="A37" s="223">
        <v>1100402</v>
      </c>
      <c r="B37" s="224" t="s">
        <v>2227</v>
      </c>
      <c r="C37" s="190">
        <v>30489</v>
      </c>
      <c r="D37" s="186">
        <v>2000</v>
      </c>
      <c r="E37" s="222">
        <f t="shared" si="3"/>
        <v>-0.9344025714192</v>
      </c>
      <c r="F37" s="106" t="str">
        <f t="shared" si="1"/>
        <v>是</v>
      </c>
    </row>
    <row r="38" ht="36" customHeight="1" spans="1:6">
      <c r="A38" s="224">
        <v>11008</v>
      </c>
      <c r="B38" s="224" t="s">
        <v>72</v>
      </c>
      <c r="C38" s="190">
        <v>5393</v>
      </c>
      <c r="D38" s="186">
        <v>2273</v>
      </c>
      <c r="E38" s="222">
        <f t="shared" si="3"/>
        <v>-0.57852772111997</v>
      </c>
      <c r="F38" s="106" t="str">
        <f t="shared" si="1"/>
        <v>是</v>
      </c>
    </row>
    <row r="39" ht="36" customHeight="1" spans="1:6">
      <c r="A39" s="224">
        <v>11009</v>
      </c>
      <c r="B39" s="224" t="s">
        <v>73</v>
      </c>
      <c r="C39" s="190">
        <v>0</v>
      </c>
      <c r="D39" s="186"/>
      <c r="E39" s="225"/>
      <c r="F39" s="106" t="str">
        <f t="shared" si="1"/>
        <v>否</v>
      </c>
    </row>
    <row r="40" ht="36" customHeight="1" spans="1:6">
      <c r="A40" s="226"/>
      <c r="B40" s="227" t="s">
        <v>76</v>
      </c>
      <c r="C40" s="197">
        <f>SUM(C34:C35,C36)</f>
        <v>119506</v>
      </c>
      <c r="D40" s="180">
        <f>SUM(D34:D35,D36)</f>
        <v>74723</v>
      </c>
      <c r="E40" s="181">
        <f>IF(C40&lt;&gt;0,D40/C40-1,"")</f>
        <v>-0.374734322962864</v>
      </c>
      <c r="F40" s="106" t="str">
        <f t="shared" si="1"/>
        <v>是</v>
      </c>
    </row>
    <row r="41" spans="3:4">
      <c r="C41" s="228"/>
      <c r="D41" s="228"/>
    </row>
    <row r="43" spans="3:4">
      <c r="C43" s="228"/>
      <c r="D43" s="228"/>
    </row>
    <row r="45" spans="3:4">
      <c r="C45" s="228"/>
      <c r="D45" s="228"/>
    </row>
    <row r="46" spans="3:4">
      <c r="C46" s="228"/>
      <c r="D46" s="228"/>
    </row>
    <row r="48" spans="3:4">
      <c r="C48" s="228"/>
      <c r="D48" s="228"/>
    </row>
    <row r="49" spans="3:4">
      <c r="C49" s="228"/>
      <c r="D49" s="228"/>
    </row>
    <row r="50" spans="3:4">
      <c r="C50" s="228"/>
      <c r="D50" s="228"/>
    </row>
    <row r="51" spans="3:4">
      <c r="C51" s="228"/>
      <c r="D51" s="228"/>
    </row>
    <row r="53" spans="3:4">
      <c r="C53" s="228"/>
      <c r="D53" s="228"/>
    </row>
  </sheetData>
  <mergeCells count="1">
    <mergeCell ref="B1:E1"/>
  </mergeCells>
  <conditionalFormatting sqref="B35">
    <cfRule type="expression" dxfId="1" priority="9" stopIfTrue="1">
      <formula>"len($A:$A)=3"</formula>
    </cfRule>
  </conditionalFormatting>
  <conditionalFormatting sqref="B36:B37">
    <cfRule type="expression" dxfId="1" priority="2" stopIfTrue="1">
      <formula>"len($A:$A)=3"</formula>
    </cfRule>
  </conditionalFormatting>
  <conditionalFormatting sqref="C35:C38 D36:D37">
    <cfRule type="expression" dxfId="1" priority="8" stopIfTrue="1">
      <formula>"len($A:$A)=3"</formula>
    </cfRule>
  </conditionalFormatting>
  <conditionalFormatting sqref="D35 D37:D38">
    <cfRule type="expression" dxfId="1" priority="5"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00B0F0"/>
  </sheetPr>
  <dimension ref="A1:M280"/>
  <sheetViews>
    <sheetView showZeros="0" tabSelected="1" view="pageBreakPreview" zoomScaleNormal="115" workbookViewId="0">
      <pane ySplit="3" topLeftCell="A261" activePane="bottomLeft" state="frozen"/>
      <selection/>
      <selection pane="bottomLeft" activeCell="L6" sqref="L6"/>
    </sheetView>
  </sheetViews>
  <sheetFormatPr defaultColWidth="9" defaultRowHeight="14.25"/>
  <cols>
    <col min="1" max="1" width="21.5" style="165" customWidth="1"/>
    <col min="2" max="2" width="50.75" style="165" customWidth="1"/>
    <col min="3" max="4" width="16.75" style="165" customWidth="1"/>
    <col min="5" max="6" width="16.75" style="165" hidden="1" customWidth="1"/>
    <col min="7" max="7" width="16.75" style="167" customWidth="1"/>
    <col min="8" max="8" width="3.75" style="168" customWidth="1"/>
    <col min="9" max="9" width="9" style="165"/>
    <col min="10" max="10" width="10.75" style="165" customWidth="1"/>
    <col min="11" max="12" width="9" style="165"/>
    <col min="13" max="13" width="12.6333333333333" style="165"/>
    <col min="14" max="16384" width="9" style="165"/>
  </cols>
  <sheetData>
    <row r="1" ht="45" customHeight="1" spans="2:7">
      <c r="B1" s="169" t="str">
        <f>YEAR(封面!$B$7)&amp;"年勐海县政府性基金预算支出情况表"</f>
        <v>2021年勐海县政府性基金预算支出情况表</v>
      </c>
      <c r="C1" s="169"/>
      <c r="D1" s="169"/>
      <c r="E1" s="169"/>
      <c r="F1" s="169"/>
      <c r="G1" s="169"/>
    </row>
    <row r="2" s="163" customFormat="1" ht="20.1" customHeight="1" spans="2:8">
      <c r="B2" s="170" t="s">
        <v>4943</v>
      </c>
      <c r="C2" s="170"/>
      <c r="D2" s="170"/>
      <c r="E2" s="170"/>
      <c r="F2" s="170"/>
      <c r="G2" s="171" t="s">
        <v>9</v>
      </c>
      <c r="H2" s="172"/>
    </row>
    <row r="3" s="164" customFormat="1" ht="45" customHeight="1" spans="1:9">
      <c r="A3" s="173" t="s">
        <v>10</v>
      </c>
      <c r="B3" s="174" t="s">
        <v>11</v>
      </c>
      <c r="C3" s="175" t="str">
        <f>YEAR(封面!$B$7)-1&amp;"年执行数"</f>
        <v>2020年执行数</v>
      </c>
      <c r="D3" s="175" t="str">
        <f>YEAR(封面!$B$7)&amp;"年预算数"</f>
        <v>2021年预算数</v>
      </c>
      <c r="E3" s="175" t="s">
        <v>4944</v>
      </c>
      <c r="F3" s="175" t="s">
        <v>4945</v>
      </c>
      <c r="G3" s="175" t="s">
        <v>2573</v>
      </c>
      <c r="H3" s="176" t="s">
        <v>13</v>
      </c>
      <c r="I3" s="164" t="s">
        <v>141</v>
      </c>
    </row>
    <row r="4" ht="36" customHeight="1" spans="1:9">
      <c r="A4" s="177" t="s">
        <v>89</v>
      </c>
      <c r="B4" s="178" t="s">
        <v>2229</v>
      </c>
      <c r="C4" s="179">
        <f t="shared" ref="C4:F4" si="0">SUM(C5,C11,C17)</f>
        <v>20</v>
      </c>
      <c r="D4" s="179">
        <f t="shared" si="0"/>
        <v>0</v>
      </c>
      <c r="E4" s="180">
        <f t="shared" si="0"/>
        <v>0</v>
      </c>
      <c r="F4" s="180">
        <f t="shared" si="0"/>
        <v>0</v>
      </c>
      <c r="G4" s="181">
        <f t="shared" ref="G4:G67" si="1">IF(C4&lt;&gt;0,D4/C4-1,"")</f>
        <v>-1</v>
      </c>
      <c r="H4" s="182" t="str">
        <f>IF(LEN(A4)=3,"是",IF(B4&lt;&gt;"",IF(SUM(C4:D4)&lt;&gt;0,"是","否"),"是"))</f>
        <v>是</v>
      </c>
      <c r="I4" s="165" t="str">
        <f>IF(LEN(A4)=3,"类",IF(LEN(A4)=5,"款","项"))</f>
        <v>类</v>
      </c>
    </row>
    <row r="5" ht="36" customHeight="1" spans="1:9">
      <c r="A5" s="183" t="s">
        <v>4946</v>
      </c>
      <c r="B5" s="184" t="s">
        <v>2230</v>
      </c>
      <c r="C5" s="185">
        <f t="shared" ref="C5:F5" si="2">SUM(C6:C10)</f>
        <v>20</v>
      </c>
      <c r="D5" s="185">
        <f t="shared" si="2"/>
        <v>0</v>
      </c>
      <c r="E5" s="186">
        <f t="shared" si="2"/>
        <v>0</v>
      </c>
      <c r="F5" s="186">
        <f t="shared" si="2"/>
        <v>0</v>
      </c>
      <c r="G5" s="187">
        <f t="shared" si="1"/>
        <v>-1</v>
      </c>
      <c r="H5" s="182" t="str">
        <f t="shared" ref="H5:H68" si="3">IF(LEN(A5)=3,"是",IF(B5&lt;&gt;"",IF(SUM(C5:D5)&lt;&gt;0,"是","否"),"是"))</f>
        <v>是</v>
      </c>
      <c r="I5" s="165" t="str">
        <f t="shared" ref="I5:I68" si="4">IF(LEN(A5)=3,"类",IF(LEN(A5)=5,"款","项"))</f>
        <v>款</v>
      </c>
    </row>
    <row r="6" ht="36" customHeight="1" spans="1:9">
      <c r="A6" s="183" t="s">
        <v>4947</v>
      </c>
      <c r="B6" s="184" t="s">
        <v>4948</v>
      </c>
      <c r="C6" s="185">
        <v>0</v>
      </c>
      <c r="D6" s="185">
        <f t="shared" ref="D6:D10" si="5">E6+F6</f>
        <v>0</v>
      </c>
      <c r="E6" s="186">
        <v>0</v>
      </c>
      <c r="F6" s="186">
        <v>0</v>
      </c>
      <c r="G6" s="187" t="str">
        <f t="shared" si="1"/>
        <v/>
      </c>
      <c r="H6" s="182" t="str">
        <f t="shared" si="3"/>
        <v>否</v>
      </c>
      <c r="I6" s="165" t="str">
        <f t="shared" si="4"/>
        <v>项</v>
      </c>
    </row>
    <row r="7" ht="36" customHeight="1" spans="1:9">
      <c r="A7" s="183" t="s">
        <v>4949</v>
      </c>
      <c r="B7" s="184" t="s">
        <v>4950</v>
      </c>
      <c r="C7" s="188">
        <v>20</v>
      </c>
      <c r="D7" s="185">
        <f t="shared" si="5"/>
        <v>0</v>
      </c>
      <c r="E7" s="186">
        <v>0</v>
      </c>
      <c r="F7" s="186">
        <v>0</v>
      </c>
      <c r="G7" s="187">
        <f t="shared" si="1"/>
        <v>-1</v>
      </c>
      <c r="H7" s="182" t="str">
        <f t="shared" si="3"/>
        <v>是</v>
      </c>
      <c r="I7" s="165" t="str">
        <f t="shared" si="4"/>
        <v>项</v>
      </c>
    </row>
    <row r="8" ht="36" customHeight="1" spans="1:9">
      <c r="A8" s="183" t="s">
        <v>4951</v>
      </c>
      <c r="B8" s="184" t="s">
        <v>4952</v>
      </c>
      <c r="C8" s="185">
        <v>0</v>
      </c>
      <c r="D8" s="185">
        <f t="shared" si="5"/>
        <v>0</v>
      </c>
      <c r="E8" s="186">
        <v>0</v>
      </c>
      <c r="F8" s="186">
        <v>0</v>
      </c>
      <c r="G8" s="187" t="str">
        <f t="shared" si="1"/>
        <v/>
      </c>
      <c r="H8" s="182" t="str">
        <f t="shared" si="3"/>
        <v>否</v>
      </c>
      <c r="I8" s="165" t="str">
        <f t="shared" si="4"/>
        <v>项</v>
      </c>
    </row>
    <row r="9" s="165" customFormat="1" ht="36" customHeight="1" spans="1:9">
      <c r="A9" s="183" t="s">
        <v>4953</v>
      </c>
      <c r="B9" s="184" t="s">
        <v>2234</v>
      </c>
      <c r="C9" s="185">
        <v>0</v>
      </c>
      <c r="D9" s="185">
        <f t="shared" si="5"/>
        <v>0</v>
      </c>
      <c r="E9" s="186">
        <v>0</v>
      </c>
      <c r="F9" s="186">
        <v>0</v>
      </c>
      <c r="G9" s="187" t="str">
        <f t="shared" si="1"/>
        <v/>
      </c>
      <c r="H9" s="182" t="str">
        <f t="shared" si="3"/>
        <v>否</v>
      </c>
      <c r="I9" s="165" t="str">
        <f t="shared" si="4"/>
        <v>项</v>
      </c>
    </row>
    <row r="10" ht="36" customHeight="1" spans="1:9">
      <c r="A10" s="183" t="s">
        <v>4954</v>
      </c>
      <c r="B10" s="184" t="s">
        <v>4955</v>
      </c>
      <c r="C10" s="185">
        <v>0</v>
      </c>
      <c r="D10" s="185">
        <f t="shared" si="5"/>
        <v>0</v>
      </c>
      <c r="E10" s="186">
        <v>0</v>
      </c>
      <c r="F10" s="186">
        <v>0</v>
      </c>
      <c r="G10" s="187" t="str">
        <f t="shared" si="1"/>
        <v/>
      </c>
      <c r="H10" s="182" t="str">
        <f t="shared" si="3"/>
        <v>否</v>
      </c>
      <c r="I10" s="165" t="str">
        <f t="shared" si="4"/>
        <v>项</v>
      </c>
    </row>
    <row r="11" ht="36" customHeight="1" spans="1:9">
      <c r="A11" s="183" t="s">
        <v>4956</v>
      </c>
      <c r="B11" s="184" t="s">
        <v>2236</v>
      </c>
      <c r="C11" s="185">
        <f t="shared" ref="C11:F11" si="6">SUM(C12:C16)</f>
        <v>0</v>
      </c>
      <c r="D11" s="185">
        <f t="shared" si="6"/>
        <v>0</v>
      </c>
      <c r="E11" s="186">
        <f t="shared" si="6"/>
        <v>0</v>
      </c>
      <c r="F11" s="186">
        <f t="shared" si="6"/>
        <v>0</v>
      </c>
      <c r="G11" s="187" t="str">
        <f t="shared" si="1"/>
        <v/>
      </c>
      <c r="H11" s="182" t="str">
        <f t="shared" si="3"/>
        <v>否</v>
      </c>
      <c r="I11" s="165" t="str">
        <f t="shared" si="4"/>
        <v>款</v>
      </c>
    </row>
    <row r="12" s="165" customFormat="1" ht="36" customHeight="1" spans="1:9">
      <c r="A12" s="183" t="s">
        <v>4957</v>
      </c>
      <c r="B12" s="184" t="s">
        <v>4958</v>
      </c>
      <c r="C12" s="185">
        <v>0</v>
      </c>
      <c r="D12" s="185">
        <f t="shared" ref="D12:D16" si="7">E12+F12</f>
        <v>0</v>
      </c>
      <c r="E12" s="186">
        <v>0</v>
      </c>
      <c r="F12" s="186">
        <v>0</v>
      </c>
      <c r="G12" s="187" t="str">
        <f t="shared" si="1"/>
        <v/>
      </c>
      <c r="H12" s="182" t="str">
        <f t="shared" si="3"/>
        <v>否</v>
      </c>
      <c r="I12" s="165" t="str">
        <f t="shared" si="4"/>
        <v>项</v>
      </c>
    </row>
    <row r="13" ht="36" customHeight="1" spans="1:9">
      <c r="A13" s="183" t="s">
        <v>4959</v>
      </c>
      <c r="B13" s="184" t="s">
        <v>4960</v>
      </c>
      <c r="C13" s="185">
        <v>0</v>
      </c>
      <c r="D13" s="185">
        <f t="shared" si="7"/>
        <v>0</v>
      </c>
      <c r="E13" s="186">
        <v>0</v>
      </c>
      <c r="F13" s="186">
        <v>0</v>
      </c>
      <c r="G13" s="187" t="str">
        <f t="shared" si="1"/>
        <v/>
      </c>
      <c r="H13" s="182" t="str">
        <f t="shared" si="3"/>
        <v>否</v>
      </c>
      <c r="I13" s="165" t="str">
        <f t="shared" si="4"/>
        <v>项</v>
      </c>
    </row>
    <row r="14" s="165" customFormat="1" ht="36" customHeight="1" spans="1:9">
      <c r="A14" s="183" t="s">
        <v>4961</v>
      </c>
      <c r="B14" s="184" t="s">
        <v>4962</v>
      </c>
      <c r="C14" s="185">
        <v>0</v>
      </c>
      <c r="D14" s="185">
        <f t="shared" si="7"/>
        <v>0</v>
      </c>
      <c r="E14" s="186">
        <v>0</v>
      </c>
      <c r="F14" s="186">
        <v>0</v>
      </c>
      <c r="G14" s="187" t="str">
        <f t="shared" si="1"/>
        <v/>
      </c>
      <c r="H14" s="182" t="str">
        <f t="shared" si="3"/>
        <v>否</v>
      </c>
      <c r="I14" s="165" t="str">
        <f t="shared" si="4"/>
        <v>项</v>
      </c>
    </row>
    <row r="15" ht="36" customHeight="1" spans="1:9">
      <c r="A15" s="183" t="s">
        <v>4963</v>
      </c>
      <c r="B15" s="184" t="s">
        <v>4964</v>
      </c>
      <c r="C15" s="185">
        <v>0</v>
      </c>
      <c r="D15" s="185">
        <f t="shared" si="7"/>
        <v>0</v>
      </c>
      <c r="E15" s="186">
        <v>0</v>
      </c>
      <c r="F15" s="186">
        <v>0</v>
      </c>
      <c r="G15" s="187" t="str">
        <f t="shared" si="1"/>
        <v/>
      </c>
      <c r="H15" s="182" t="str">
        <f t="shared" si="3"/>
        <v>否</v>
      </c>
      <c r="I15" s="165" t="str">
        <f t="shared" si="4"/>
        <v>项</v>
      </c>
    </row>
    <row r="16" ht="36" customHeight="1" spans="1:9">
      <c r="A16" s="183" t="s">
        <v>4965</v>
      </c>
      <c r="B16" s="184" t="s">
        <v>4966</v>
      </c>
      <c r="C16" s="185">
        <v>0</v>
      </c>
      <c r="D16" s="185">
        <f t="shared" si="7"/>
        <v>0</v>
      </c>
      <c r="E16" s="186">
        <v>0</v>
      </c>
      <c r="F16" s="186">
        <v>0</v>
      </c>
      <c r="G16" s="187" t="str">
        <f t="shared" si="1"/>
        <v/>
      </c>
      <c r="H16" s="182" t="str">
        <f t="shared" si="3"/>
        <v>否</v>
      </c>
      <c r="I16" s="165" t="str">
        <f t="shared" si="4"/>
        <v>项</v>
      </c>
    </row>
    <row r="17" s="165" customFormat="1" ht="36" customHeight="1" spans="1:9">
      <c r="A17" s="183" t="s">
        <v>4967</v>
      </c>
      <c r="B17" s="184" t="s">
        <v>2242</v>
      </c>
      <c r="C17" s="185">
        <f t="shared" ref="C17:F17" si="8">SUM(C18:C19)</f>
        <v>0</v>
      </c>
      <c r="D17" s="185">
        <f t="shared" si="8"/>
        <v>0</v>
      </c>
      <c r="E17" s="186">
        <f t="shared" si="8"/>
        <v>0</v>
      </c>
      <c r="F17" s="186">
        <f t="shared" si="8"/>
        <v>0</v>
      </c>
      <c r="G17" s="187" t="str">
        <f t="shared" si="1"/>
        <v/>
      </c>
      <c r="H17" s="182" t="str">
        <f t="shared" si="3"/>
        <v>否</v>
      </c>
      <c r="I17" s="165" t="str">
        <f t="shared" si="4"/>
        <v>款</v>
      </c>
    </row>
    <row r="18" s="165" customFormat="1" ht="36" customHeight="1" spans="1:9">
      <c r="A18" s="183" t="s">
        <v>4968</v>
      </c>
      <c r="B18" s="184" t="s">
        <v>4969</v>
      </c>
      <c r="C18" s="185">
        <v>0</v>
      </c>
      <c r="D18" s="185">
        <f t="shared" ref="D18:D24" si="9">E18+F18</f>
        <v>0</v>
      </c>
      <c r="E18" s="186">
        <v>0</v>
      </c>
      <c r="F18" s="186">
        <v>0</v>
      </c>
      <c r="G18" s="187" t="str">
        <f t="shared" si="1"/>
        <v/>
      </c>
      <c r="H18" s="182" t="str">
        <f t="shared" si="3"/>
        <v>否</v>
      </c>
      <c r="I18" s="165" t="str">
        <f t="shared" si="4"/>
        <v>项</v>
      </c>
    </row>
    <row r="19" s="165" customFormat="1" ht="36" customHeight="1" spans="1:9">
      <c r="A19" s="183" t="s">
        <v>4970</v>
      </c>
      <c r="B19" s="184" t="s">
        <v>4971</v>
      </c>
      <c r="C19" s="185">
        <v>0</v>
      </c>
      <c r="D19" s="185">
        <f t="shared" si="9"/>
        <v>0</v>
      </c>
      <c r="E19" s="186">
        <v>0</v>
      </c>
      <c r="F19" s="186">
        <v>0</v>
      </c>
      <c r="G19" s="187" t="str">
        <f t="shared" si="1"/>
        <v/>
      </c>
      <c r="H19" s="182" t="str">
        <f t="shared" si="3"/>
        <v>否</v>
      </c>
      <c r="I19" s="165" t="str">
        <f t="shared" si="4"/>
        <v>项</v>
      </c>
    </row>
    <row r="20" ht="36" customHeight="1" spans="1:9">
      <c r="A20" s="177" t="s">
        <v>91</v>
      </c>
      <c r="B20" s="178" t="s">
        <v>2245</v>
      </c>
      <c r="C20" s="179">
        <f t="shared" ref="C20:F20" si="10">SUM(C21,C25,C29)</f>
        <v>77</v>
      </c>
      <c r="D20" s="179">
        <f t="shared" si="10"/>
        <v>137</v>
      </c>
      <c r="E20" s="180">
        <f t="shared" si="10"/>
        <v>0</v>
      </c>
      <c r="F20" s="180">
        <f t="shared" si="10"/>
        <v>137</v>
      </c>
      <c r="G20" s="181">
        <f t="shared" si="1"/>
        <v>0.779220779220779</v>
      </c>
      <c r="H20" s="182" t="str">
        <f t="shared" si="3"/>
        <v>是</v>
      </c>
      <c r="I20" s="165" t="str">
        <f t="shared" si="4"/>
        <v>类</v>
      </c>
    </row>
    <row r="21" ht="36" customHeight="1" spans="1:9">
      <c r="A21" s="183" t="s">
        <v>4972</v>
      </c>
      <c r="B21" s="184" t="s">
        <v>4973</v>
      </c>
      <c r="C21" s="185">
        <f t="shared" ref="C21:F21" si="11">SUM(C22:C24)</f>
        <v>77</v>
      </c>
      <c r="D21" s="185">
        <f t="shared" si="11"/>
        <v>137</v>
      </c>
      <c r="E21" s="186">
        <f t="shared" si="11"/>
        <v>0</v>
      </c>
      <c r="F21" s="186">
        <f t="shared" si="11"/>
        <v>137</v>
      </c>
      <c r="G21" s="187">
        <f t="shared" si="1"/>
        <v>0.779220779220779</v>
      </c>
      <c r="H21" s="182" t="str">
        <f t="shared" si="3"/>
        <v>是</v>
      </c>
      <c r="I21" s="165" t="str">
        <f t="shared" si="4"/>
        <v>款</v>
      </c>
    </row>
    <row r="22" ht="36" customHeight="1" spans="1:9">
      <c r="A22" s="183" t="s">
        <v>4974</v>
      </c>
      <c r="B22" s="184" t="s">
        <v>4975</v>
      </c>
      <c r="C22" s="188">
        <v>77</v>
      </c>
      <c r="D22" s="185">
        <f t="shared" si="9"/>
        <v>107</v>
      </c>
      <c r="E22" s="186"/>
      <c r="F22" s="186">
        <v>107</v>
      </c>
      <c r="G22" s="187">
        <f t="shared" si="1"/>
        <v>0.38961038961039</v>
      </c>
      <c r="H22" s="182" t="str">
        <f t="shared" si="3"/>
        <v>是</v>
      </c>
      <c r="I22" s="165" t="str">
        <f t="shared" si="4"/>
        <v>项</v>
      </c>
    </row>
    <row r="23" ht="36" customHeight="1" spans="1:9">
      <c r="A23" s="183" t="s">
        <v>4976</v>
      </c>
      <c r="B23" s="184" t="s">
        <v>4977</v>
      </c>
      <c r="C23" s="185">
        <v>0</v>
      </c>
      <c r="D23" s="185">
        <f t="shared" si="9"/>
        <v>30</v>
      </c>
      <c r="E23" s="186">
        <v>0</v>
      </c>
      <c r="F23" s="186">
        <v>30</v>
      </c>
      <c r="G23" s="187" t="str">
        <f t="shared" si="1"/>
        <v/>
      </c>
      <c r="H23" s="182" t="str">
        <f t="shared" si="3"/>
        <v>是</v>
      </c>
      <c r="I23" s="165" t="str">
        <f t="shared" si="4"/>
        <v>项</v>
      </c>
    </row>
    <row r="24" ht="36" customHeight="1" spans="1:9">
      <c r="A24" s="183" t="s">
        <v>4978</v>
      </c>
      <c r="B24" s="184" t="s">
        <v>4979</v>
      </c>
      <c r="C24" s="185">
        <v>0</v>
      </c>
      <c r="D24" s="185">
        <f t="shared" si="9"/>
        <v>0</v>
      </c>
      <c r="E24" s="186">
        <v>0</v>
      </c>
      <c r="F24" s="186">
        <v>0</v>
      </c>
      <c r="G24" s="187" t="str">
        <f t="shared" si="1"/>
        <v/>
      </c>
      <c r="H24" s="182" t="str">
        <f t="shared" si="3"/>
        <v>否</v>
      </c>
      <c r="I24" s="165" t="str">
        <f t="shared" si="4"/>
        <v>项</v>
      </c>
    </row>
    <row r="25" ht="36" customHeight="1" spans="1:9">
      <c r="A25" s="183" t="s">
        <v>4980</v>
      </c>
      <c r="B25" s="184" t="s">
        <v>4981</v>
      </c>
      <c r="C25" s="185">
        <f t="shared" ref="C25:F25" si="12">SUM(C26:C28)</f>
        <v>0</v>
      </c>
      <c r="D25" s="185">
        <f t="shared" si="12"/>
        <v>0</v>
      </c>
      <c r="E25" s="186">
        <f t="shared" si="12"/>
        <v>0</v>
      </c>
      <c r="F25" s="186">
        <f t="shared" si="12"/>
        <v>0</v>
      </c>
      <c r="G25" s="187" t="str">
        <f t="shared" si="1"/>
        <v/>
      </c>
      <c r="H25" s="182" t="str">
        <f t="shared" si="3"/>
        <v>否</v>
      </c>
      <c r="I25" s="165" t="str">
        <f t="shared" si="4"/>
        <v>款</v>
      </c>
    </row>
    <row r="26" s="165" customFormat="1" ht="36" customHeight="1" spans="1:9">
      <c r="A26" s="183" t="s">
        <v>4982</v>
      </c>
      <c r="B26" s="184" t="s">
        <v>4975</v>
      </c>
      <c r="C26" s="185">
        <v>0</v>
      </c>
      <c r="D26" s="185">
        <f t="shared" ref="D26:D28" si="13">E26+F26</f>
        <v>0</v>
      </c>
      <c r="E26" s="186">
        <v>0</v>
      </c>
      <c r="F26" s="186">
        <v>0</v>
      </c>
      <c r="G26" s="187" t="str">
        <f t="shared" si="1"/>
        <v/>
      </c>
      <c r="H26" s="182" t="str">
        <f t="shared" si="3"/>
        <v>否</v>
      </c>
      <c r="I26" s="165" t="str">
        <f t="shared" si="4"/>
        <v>项</v>
      </c>
    </row>
    <row r="27" ht="36" customHeight="1" spans="1:9">
      <c r="A27" s="183" t="s">
        <v>4983</v>
      </c>
      <c r="B27" s="184" t="s">
        <v>4977</v>
      </c>
      <c r="C27" s="185">
        <v>0</v>
      </c>
      <c r="D27" s="185">
        <f t="shared" si="13"/>
        <v>0</v>
      </c>
      <c r="E27" s="186">
        <v>0</v>
      </c>
      <c r="F27" s="186">
        <v>0</v>
      </c>
      <c r="G27" s="187" t="str">
        <f t="shared" si="1"/>
        <v/>
      </c>
      <c r="H27" s="182" t="str">
        <f t="shared" si="3"/>
        <v>否</v>
      </c>
      <c r="I27" s="165" t="str">
        <f t="shared" si="4"/>
        <v>项</v>
      </c>
    </row>
    <row r="28" ht="36" customHeight="1" spans="1:9">
      <c r="A28" s="183" t="s">
        <v>4984</v>
      </c>
      <c r="B28" s="184" t="s">
        <v>4985</v>
      </c>
      <c r="C28" s="185">
        <v>0</v>
      </c>
      <c r="D28" s="185">
        <f t="shared" si="13"/>
        <v>0</v>
      </c>
      <c r="E28" s="186">
        <v>0</v>
      </c>
      <c r="F28" s="186">
        <v>0</v>
      </c>
      <c r="G28" s="187" t="str">
        <f t="shared" si="1"/>
        <v/>
      </c>
      <c r="H28" s="182" t="str">
        <f t="shared" si="3"/>
        <v>否</v>
      </c>
      <c r="I28" s="165" t="str">
        <f t="shared" si="4"/>
        <v>项</v>
      </c>
    </row>
    <row r="29" s="166" customFormat="1" ht="36" customHeight="1" spans="1:9">
      <c r="A29" s="183" t="s">
        <v>4986</v>
      </c>
      <c r="B29" s="184" t="s">
        <v>4987</v>
      </c>
      <c r="C29" s="185">
        <f t="shared" ref="C29:F29" si="14">SUM(C30:C31)</f>
        <v>0</v>
      </c>
      <c r="D29" s="185">
        <f t="shared" si="14"/>
        <v>0</v>
      </c>
      <c r="E29" s="186">
        <f t="shared" si="14"/>
        <v>0</v>
      </c>
      <c r="F29" s="186">
        <f t="shared" si="14"/>
        <v>0</v>
      </c>
      <c r="G29" s="187" t="str">
        <f t="shared" si="1"/>
        <v/>
      </c>
      <c r="H29" s="182" t="str">
        <f t="shared" si="3"/>
        <v>否</v>
      </c>
      <c r="I29" s="165" t="str">
        <f t="shared" si="4"/>
        <v>款</v>
      </c>
    </row>
    <row r="30" s="165" customFormat="1" ht="36" customHeight="1" spans="1:9">
      <c r="A30" s="183" t="s">
        <v>4988</v>
      </c>
      <c r="B30" s="184" t="s">
        <v>4977</v>
      </c>
      <c r="C30" s="185">
        <v>0</v>
      </c>
      <c r="D30" s="185">
        <f t="shared" ref="D30:D37" si="15">E30+F30</f>
        <v>0</v>
      </c>
      <c r="E30" s="186">
        <v>0</v>
      </c>
      <c r="F30" s="186">
        <v>0</v>
      </c>
      <c r="G30" s="187" t="str">
        <f t="shared" si="1"/>
        <v/>
      </c>
      <c r="H30" s="182" t="str">
        <f t="shared" si="3"/>
        <v>否</v>
      </c>
      <c r="I30" s="165" t="str">
        <f t="shared" si="4"/>
        <v>项</v>
      </c>
    </row>
    <row r="31" s="165" customFormat="1" ht="36" customHeight="1" spans="1:9">
      <c r="A31" s="183" t="s">
        <v>4989</v>
      </c>
      <c r="B31" s="184" t="s">
        <v>4990</v>
      </c>
      <c r="C31" s="185">
        <v>0</v>
      </c>
      <c r="D31" s="185">
        <f t="shared" si="15"/>
        <v>0</v>
      </c>
      <c r="E31" s="186">
        <v>0</v>
      </c>
      <c r="F31" s="186">
        <v>0</v>
      </c>
      <c r="G31" s="187" t="str">
        <f t="shared" si="1"/>
        <v/>
      </c>
      <c r="H31" s="182" t="str">
        <f t="shared" si="3"/>
        <v>否</v>
      </c>
      <c r="I31" s="165" t="str">
        <f t="shared" si="4"/>
        <v>项</v>
      </c>
    </row>
    <row r="32" ht="36" customHeight="1" spans="1:9">
      <c r="A32" s="177" t="s">
        <v>95</v>
      </c>
      <c r="B32" s="178" t="s">
        <v>2254</v>
      </c>
      <c r="C32" s="179">
        <f t="shared" ref="C32:F32" si="16">SUM(C33,C38)</f>
        <v>0</v>
      </c>
      <c r="D32" s="179">
        <f t="shared" si="16"/>
        <v>0</v>
      </c>
      <c r="E32" s="180">
        <f t="shared" si="16"/>
        <v>0</v>
      </c>
      <c r="F32" s="180">
        <f t="shared" si="16"/>
        <v>0</v>
      </c>
      <c r="G32" s="181" t="str">
        <f t="shared" si="1"/>
        <v/>
      </c>
      <c r="H32" s="182" t="str">
        <f t="shared" si="3"/>
        <v>是</v>
      </c>
      <c r="I32" s="165" t="str">
        <f t="shared" si="4"/>
        <v>类</v>
      </c>
    </row>
    <row r="33" ht="36" customHeight="1" spans="1:9">
      <c r="A33" s="183" t="s">
        <v>4991</v>
      </c>
      <c r="B33" s="184" t="s">
        <v>4992</v>
      </c>
      <c r="C33" s="185">
        <f t="shared" ref="C33:F33" si="17">SUM(C34:C37)</f>
        <v>0</v>
      </c>
      <c r="D33" s="185">
        <f t="shared" si="17"/>
        <v>0</v>
      </c>
      <c r="E33" s="186">
        <f t="shared" si="17"/>
        <v>0</v>
      </c>
      <c r="F33" s="186">
        <f t="shared" si="17"/>
        <v>0</v>
      </c>
      <c r="G33" s="187" t="str">
        <f t="shared" si="1"/>
        <v/>
      </c>
      <c r="H33" s="182" t="str">
        <f t="shared" si="3"/>
        <v>否</v>
      </c>
      <c r="I33" s="165" t="str">
        <f t="shared" si="4"/>
        <v>款</v>
      </c>
    </row>
    <row r="34" s="165" customFormat="1" ht="36" customHeight="1" spans="1:9">
      <c r="A34" s="183">
        <v>2116001</v>
      </c>
      <c r="B34" s="184" t="s">
        <v>4993</v>
      </c>
      <c r="C34" s="185">
        <f t="shared" ref="C34:F34" si="18">SUM(C35:C42)</f>
        <v>0</v>
      </c>
      <c r="D34" s="185">
        <f t="shared" si="15"/>
        <v>0</v>
      </c>
      <c r="E34" s="186">
        <f t="shared" si="18"/>
        <v>0</v>
      </c>
      <c r="F34" s="186">
        <f t="shared" si="18"/>
        <v>0</v>
      </c>
      <c r="G34" s="187" t="str">
        <f t="shared" si="1"/>
        <v/>
      </c>
      <c r="H34" s="182" t="str">
        <f t="shared" si="3"/>
        <v>否</v>
      </c>
      <c r="I34" s="165" t="str">
        <f t="shared" si="4"/>
        <v>项</v>
      </c>
    </row>
    <row r="35" s="165" customFormat="1" ht="36" customHeight="1" spans="1:9">
      <c r="A35" s="183">
        <v>2116002</v>
      </c>
      <c r="B35" s="184" t="s">
        <v>4994</v>
      </c>
      <c r="C35" s="185">
        <v>0</v>
      </c>
      <c r="D35" s="185">
        <f t="shared" si="15"/>
        <v>0</v>
      </c>
      <c r="E35" s="186">
        <v>0</v>
      </c>
      <c r="F35" s="186">
        <v>0</v>
      </c>
      <c r="G35" s="187" t="str">
        <f t="shared" si="1"/>
        <v/>
      </c>
      <c r="H35" s="182" t="str">
        <f t="shared" si="3"/>
        <v>否</v>
      </c>
      <c r="I35" s="165" t="str">
        <f t="shared" si="4"/>
        <v>项</v>
      </c>
    </row>
    <row r="36" s="165" customFormat="1" ht="36" customHeight="1" spans="1:9">
      <c r="A36" s="183">
        <v>2116003</v>
      </c>
      <c r="B36" s="184" t="s">
        <v>4995</v>
      </c>
      <c r="C36" s="185">
        <v>0</v>
      </c>
      <c r="D36" s="185">
        <f t="shared" si="15"/>
        <v>0</v>
      </c>
      <c r="E36" s="186">
        <v>0</v>
      </c>
      <c r="F36" s="186">
        <v>0</v>
      </c>
      <c r="G36" s="187" t="str">
        <f t="shared" si="1"/>
        <v/>
      </c>
      <c r="H36" s="182" t="str">
        <f t="shared" si="3"/>
        <v>否</v>
      </c>
      <c r="I36" s="165" t="str">
        <f t="shared" si="4"/>
        <v>项</v>
      </c>
    </row>
    <row r="37" s="166" customFormat="1" ht="36" customHeight="1" spans="1:9">
      <c r="A37" s="183">
        <v>2116099</v>
      </c>
      <c r="B37" s="184" t="s">
        <v>4996</v>
      </c>
      <c r="C37" s="185">
        <v>0</v>
      </c>
      <c r="D37" s="185">
        <f t="shared" si="15"/>
        <v>0</v>
      </c>
      <c r="E37" s="186">
        <v>0</v>
      </c>
      <c r="F37" s="186">
        <v>0</v>
      </c>
      <c r="G37" s="187" t="str">
        <f t="shared" si="1"/>
        <v/>
      </c>
      <c r="H37" s="182" t="str">
        <f t="shared" si="3"/>
        <v>否</v>
      </c>
      <c r="I37" s="165" t="str">
        <f t="shared" si="4"/>
        <v>项</v>
      </c>
    </row>
    <row r="38" s="165" customFormat="1" ht="36" customHeight="1" spans="1:9">
      <c r="A38" s="183">
        <v>21161</v>
      </c>
      <c r="B38" s="184" t="s">
        <v>4997</v>
      </c>
      <c r="C38" s="185">
        <f t="shared" ref="C38:F38" si="19">SUM(C39:C42)</f>
        <v>0</v>
      </c>
      <c r="D38" s="185">
        <f t="shared" si="19"/>
        <v>0</v>
      </c>
      <c r="E38" s="186">
        <f t="shared" si="19"/>
        <v>0</v>
      </c>
      <c r="F38" s="186">
        <f t="shared" si="19"/>
        <v>0</v>
      </c>
      <c r="G38" s="187" t="str">
        <f t="shared" si="1"/>
        <v/>
      </c>
      <c r="H38" s="182" t="str">
        <f t="shared" si="3"/>
        <v>否</v>
      </c>
      <c r="I38" s="165" t="str">
        <f t="shared" si="4"/>
        <v>款</v>
      </c>
    </row>
    <row r="39" ht="36" customHeight="1" spans="1:9">
      <c r="A39" s="183">
        <v>2116101</v>
      </c>
      <c r="B39" s="184" t="s">
        <v>4998</v>
      </c>
      <c r="C39" s="185">
        <v>0</v>
      </c>
      <c r="D39" s="185">
        <f t="shared" ref="D39:D42" si="20">E39+F39</f>
        <v>0</v>
      </c>
      <c r="E39" s="186">
        <v>0</v>
      </c>
      <c r="F39" s="186">
        <v>0</v>
      </c>
      <c r="G39" s="187" t="str">
        <f t="shared" si="1"/>
        <v/>
      </c>
      <c r="H39" s="182" t="str">
        <f t="shared" si="3"/>
        <v>否</v>
      </c>
      <c r="I39" s="165" t="str">
        <f t="shared" si="4"/>
        <v>项</v>
      </c>
    </row>
    <row r="40" ht="36" customHeight="1" spans="1:9">
      <c r="A40" s="183">
        <v>2116102</v>
      </c>
      <c r="B40" s="184" t="s">
        <v>4999</v>
      </c>
      <c r="C40" s="185">
        <v>0</v>
      </c>
      <c r="D40" s="185">
        <f t="shared" si="20"/>
        <v>0</v>
      </c>
      <c r="E40" s="186">
        <v>0</v>
      </c>
      <c r="F40" s="186">
        <v>0</v>
      </c>
      <c r="G40" s="187" t="str">
        <f t="shared" si="1"/>
        <v/>
      </c>
      <c r="H40" s="182" t="str">
        <f t="shared" si="3"/>
        <v>否</v>
      </c>
      <c r="I40" s="165" t="str">
        <f t="shared" si="4"/>
        <v>项</v>
      </c>
    </row>
    <row r="41" ht="36" customHeight="1" spans="1:9">
      <c r="A41" s="183">
        <v>2116103</v>
      </c>
      <c r="B41" s="184" t="s">
        <v>5000</v>
      </c>
      <c r="C41" s="185">
        <v>0</v>
      </c>
      <c r="D41" s="185">
        <f t="shared" si="20"/>
        <v>0</v>
      </c>
      <c r="E41" s="186">
        <v>0</v>
      </c>
      <c r="F41" s="186">
        <v>0</v>
      </c>
      <c r="G41" s="187" t="str">
        <f t="shared" si="1"/>
        <v/>
      </c>
      <c r="H41" s="182" t="str">
        <f t="shared" si="3"/>
        <v>否</v>
      </c>
      <c r="I41" s="165" t="str">
        <f t="shared" si="4"/>
        <v>项</v>
      </c>
    </row>
    <row r="42" ht="36" customHeight="1" spans="1:9">
      <c r="A42" s="183">
        <v>2116104</v>
      </c>
      <c r="B42" s="184" t="s">
        <v>5001</v>
      </c>
      <c r="C42" s="185">
        <v>0</v>
      </c>
      <c r="D42" s="185">
        <f t="shared" si="20"/>
        <v>0</v>
      </c>
      <c r="E42" s="186">
        <v>0</v>
      </c>
      <c r="F42" s="186">
        <v>0</v>
      </c>
      <c r="G42" s="187" t="str">
        <f t="shared" si="1"/>
        <v/>
      </c>
      <c r="H42" s="182" t="str">
        <f t="shared" si="3"/>
        <v>否</v>
      </c>
      <c r="I42" s="165" t="str">
        <f t="shared" si="4"/>
        <v>项</v>
      </c>
    </row>
    <row r="43" ht="36" customHeight="1" spans="1:9">
      <c r="A43" s="177" t="s">
        <v>97</v>
      </c>
      <c r="B43" s="178" t="s">
        <v>2265</v>
      </c>
      <c r="C43" s="179">
        <f t="shared" ref="C43:F43" si="21">SUM(C44,C57,C61,C62,C68,C72,C76,C80,C86,C89)</f>
        <v>10618</v>
      </c>
      <c r="D43" s="179">
        <f t="shared" si="21"/>
        <v>32586</v>
      </c>
      <c r="E43" s="180">
        <f t="shared" si="21"/>
        <v>32429</v>
      </c>
      <c r="F43" s="180">
        <f t="shared" si="21"/>
        <v>157</v>
      </c>
      <c r="G43" s="181">
        <f t="shared" si="1"/>
        <v>2.0689395366359</v>
      </c>
      <c r="H43" s="182" t="str">
        <f t="shared" si="3"/>
        <v>是</v>
      </c>
      <c r="I43" s="165" t="str">
        <f t="shared" si="4"/>
        <v>类</v>
      </c>
    </row>
    <row r="44" ht="36" customHeight="1" spans="1:9">
      <c r="A44" s="183" t="s">
        <v>5002</v>
      </c>
      <c r="B44" s="184" t="s">
        <v>5003</v>
      </c>
      <c r="C44" s="185">
        <f t="shared" ref="C44:F44" si="22">SUM(C45:C56)</f>
        <v>10320</v>
      </c>
      <c r="D44" s="185">
        <f t="shared" si="22"/>
        <v>31981</v>
      </c>
      <c r="E44" s="186">
        <f t="shared" si="22"/>
        <v>31824</v>
      </c>
      <c r="F44" s="186">
        <f t="shared" si="22"/>
        <v>157</v>
      </c>
      <c r="G44" s="187">
        <f t="shared" si="1"/>
        <v>2.09893410852713</v>
      </c>
      <c r="H44" s="182" t="str">
        <f t="shared" si="3"/>
        <v>是</v>
      </c>
      <c r="I44" s="165" t="str">
        <f t="shared" si="4"/>
        <v>款</v>
      </c>
    </row>
    <row r="45" ht="36" customHeight="1" spans="1:9">
      <c r="A45" s="183" t="s">
        <v>5004</v>
      </c>
      <c r="B45" s="184" t="s">
        <v>5005</v>
      </c>
      <c r="C45" s="188">
        <v>4487</v>
      </c>
      <c r="D45" s="185">
        <f t="shared" ref="D45:D56" si="23">E45+F45</f>
        <v>7830</v>
      </c>
      <c r="E45" s="186">
        <v>7830</v>
      </c>
      <c r="F45" s="186">
        <v>0</v>
      </c>
      <c r="G45" s="187">
        <f t="shared" si="1"/>
        <v>0.745041230220638</v>
      </c>
      <c r="H45" s="182" t="str">
        <f t="shared" si="3"/>
        <v>是</v>
      </c>
      <c r="I45" s="165" t="str">
        <f t="shared" si="4"/>
        <v>项</v>
      </c>
    </row>
    <row r="46" ht="36" customHeight="1" spans="1:9">
      <c r="A46" s="183" t="s">
        <v>5006</v>
      </c>
      <c r="B46" s="184" t="s">
        <v>5007</v>
      </c>
      <c r="C46" s="188">
        <v>683</v>
      </c>
      <c r="D46" s="185">
        <f t="shared" si="23"/>
        <v>9701</v>
      </c>
      <c r="E46" s="186">
        <v>9701</v>
      </c>
      <c r="F46" s="186">
        <v>0</v>
      </c>
      <c r="G46" s="187">
        <f t="shared" si="1"/>
        <v>13.203513909224</v>
      </c>
      <c r="H46" s="182" t="str">
        <f t="shared" si="3"/>
        <v>是</v>
      </c>
      <c r="I46" s="165" t="str">
        <f t="shared" si="4"/>
        <v>项</v>
      </c>
    </row>
    <row r="47" ht="36" customHeight="1" spans="1:9">
      <c r="A47" s="183" t="s">
        <v>5008</v>
      </c>
      <c r="B47" s="184" t="s">
        <v>5009</v>
      </c>
      <c r="C47" s="185">
        <v>0</v>
      </c>
      <c r="D47" s="185">
        <f t="shared" si="23"/>
        <v>0</v>
      </c>
      <c r="E47" s="186">
        <v>0</v>
      </c>
      <c r="F47" s="186">
        <v>0</v>
      </c>
      <c r="G47" s="187" t="str">
        <f t="shared" si="1"/>
        <v/>
      </c>
      <c r="H47" s="182" t="str">
        <f t="shared" si="3"/>
        <v>否</v>
      </c>
      <c r="I47" s="165" t="str">
        <f t="shared" si="4"/>
        <v>项</v>
      </c>
    </row>
    <row r="48" ht="36" customHeight="1" spans="1:9">
      <c r="A48" s="183" t="s">
        <v>5010</v>
      </c>
      <c r="B48" s="184" t="s">
        <v>5011</v>
      </c>
      <c r="C48" s="185">
        <v>0</v>
      </c>
      <c r="D48" s="185">
        <f t="shared" si="23"/>
        <v>20</v>
      </c>
      <c r="E48" s="186">
        <v>0</v>
      </c>
      <c r="F48" s="186">
        <v>20</v>
      </c>
      <c r="G48" s="187" t="str">
        <f t="shared" si="1"/>
        <v/>
      </c>
      <c r="H48" s="182" t="str">
        <f t="shared" si="3"/>
        <v>是</v>
      </c>
      <c r="I48" s="165" t="str">
        <f t="shared" si="4"/>
        <v>项</v>
      </c>
    </row>
    <row r="49" ht="36" customHeight="1" spans="1:9">
      <c r="A49" s="183" t="s">
        <v>5012</v>
      </c>
      <c r="B49" s="184" t="s">
        <v>5013</v>
      </c>
      <c r="C49" s="188">
        <v>4222</v>
      </c>
      <c r="D49" s="185">
        <f t="shared" si="23"/>
        <v>9930</v>
      </c>
      <c r="E49" s="186">
        <v>9930</v>
      </c>
      <c r="F49" s="186">
        <v>0</v>
      </c>
      <c r="G49" s="187">
        <f t="shared" si="1"/>
        <v>1.35196589294173</v>
      </c>
      <c r="H49" s="182" t="str">
        <f t="shared" si="3"/>
        <v>是</v>
      </c>
      <c r="I49" s="165" t="str">
        <f t="shared" si="4"/>
        <v>项</v>
      </c>
    </row>
    <row r="50" ht="36" customHeight="1" spans="1:9">
      <c r="A50" s="183" t="s">
        <v>5014</v>
      </c>
      <c r="B50" s="184" t="s">
        <v>5015</v>
      </c>
      <c r="C50" s="188">
        <v>681</v>
      </c>
      <c r="D50" s="185">
        <f t="shared" si="23"/>
        <v>863</v>
      </c>
      <c r="E50" s="186">
        <v>863</v>
      </c>
      <c r="F50" s="186">
        <v>0</v>
      </c>
      <c r="G50" s="187">
        <f t="shared" si="1"/>
        <v>0.267254038179148</v>
      </c>
      <c r="H50" s="182" t="str">
        <f t="shared" si="3"/>
        <v>是</v>
      </c>
      <c r="I50" s="165" t="str">
        <f t="shared" si="4"/>
        <v>项</v>
      </c>
    </row>
    <row r="51" ht="36" customHeight="1" spans="1:9">
      <c r="A51" s="183" t="s">
        <v>5016</v>
      </c>
      <c r="B51" s="184" t="s">
        <v>5017</v>
      </c>
      <c r="C51" s="185">
        <v>0</v>
      </c>
      <c r="D51" s="185">
        <f t="shared" si="23"/>
        <v>3500</v>
      </c>
      <c r="E51" s="186">
        <v>3500</v>
      </c>
      <c r="F51" s="186">
        <v>0</v>
      </c>
      <c r="G51" s="187" t="str">
        <f t="shared" si="1"/>
        <v/>
      </c>
      <c r="H51" s="182" t="str">
        <f t="shared" si="3"/>
        <v>是</v>
      </c>
      <c r="I51" s="165" t="str">
        <f t="shared" si="4"/>
        <v>项</v>
      </c>
    </row>
    <row r="52" ht="36" customHeight="1" spans="1:9">
      <c r="A52" s="183" t="s">
        <v>5018</v>
      </c>
      <c r="B52" s="184" t="s">
        <v>5019</v>
      </c>
      <c r="C52" s="185">
        <v>0</v>
      </c>
      <c r="D52" s="185">
        <f t="shared" si="23"/>
        <v>0</v>
      </c>
      <c r="E52" s="186">
        <v>0</v>
      </c>
      <c r="F52" s="186">
        <v>0</v>
      </c>
      <c r="G52" s="187" t="str">
        <f t="shared" si="1"/>
        <v/>
      </c>
      <c r="H52" s="182" t="str">
        <f t="shared" si="3"/>
        <v>否</v>
      </c>
      <c r="I52" s="165" t="str">
        <f t="shared" si="4"/>
        <v>项</v>
      </c>
    </row>
    <row r="53" ht="36" customHeight="1" spans="1:9">
      <c r="A53" s="183" t="s">
        <v>5020</v>
      </c>
      <c r="B53" s="184" t="s">
        <v>5021</v>
      </c>
      <c r="C53" s="185">
        <v>0</v>
      </c>
      <c r="D53" s="185">
        <f t="shared" si="23"/>
        <v>0</v>
      </c>
      <c r="E53" s="186">
        <v>0</v>
      </c>
      <c r="F53" s="186">
        <v>0</v>
      </c>
      <c r="G53" s="187" t="str">
        <f t="shared" si="1"/>
        <v/>
      </c>
      <c r="H53" s="182" t="str">
        <f t="shared" si="3"/>
        <v>否</v>
      </c>
      <c r="I53" s="165" t="str">
        <f t="shared" si="4"/>
        <v>项</v>
      </c>
    </row>
    <row r="54" ht="36" customHeight="1" spans="1:9">
      <c r="A54" s="183" t="s">
        <v>5022</v>
      </c>
      <c r="B54" s="184" t="s">
        <v>5023</v>
      </c>
      <c r="C54" s="185">
        <v>0</v>
      </c>
      <c r="D54" s="185">
        <f t="shared" si="23"/>
        <v>0</v>
      </c>
      <c r="E54" s="186">
        <v>0</v>
      </c>
      <c r="F54" s="186">
        <v>0</v>
      </c>
      <c r="G54" s="187" t="str">
        <f t="shared" si="1"/>
        <v/>
      </c>
      <c r="H54" s="182" t="str">
        <f t="shared" si="3"/>
        <v>否</v>
      </c>
      <c r="I54" s="165" t="str">
        <f t="shared" si="4"/>
        <v>项</v>
      </c>
    </row>
    <row r="55" ht="36" customHeight="1" spans="1:9">
      <c r="A55" s="183" t="s">
        <v>5024</v>
      </c>
      <c r="B55" s="184" t="s">
        <v>1970</v>
      </c>
      <c r="C55" s="185">
        <v>0</v>
      </c>
      <c r="D55" s="185">
        <f t="shared" si="23"/>
        <v>0</v>
      </c>
      <c r="E55" s="186">
        <v>0</v>
      </c>
      <c r="F55" s="186">
        <v>0</v>
      </c>
      <c r="G55" s="187" t="str">
        <f t="shared" si="1"/>
        <v/>
      </c>
      <c r="H55" s="182" t="str">
        <f t="shared" si="3"/>
        <v>否</v>
      </c>
      <c r="I55" s="165" t="str">
        <f t="shared" si="4"/>
        <v>项</v>
      </c>
    </row>
    <row r="56" ht="36" customHeight="1" spans="1:9">
      <c r="A56" s="183" t="s">
        <v>5025</v>
      </c>
      <c r="B56" s="184" t="s">
        <v>5026</v>
      </c>
      <c r="C56" s="185">
        <v>247</v>
      </c>
      <c r="D56" s="185">
        <f t="shared" si="23"/>
        <v>137</v>
      </c>
      <c r="E56" s="186"/>
      <c r="F56" s="186">
        <v>137</v>
      </c>
      <c r="G56" s="187">
        <f t="shared" si="1"/>
        <v>-0.445344129554656</v>
      </c>
      <c r="H56" s="182" t="str">
        <f t="shared" si="3"/>
        <v>是</v>
      </c>
      <c r="I56" s="165" t="str">
        <f t="shared" si="4"/>
        <v>项</v>
      </c>
    </row>
    <row r="57" ht="36" customHeight="1" spans="1:9">
      <c r="A57" s="183" t="s">
        <v>5027</v>
      </c>
      <c r="B57" s="184" t="s">
        <v>5028</v>
      </c>
      <c r="C57" s="185">
        <f t="shared" ref="C57:F57" si="24">SUM(C58:C60)</f>
        <v>0</v>
      </c>
      <c r="D57" s="185">
        <f t="shared" si="24"/>
        <v>0</v>
      </c>
      <c r="E57" s="186">
        <f t="shared" si="24"/>
        <v>0</v>
      </c>
      <c r="F57" s="186">
        <f t="shared" si="24"/>
        <v>0</v>
      </c>
      <c r="G57" s="187" t="str">
        <f t="shared" si="1"/>
        <v/>
      </c>
      <c r="H57" s="182" t="str">
        <f t="shared" si="3"/>
        <v>否</v>
      </c>
      <c r="I57" s="165" t="str">
        <f t="shared" si="4"/>
        <v>款</v>
      </c>
    </row>
    <row r="58" ht="36" customHeight="1" spans="1:9">
      <c r="A58" s="183" t="s">
        <v>5029</v>
      </c>
      <c r="B58" s="184" t="s">
        <v>5005</v>
      </c>
      <c r="C58" s="185">
        <v>0</v>
      </c>
      <c r="D58" s="185">
        <f t="shared" ref="D58:D60" si="25">E58+F58</f>
        <v>0</v>
      </c>
      <c r="E58" s="186">
        <v>0</v>
      </c>
      <c r="F58" s="186">
        <v>0</v>
      </c>
      <c r="G58" s="187" t="str">
        <f t="shared" si="1"/>
        <v/>
      </c>
      <c r="H58" s="182" t="str">
        <f t="shared" si="3"/>
        <v>否</v>
      </c>
      <c r="I58" s="165" t="str">
        <f t="shared" si="4"/>
        <v>项</v>
      </c>
    </row>
    <row r="59" ht="36" customHeight="1" spans="1:9">
      <c r="A59" s="183" t="s">
        <v>5030</v>
      </c>
      <c r="B59" s="184" t="s">
        <v>5007</v>
      </c>
      <c r="C59" s="185">
        <v>0</v>
      </c>
      <c r="D59" s="185">
        <f t="shared" si="25"/>
        <v>0</v>
      </c>
      <c r="E59" s="186">
        <v>0</v>
      </c>
      <c r="F59" s="186">
        <v>0</v>
      </c>
      <c r="G59" s="187" t="str">
        <f t="shared" si="1"/>
        <v/>
      </c>
      <c r="H59" s="182" t="str">
        <f t="shared" si="3"/>
        <v>否</v>
      </c>
      <c r="I59" s="165" t="str">
        <f t="shared" si="4"/>
        <v>项</v>
      </c>
    </row>
    <row r="60" ht="36" customHeight="1" spans="1:9">
      <c r="A60" s="183" t="s">
        <v>5031</v>
      </c>
      <c r="B60" s="184" t="s">
        <v>5032</v>
      </c>
      <c r="C60" s="185">
        <v>0</v>
      </c>
      <c r="D60" s="185">
        <f t="shared" si="25"/>
        <v>0</v>
      </c>
      <c r="E60" s="186">
        <v>0</v>
      </c>
      <c r="F60" s="186">
        <v>0</v>
      </c>
      <c r="G60" s="187" t="str">
        <f t="shared" si="1"/>
        <v/>
      </c>
      <c r="H60" s="182" t="str">
        <f t="shared" si="3"/>
        <v>否</v>
      </c>
      <c r="I60" s="165" t="str">
        <f t="shared" si="4"/>
        <v>项</v>
      </c>
    </row>
    <row r="61" ht="36" customHeight="1" spans="1:9">
      <c r="A61" s="183" t="s">
        <v>5033</v>
      </c>
      <c r="B61" s="184" t="s">
        <v>5034</v>
      </c>
      <c r="C61" s="185">
        <v>0</v>
      </c>
      <c r="D61" s="185">
        <v>0</v>
      </c>
      <c r="E61" s="186">
        <v>0</v>
      </c>
      <c r="F61" s="186">
        <v>0</v>
      </c>
      <c r="G61" s="187" t="str">
        <f t="shared" si="1"/>
        <v/>
      </c>
      <c r="H61" s="182" t="str">
        <f t="shared" si="3"/>
        <v>否</v>
      </c>
      <c r="I61" s="165" t="str">
        <f t="shared" si="4"/>
        <v>款</v>
      </c>
    </row>
    <row r="62" ht="36" customHeight="1" spans="1:9">
      <c r="A62" s="183" t="s">
        <v>5035</v>
      </c>
      <c r="B62" s="184" t="s">
        <v>5036</v>
      </c>
      <c r="C62" s="185">
        <f t="shared" ref="C62:F62" si="26">SUM(C63:C67)</f>
        <v>0</v>
      </c>
      <c r="D62" s="185">
        <f t="shared" si="26"/>
        <v>0</v>
      </c>
      <c r="E62" s="186">
        <f t="shared" si="26"/>
        <v>0</v>
      </c>
      <c r="F62" s="186">
        <f t="shared" si="26"/>
        <v>0</v>
      </c>
      <c r="G62" s="187" t="str">
        <f t="shared" si="1"/>
        <v/>
      </c>
      <c r="H62" s="182" t="str">
        <f t="shared" si="3"/>
        <v>否</v>
      </c>
      <c r="I62" s="165" t="str">
        <f t="shared" si="4"/>
        <v>款</v>
      </c>
    </row>
    <row r="63" ht="36" customHeight="1" spans="1:9">
      <c r="A63" s="183" t="s">
        <v>5037</v>
      </c>
      <c r="B63" s="184" t="s">
        <v>5038</v>
      </c>
      <c r="C63" s="185">
        <v>0</v>
      </c>
      <c r="D63" s="185">
        <f t="shared" ref="D63:D67" si="27">E63+F63</f>
        <v>0</v>
      </c>
      <c r="E63" s="186">
        <v>0</v>
      </c>
      <c r="F63" s="186">
        <v>0</v>
      </c>
      <c r="G63" s="187" t="str">
        <f t="shared" si="1"/>
        <v/>
      </c>
      <c r="H63" s="182" t="str">
        <f t="shared" si="3"/>
        <v>否</v>
      </c>
      <c r="I63" s="165" t="str">
        <f t="shared" si="4"/>
        <v>项</v>
      </c>
    </row>
    <row r="64" ht="36" customHeight="1" spans="1:9">
      <c r="A64" s="183" t="s">
        <v>5039</v>
      </c>
      <c r="B64" s="184" t="s">
        <v>5040</v>
      </c>
      <c r="C64" s="185">
        <v>0</v>
      </c>
      <c r="D64" s="185">
        <f t="shared" si="27"/>
        <v>0</v>
      </c>
      <c r="E64" s="186">
        <v>0</v>
      </c>
      <c r="F64" s="186">
        <v>0</v>
      </c>
      <c r="G64" s="187" t="str">
        <f t="shared" si="1"/>
        <v/>
      </c>
      <c r="H64" s="182" t="str">
        <f t="shared" si="3"/>
        <v>否</v>
      </c>
      <c r="I64" s="165" t="str">
        <f t="shared" si="4"/>
        <v>项</v>
      </c>
    </row>
    <row r="65" ht="36" customHeight="1" spans="1:9">
      <c r="A65" s="183" t="s">
        <v>5041</v>
      </c>
      <c r="B65" s="184" t="s">
        <v>5042</v>
      </c>
      <c r="C65" s="185">
        <v>0</v>
      </c>
      <c r="D65" s="185">
        <f t="shared" si="27"/>
        <v>0</v>
      </c>
      <c r="E65" s="186">
        <v>0</v>
      </c>
      <c r="F65" s="186">
        <v>0</v>
      </c>
      <c r="G65" s="187" t="str">
        <f t="shared" si="1"/>
        <v/>
      </c>
      <c r="H65" s="182" t="str">
        <f t="shared" si="3"/>
        <v>否</v>
      </c>
      <c r="I65" s="165" t="str">
        <f t="shared" si="4"/>
        <v>项</v>
      </c>
    </row>
    <row r="66" ht="36" customHeight="1" spans="1:9">
      <c r="A66" s="183" t="s">
        <v>5043</v>
      </c>
      <c r="B66" s="184" t="s">
        <v>5044</v>
      </c>
      <c r="C66" s="185">
        <v>0</v>
      </c>
      <c r="D66" s="185">
        <f t="shared" si="27"/>
        <v>0</v>
      </c>
      <c r="E66" s="186">
        <v>0</v>
      </c>
      <c r="F66" s="186">
        <v>0</v>
      </c>
      <c r="G66" s="187" t="str">
        <f t="shared" si="1"/>
        <v/>
      </c>
      <c r="H66" s="182" t="str">
        <f t="shared" si="3"/>
        <v>否</v>
      </c>
      <c r="I66" s="165" t="str">
        <f t="shared" si="4"/>
        <v>项</v>
      </c>
    </row>
    <row r="67" ht="36" customHeight="1" spans="1:9">
      <c r="A67" s="183" t="s">
        <v>5045</v>
      </c>
      <c r="B67" s="184" t="s">
        <v>5046</v>
      </c>
      <c r="C67" s="185">
        <v>0</v>
      </c>
      <c r="D67" s="185">
        <f t="shared" si="27"/>
        <v>0</v>
      </c>
      <c r="E67" s="186">
        <v>0</v>
      </c>
      <c r="F67" s="186">
        <v>0</v>
      </c>
      <c r="G67" s="187" t="str">
        <f t="shared" si="1"/>
        <v/>
      </c>
      <c r="H67" s="182" t="str">
        <f t="shared" si="3"/>
        <v>否</v>
      </c>
      <c r="I67" s="165" t="str">
        <f t="shared" si="4"/>
        <v>项</v>
      </c>
    </row>
    <row r="68" ht="36" customHeight="1" spans="1:9">
      <c r="A68" s="183" t="s">
        <v>5047</v>
      </c>
      <c r="B68" s="184" t="s">
        <v>5048</v>
      </c>
      <c r="C68" s="185">
        <f t="shared" ref="C68:F68" si="28">SUM(C69:C71)</f>
        <v>298</v>
      </c>
      <c r="D68" s="185">
        <f t="shared" si="28"/>
        <v>605</v>
      </c>
      <c r="E68" s="186">
        <f t="shared" si="28"/>
        <v>605</v>
      </c>
      <c r="F68" s="186">
        <f t="shared" si="28"/>
        <v>0</v>
      </c>
      <c r="G68" s="187">
        <f t="shared" ref="G68:G131" si="29">IF(C68&lt;&gt;0,D68/C68-1,"")</f>
        <v>1.03020134228188</v>
      </c>
      <c r="H68" s="182" t="str">
        <f t="shared" si="3"/>
        <v>是</v>
      </c>
      <c r="I68" s="165" t="str">
        <f t="shared" si="4"/>
        <v>款</v>
      </c>
    </row>
    <row r="69" ht="36" customHeight="1" spans="1:9">
      <c r="A69" s="183" t="s">
        <v>5049</v>
      </c>
      <c r="B69" s="184" t="s">
        <v>5050</v>
      </c>
      <c r="C69" s="185">
        <v>0</v>
      </c>
      <c r="D69" s="185">
        <f t="shared" ref="D69:D71" si="30">E69+F69</f>
        <v>0</v>
      </c>
      <c r="E69" s="186">
        <v>0</v>
      </c>
      <c r="F69" s="186">
        <v>0</v>
      </c>
      <c r="G69" s="187" t="str">
        <f t="shared" si="29"/>
        <v/>
      </c>
      <c r="H69" s="182" t="str">
        <f t="shared" ref="H69:H132" si="31">IF(LEN(A69)=3,"是",IF(B69&lt;&gt;"",IF(SUM(C69:D69)&lt;&gt;0,"是","否"),"是"))</f>
        <v>否</v>
      </c>
      <c r="I69" s="165" t="str">
        <f t="shared" ref="I69:I132" si="32">IF(LEN(A69)=3,"类",IF(LEN(A69)=5,"款","项"))</f>
        <v>项</v>
      </c>
    </row>
    <row r="70" ht="36" customHeight="1" spans="1:9">
      <c r="A70" s="183" t="s">
        <v>5051</v>
      </c>
      <c r="B70" s="184" t="s">
        <v>5052</v>
      </c>
      <c r="C70" s="185">
        <v>0</v>
      </c>
      <c r="D70" s="185">
        <f t="shared" si="30"/>
        <v>0</v>
      </c>
      <c r="E70" s="186">
        <v>0</v>
      </c>
      <c r="F70" s="186">
        <v>0</v>
      </c>
      <c r="G70" s="187" t="str">
        <f t="shared" si="29"/>
        <v/>
      </c>
      <c r="H70" s="182" t="str">
        <f t="shared" si="31"/>
        <v>否</v>
      </c>
      <c r="I70" s="165" t="str">
        <f t="shared" si="32"/>
        <v>项</v>
      </c>
    </row>
    <row r="71" ht="36" customHeight="1" spans="1:9">
      <c r="A71" s="183" t="s">
        <v>5053</v>
      </c>
      <c r="B71" s="184" t="s">
        <v>5054</v>
      </c>
      <c r="C71" s="188">
        <v>298</v>
      </c>
      <c r="D71" s="185">
        <f t="shared" si="30"/>
        <v>605</v>
      </c>
      <c r="E71" s="186">
        <v>605</v>
      </c>
      <c r="F71" s="186">
        <v>0</v>
      </c>
      <c r="G71" s="187">
        <f t="shared" si="29"/>
        <v>1.03020134228188</v>
      </c>
      <c r="H71" s="182" t="str">
        <f t="shared" si="31"/>
        <v>是</v>
      </c>
      <c r="I71" s="165" t="str">
        <f t="shared" si="32"/>
        <v>项</v>
      </c>
    </row>
    <row r="72" ht="36" customHeight="1" spans="1:9">
      <c r="A72" s="183" t="s">
        <v>5055</v>
      </c>
      <c r="B72" s="184" t="s">
        <v>5056</v>
      </c>
      <c r="C72" s="185">
        <f t="shared" ref="C72:F72" si="33">SUM(C73:C75)</f>
        <v>0</v>
      </c>
      <c r="D72" s="185">
        <f t="shared" si="33"/>
        <v>0</v>
      </c>
      <c r="E72" s="186">
        <f t="shared" si="33"/>
        <v>0</v>
      </c>
      <c r="F72" s="186">
        <f t="shared" si="33"/>
        <v>0</v>
      </c>
      <c r="G72" s="187" t="str">
        <f t="shared" si="29"/>
        <v/>
      </c>
      <c r="H72" s="182" t="str">
        <f t="shared" si="31"/>
        <v>否</v>
      </c>
      <c r="I72" s="165" t="str">
        <f t="shared" si="32"/>
        <v>款</v>
      </c>
    </row>
    <row r="73" ht="36" customHeight="1" spans="1:9">
      <c r="A73" s="183" t="s">
        <v>5057</v>
      </c>
      <c r="B73" s="184" t="s">
        <v>5005</v>
      </c>
      <c r="C73" s="185">
        <v>0</v>
      </c>
      <c r="D73" s="185">
        <f t="shared" ref="D73:D75" si="34">E73+F73</f>
        <v>0</v>
      </c>
      <c r="E73" s="186">
        <v>0</v>
      </c>
      <c r="F73" s="186">
        <v>0</v>
      </c>
      <c r="G73" s="187" t="str">
        <f t="shared" si="29"/>
        <v/>
      </c>
      <c r="H73" s="182" t="str">
        <f t="shared" si="31"/>
        <v>否</v>
      </c>
      <c r="I73" s="165" t="str">
        <f t="shared" si="32"/>
        <v>项</v>
      </c>
    </row>
    <row r="74" ht="36" customHeight="1" spans="1:9">
      <c r="A74" s="183" t="s">
        <v>5058</v>
      </c>
      <c r="B74" s="184" t="s">
        <v>5007</v>
      </c>
      <c r="C74" s="185">
        <v>0</v>
      </c>
      <c r="D74" s="185">
        <f t="shared" si="34"/>
        <v>0</v>
      </c>
      <c r="E74" s="186">
        <v>0</v>
      </c>
      <c r="F74" s="186">
        <v>0</v>
      </c>
      <c r="G74" s="187" t="str">
        <f t="shared" si="29"/>
        <v/>
      </c>
      <c r="H74" s="182" t="str">
        <f t="shared" si="31"/>
        <v>否</v>
      </c>
      <c r="I74" s="165" t="str">
        <f t="shared" si="32"/>
        <v>项</v>
      </c>
    </row>
    <row r="75" ht="36" customHeight="1" spans="1:9">
      <c r="A75" s="183" t="s">
        <v>5059</v>
      </c>
      <c r="B75" s="184" t="s">
        <v>5060</v>
      </c>
      <c r="C75" s="185">
        <v>0</v>
      </c>
      <c r="D75" s="185">
        <f t="shared" si="34"/>
        <v>0</v>
      </c>
      <c r="E75" s="186">
        <v>0</v>
      </c>
      <c r="F75" s="186">
        <v>0</v>
      </c>
      <c r="G75" s="187" t="str">
        <f t="shared" si="29"/>
        <v/>
      </c>
      <c r="H75" s="182" t="str">
        <f t="shared" si="31"/>
        <v>否</v>
      </c>
      <c r="I75" s="165" t="str">
        <f t="shared" si="32"/>
        <v>项</v>
      </c>
    </row>
    <row r="76" ht="36" customHeight="1" spans="1:9">
      <c r="A76" s="183" t="s">
        <v>5061</v>
      </c>
      <c r="B76" s="184" t="s">
        <v>5062</v>
      </c>
      <c r="C76" s="185">
        <f t="shared" ref="C76:F76" si="35">SUM(C77:C79)</f>
        <v>0</v>
      </c>
      <c r="D76" s="185">
        <f t="shared" si="35"/>
        <v>0</v>
      </c>
      <c r="E76" s="186">
        <f t="shared" si="35"/>
        <v>0</v>
      </c>
      <c r="F76" s="186">
        <f t="shared" si="35"/>
        <v>0</v>
      </c>
      <c r="G76" s="187" t="str">
        <f t="shared" si="29"/>
        <v/>
      </c>
      <c r="H76" s="182" t="str">
        <f t="shared" si="31"/>
        <v>否</v>
      </c>
      <c r="I76" s="165" t="str">
        <f t="shared" si="32"/>
        <v>款</v>
      </c>
    </row>
    <row r="77" ht="36" customHeight="1" spans="1:9">
      <c r="A77" s="183" t="s">
        <v>5063</v>
      </c>
      <c r="B77" s="184" t="s">
        <v>5005</v>
      </c>
      <c r="C77" s="185">
        <v>0</v>
      </c>
      <c r="D77" s="185">
        <f t="shared" ref="D77:D79" si="36">E77+F77</f>
        <v>0</v>
      </c>
      <c r="E77" s="186">
        <v>0</v>
      </c>
      <c r="F77" s="186">
        <v>0</v>
      </c>
      <c r="G77" s="187" t="str">
        <f t="shared" si="29"/>
        <v/>
      </c>
      <c r="H77" s="182" t="str">
        <f t="shared" si="31"/>
        <v>否</v>
      </c>
      <c r="I77" s="165" t="str">
        <f t="shared" si="32"/>
        <v>项</v>
      </c>
    </row>
    <row r="78" ht="36" customHeight="1" spans="1:9">
      <c r="A78" s="183" t="s">
        <v>5064</v>
      </c>
      <c r="B78" s="184" t="s">
        <v>5007</v>
      </c>
      <c r="C78" s="185">
        <v>0</v>
      </c>
      <c r="D78" s="185">
        <f t="shared" si="36"/>
        <v>0</v>
      </c>
      <c r="E78" s="186">
        <v>0</v>
      </c>
      <c r="F78" s="186">
        <v>0</v>
      </c>
      <c r="G78" s="187" t="str">
        <f t="shared" si="29"/>
        <v/>
      </c>
      <c r="H78" s="182" t="str">
        <f t="shared" si="31"/>
        <v>否</v>
      </c>
      <c r="I78" s="165" t="str">
        <f t="shared" si="32"/>
        <v>项</v>
      </c>
    </row>
    <row r="79" s="165" customFormat="1" ht="36" customHeight="1" spans="1:9">
      <c r="A79" s="183" t="s">
        <v>5065</v>
      </c>
      <c r="B79" s="184" t="s">
        <v>5066</v>
      </c>
      <c r="C79" s="185">
        <v>0</v>
      </c>
      <c r="D79" s="185">
        <f t="shared" si="36"/>
        <v>0</v>
      </c>
      <c r="E79" s="186">
        <v>0</v>
      </c>
      <c r="F79" s="186">
        <v>0</v>
      </c>
      <c r="G79" s="187" t="str">
        <f t="shared" si="29"/>
        <v/>
      </c>
      <c r="H79" s="182" t="str">
        <f t="shared" si="31"/>
        <v>否</v>
      </c>
      <c r="I79" s="165" t="str">
        <f t="shared" si="32"/>
        <v>项</v>
      </c>
    </row>
    <row r="80" s="165" customFormat="1" ht="36" customHeight="1" spans="1:9">
      <c r="A80" s="183" t="s">
        <v>5067</v>
      </c>
      <c r="B80" s="184" t="s">
        <v>5068</v>
      </c>
      <c r="C80" s="185">
        <f t="shared" ref="C80:F80" si="37">SUM(C81:C85)</f>
        <v>0</v>
      </c>
      <c r="D80" s="185">
        <f t="shared" si="37"/>
        <v>0</v>
      </c>
      <c r="E80" s="186">
        <f t="shared" si="37"/>
        <v>0</v>
      </c>
      <c r="F80" s="186">
        <f t="shared" si="37"/>
        <v>0</v>
      </c>
      <c r="G80" s="187" t="str">
        <f t="shared" si="29"/>
        <v/>
      </c>
      <c r="H80" s="182" t="str">
        <f t="shared" si="31"/>
        <v>否</v>
      </c>
      <c r="I80" s="165" t="str">
        <f t="shared" si="32"/>
        <v>款</v>
      </c>
    </row>
    <row r="81" s="165" customFormat="1" ht="36" customHeight="1" spans="1:9">
      <c r="A81" s="183" t="s">
        <v>5069</v>
      </c>
      <c r="B81" s="184" t="s">
        <v>5038</v>
      </c>
      <c r="C81" s="185">
        <v>0</v>
      </c>
      <c r="D81" s="185">
        <f t="shared" ref="D81:D85" si="38">E81+F81</f>
        <v>0</v>
      </c>
      <c r="E81" s="186">
        <v>0</v>
      </c>
      <c r="F81" s="186">
        <v>0</v>
      </c>
      <c r="G81" s="187" t="str">
        <f t="shared" si="29"/>
        <v/>
      </c>
      <c r="H81" s="182" t="str">
        <f t="shared" si="31"/>
        <v>否</v>
      </c>
      <c r="I81" s="165" t="str">
        <f t="shared" si="32"/>
        <v>项</v>
      </c>
    </row>
    <row r="82" s="165" customFormat="1" ht="36" customHeight="1" spans="1:9">
      <c r="A82" s="183" t="s">
        <v>5070</v>
      </c>
      <c r="B82" s="184" t="s">
        <v>5040</v>
      </c>
      <c r="C82" s="185">
        <v>0</v>
      </c>
      <c r="D82" s="185">
        <f t="shared" si="38"/>
        <v>0</v>
      </c>
      <c r="E82" s="186">
        <v>0</v>
      </c>
      <c r="F82" s="186">
        <v>0</v>
      </c>
      <c r="G82" s="187" t="str">
        <f t="shared" si="29"/>
        <v/>
      </c>
      <c r="H82" s="182" t="str">
        <f t="shared" si="31"/>
        <v>否</v>
      </c>
      <c r="I82" s="165" t="str">
        <f t="shared" si="32"/>
        <v>项</v>
      </c>
    </row>
    <row r="83" s="165" customFormat="1" ht="36" customHeight="1" spans="1:9">
      <c r="A83" s="183" t="s">
        <v>5071</v>
      </c>
      <c r="B83" s="184" t="s">
        <v>5042</v>
      </c>
      <c r="C83" s="185">
        <v>0</v>
      </c>
      <c r="D83" s="185">
        <f t="shared" si="38"/>
        <v>0</v>
      </c>
      <c r="E83" s="186">
        <v>0</v>
      </c>
      <c r="F83" s="186">
        <v>0</v>
      </c>
      <c r="G83" s="187" t="str">
        <f t="shared" si="29"/>
        <v/>
      </c>
      <c r="H83" s="182" t="str">
        <f t="shared" si="31"/>
        <v>否</v>
      </c>
      <c r="I83" s="165" t="str">
        <f t="shared" si="32"/>
        <v>项</v>
      </c>
    </row>
    <row r="84" s="165" customFormat="1" ht="36" customHeight="1" spans="1:9">
      <c r="A84" s="183" t="s">
        <v>5072</v>
      </c>
      <c r="B84" s="184" t="s">
        <v>5044</v>
      </c>
      <c r="C84" s="185">
        <v>0</v>
      </c>
      <c r="D84" s="185">
        <f t="shared" si="38"/>
        <v>0</v>
      </c>
      <c r="E84" s="186">
        <v>0</v>
      </c>
      <c r="F84" s="186">
        <v>0</v>
      </c>
      <c r="G84" s="187" t="str">
        <f t="shared" si="29"/>
        <v/>
      </c>
      <c r="H84" s="182" t="str">
        <f t="shared" si="31"/>
        <v>否</v>
      </c>
      <c r="I84" s="165" t="str">
        <f t="shared" si="32"/>
        <v>项</v>
      </c>
    </row>
    <row r="85" s="165" customFormat="1" ht="36" customHeight="1" spans="1:9">
      <c r="A85" s="183" t="s">
        <v>5073</v>
      </c>
      <c r="B85" s="184" t="s">
        <v>5074</v>
      </c>
      <c r="C85" s="185">
        <v>0</v>
      </c>
      <c r="D85" s="185">
        <f t="shared" si="38"/>
        <v>0</v>
      </c>
      <c r="E85" s="186">
        <v>0</v>
      </c>
      <c r="F85" s="186">
        <v>0</v>
      </c>
      <c r="G85" s="187" t="str">
        <f t="shared" si="29"/>
        <v/>
      </c>
      <c r="H85" s="182" t="str">
        <f t="shared" si="31"/>
        <v>否</v>
      </c>
      <c r="I85" s="165" t="str">
        <f t="shared" si="32"/>
        <v>项</v>
      </c>
    </row>
    <row r="86" s="165" customFormat="1" ht="36" customHeight="1" spans="1:9">
      <c r="A86" s="183" t="s">
        <v>5075</v>
      </c>
      <c r="B86" s="184" t="s">
        <v>5076</v>
      </c>
      <c r="C86" s="185">
        <f t="shared" ref="C86:F86" si="39">SUM(C87:C88)</f>
        <v>0</v>
      </c>
      <c r="D86" s="185">
        <f t="shared" si="39"/>
        <v>0</v>
      </c>
      <c r="E86" s="186">
        <f t="shared" si="39"/>
        <v>0</v>
      </c>
      <c r="F86" s="186">
        <f t="shared" si="39"/>
        <v>0</v>
      </c>
      <c r="G86" s="187" t="str">
        <f t="shared" si="29"/>
        <v/>
      </c>
      <c r="H86" s="182" t="str">
        <f t="shared" si="31"/>
        <v>否</v>
      </c>
      <c r="I86" s="165" t="str">
        <f t="shared" si="32"/>
        <v>款</v>
      </c>
    </row>
    <row r="87" s="165" customFormat="1" ht="36" customHeight="1" spans="1:9">
      <c r="A87" s="183" t="s">
        <v>5077</v>
      </c>
      <c r="B87" s="184" t="s">
        <v>5050</v>
      </c>
      <c r="C87" s="185">
        <v>0</v>
      </c>
      <c r="D87" s="185">
        <f t="shared" ref="D87:D97" si="40">E87+F87</f>
        <v>0</v>
      </c>
      <c r="E87" s="186">
        <v>0</v>
      </c>
      <c r="F87" s="186">
        <v>0</v>
      </c>
      <c r="G87" s="187" t="str">
        <f t="shared" si="29"/>
        <v/>
      </c>
      <c r="H87" s="182" t="str">
        <f t="shared" si="31"/>
        <v>否</v>
      </c>
      <c r="I87" s="165" t="str">
        <f t="shared" si="32"/>
        <v>项</v>
      </c>
    </row>
    <row r="88" s="165" customFormat="1" ht="36" customHeight="1" spans="1:9">
      <c r="A88" s="183" t="s">
        <v>5078</v>
      </c>
      <c r="B88" s="184" t="s">
        <v>5079</v>
      </c>
      <c r="C88" s="185">
        <v>0</v>
      </c>
      <c r="D88" s="185">
        <f t="shared" si="40"/>
        <v>0</v>
      </c>
      <c r="E88" s="186">
        <v>0</v>
      </c>
      <c r="F88" s="186">
        <v>0</v>
      </c>
      <c r="G88" s="187" t="str">
        <f t="shared" si="29"/>
        <v/>
      </c>
      <c r="H88" s="182" t="str">
        <f t="shared" si="31"/>
        <v>否</v>
      </c>
      <c r="I88" s="165" t="str">
        <f t="shared" si="32"/>
        <v>项</v>
      </c>
    </row>
    <row r="89" s="165" customFormat="1" ht="36" customHeight="1" spans="1:9">
      <c r="A89" s="183" t="s">
        <v>5080</v>
      </c>
      <c r="B89" s="184" t="s">
        <v>5081</v>
      </c>
      <c r="C89" s="185">
        <f t="shared" ref="C89:F89" si="41">SUM(C90:C97)</f>
        <v>0</v>
      </c>
      <c r="D89" s="185">
        <f t="shared" si="41"/>
        <v>0</v>
      </c>
      <c r="E89" s="186">
        <f t="shared" si="41"/>
        <v>0</v>
      </c>
      <c r="F89" s="186">
        <f t="shared" si="41"/>
        <v>0</v>
      </c>
      <c r="G89" s="187" t="str">
        <f t="shared" si="29"/>
        <v/>
      </c>
      <c r="H89" s="182" t="str">
        <f t="shared" si="31"/>
        <v>否</v>
      </c>
      <c r="I89" s="165" t="str">
        <f t="shared" si="32"/>
        <v>款</v>
      </c>
    </row>
    <row r="90" s="165" customFormat="1" ht="36" customHeight="1" spans="1:9">
      <c r="A90" s="183" t="s">
        <v>5082</v>
      </c>
      <c r="B90" s="184" t="s">
        <v>5005</v>
      </c>
      <c r="C90" s="185">
        <v>0</v>
      </c>
      <c r="D90" s="185">
        <f t="shared" si="40"/>
        <v>0</v>
      </c>
      <c r="E90" s="186">
        <v>0</v>
      </c>
      <c r="F90" s="186">
        <v>0</v>
      </c>
      <c r="G90" s="187" t="str">
        <f t="shared" si="29"/>
        <v/>
      </c>
      <c r="H90" s="182" t="str">
        <f t="shared" si="31"/>
        <v>否</v>
      </c>
      <c r="I90" s="165" t="str">
        <f t="shared" si="32"/>
        <v>项</v>
      </c>
    </row>
    <row r="91" s="165" customFormat="1" ht="36" customHeight="1" spans="1:9">
      <c r="A91" s="183" t="s">
        <v>5083</v>
      </c>
      <c r="B91" s="184" t="s">
        <v>5007</v>
      </c>
      <c r="C91" s="185">
        <v>0</v>
      </c>
      <c r="D91" s="185">
        <f t="shared" si="40"/>
        <v>0</v>
      </c>
      <c r="E91" s="186">
        <v>0</v>
      </c>
      <c r="F91" s="186">
        <v>0</v>
      </c>
      <c r="G91" s="187" t="str">
        <f t="shared" si="29"/>
        <v/>
      </c>
      <c r="H91" s="182" t="str">
        <f t="shared" si="31"/>
        <v>否</v>
      </c>
      <c r="I91" s="165" t="str">
        <f t="shared" si="32"/>
        <v>项</v>
      </c>
    </row>
    <row r="92" s="165" customFormat="1" ht="36" customHeight="1" spans="1:9">
      <c r="A92" s="183" t="s">
        <v>5084</v>
      </c>
      <c r="B92" s="184" t="s">
        <v>5009</v>
      </c>
      <c r="C92" s="185">
        <v>0</v>
      </c>
      <c r="D92" s="185">
        <f t="shared" si="40"/>
        <v>0</v>
      </c>
      <c r="E92" s="186">
        <v>0</v>
      </c>
      <c r="F92" s="186">
        <v>0</v>
      </c>
      <c r="G92" s="187" t="str">
        <f t="shared" si="29"/>
        <v/>
      </c>
      <c r="H92" s="182" t="str">
        <f t="shared" si="31"/>
        <v>否</v>
      </c>
      <c r="I92" s="165" t="str">
        <f t="shared" si="32"/>
        <v>项</v>
      </c>
    </row>
    <row r="93" s="165" customFormat="1" ht="36" customHeight="1" spans="1:9">
      <c r="A93" s="183" t="s">
        <v>5085</v>
      </c>
      <c r="B93" s="184" t="s">
        <v>5011</v>
      </c>
      <c r="C93" s="185">
        <v>0</v>
      </c>
      <c r="D93" s="185">
        <f t="shared" si="40"/>
        <v>0</v>
      </c>
      <c r="E93" s="186">
        <v>0</v>
      </c>
      <c r="F93" s="186">
        <v>0</v>
      </c>
      <c r="G93" s="187" t="str">
        <f t="shared" si="29"/>
        <v/>
      </c>
      <c r="H93" s="182" t="str">
        <f t="shared" si="31"/>
        <v>否</v>
      </c>
      <c r="I93" s="165" t="str">
        <f t="shared" si="32"/>
        <v>项</v>
      </c>
    </row>
    <row r="94" ht="36" customHeight="1" spans="1:9">
      <c r="A94" s="183" t="s">
        <v>5086</v>
      </c>
      <c r="B94" s="184" t="s">
        <v>5017</v>
      </c>
      <c r="C94" s="185">
        <v>0</v>
      </c>
      <c r="D94" s="185">
        <f t="shared" si="40"/>
        <v>0</v>
      </c>
      <c r="E94" s="186">
        <v>0</v>
      </c>
      <c r="F94" s="186">
        <v>0</v>
      </c>
      <c r="G94" s="187" t="str">
        <f t="shared" si="29"/>
        <v/>
      </c>
      <c r="H94" s="182" t="str">
        <f t="shared" si="31"/>
        <v>否</v>
      </c>
      <c r="I94" s="165" t="str">
        <f t="shared" si="32"/>
        <v>项</v>
      </c>
    </row>
    <row r="95" ht="36" customHeight="1" spans="1:9">
      <c r="A95" s="183" t="s">
        <v>5087</v>
      </c>
      <c r="B95" s="184" t="s">
        <v>5021</v>
      </c>
      <c r="C95" s="185">
        <v>0</v>
      </c>
      <c r="D95" s="185">
        <f t="shared" si="40"/>
        <v>0</v>
      </c>
      <c r="E95" s="186">
        <v>0</v>
      </c>
      <c r="F95" s="186">
        <v>0</v>
      </c>
      <c r="G95" s="187" t="str">
        <f t="shared" si="29"/>
        <v/>
      </c>
      <c r="H95" s="182" t="str">
        <f t="shared" si="31"/>
        <v>否</v>
      </c>
      <c r="I95" s="165" t="str">
        <f t="shared" si="32"/>
        <v>项</v>
      </c>
    </row>
    <row r="96" ht="36" customHeight="1" spans="1:9">
      <c r="A96" s="183" t="s">
        <v>5088</v>
      </c>
      <c r="B96" s="184" t="s">
        <v>5023</v>
      </c>
      <c r="C96" s="185">
        <v>0</v>
      </c>
      <c r="D96" s="185">
        <f t="shared" si="40"/>
        <v>0</v>
      </c>
      <c r="E96" s="186">
        <v>0</v>
      </c>
      <c r="F96" s="186">
        <v>0</v>
      </c>
      <c r="G96" s="187" t="str">
        <f t="shared" si="29"/>
        <v/>
      </c>
      <c r="H96" s="182" t="str">
        <f t="shared" si="31"/>
        <v>否</v>
      </c>
      <c r="I96" s="165" t="str">
        <f t="shared" si="32"/>
        <v>项</v>
      </c>
    </row>
    <row r="97" s="165" customFormat="1" ht="36" customHeight="1" spans="1:9">
      <c r="A97" s="183" t="s">
        <v>5089</v>
      </c>
      <c r="B97" s="184" t="s">
        <v>5090</v>
      </c>
      <c r="C97" s="185">
        <v>0</v>
      </c>
      <c r="D97" s="185">
        <f t="shared" si="40"/>
        <v>0</v>
      </c>
      <c r="E97" s="186">
        <v>0</v>
      </c>
      <c r="F97" s="186">
        <v>0</v>
      </c>
      <c r="G97" s="187" t="str">
        <f t="shared" si="29"/>
        <v/>
      </c>
      <c r="H97" s="182" t="str">
        <f t="shared" si="31"/>
        <v>否</v>
      </c>
      <c r="I97" s="165" t="str">
        <f t="shared" si="32"/>
        <v>项</v>
      </c>
    </row>
    <row r="98" s="165" customFormat="1" ht="36" customHeight="1" spans="1:9">
      <c r="A98" s="177" t="s">
        <v>99</v>
      </c>
      <c r="B98" s="178" t="s">
        <v>2301</v>
      </c>
      <c r="C98" s="179">
        <f t="shared" ref="C98:F98" si="42">SUM(C99,C104,C109,C114,C117)</f>
        <v>336</v>
      </c>
      <c r="D98" s="179">
        <f t="shared" si="42"/>
        <v>519</v>
      </c>
      <c r="E98" s="180">
        <f t="shared" si="42"/>
        <v>0</v>
      </c>
      <c r="F98" s="180">
        <f t="shared" si="42"/>
        <v>519</v>
      </c>
      <c r="G98" s="181">
        <f t="shared" si="29"/>
        <v>0.544642857142857</v>
      </c>
      <c r="H98" s="182" t="str">
        <f t="shared" si="31"/>
        <v>是</v>
      </c>
      <c r="I98" s="165" t="str">
        <f t="shared" si="32"/>
        <v>类</v>
      </c>
    </row>
    <row r="99" ht="36" customHeight="1" spans="1:9">
      <c r="A99" s="183" t="s">
        <v>5091</v>
      </c>
      <c r="B99" s="184" t="s">
        <v>5092</v>
      </c>
      <c r="C99" s="185">
        <f t="shared" ref="C99:F99" si="43">SUM(C100:C103)</f>
        <v>336</v>
      </c>
      <c r="D99" s="185">
        <f t="shared" si="43"/>
        <v>519</v>
      </c>
      <c r="E99" s="186">
        <f t="shared" si="43"/>
        <v>0</v>
      </c>
      <c r="F99" s="186">
        <f t="shared" si="43"/>
        <v>519</v>
      </c>
      <c r="G99" s="187">
        <f t="shared" si="29"/>
        <v>0.544642857142857</v>
      </c>
      <c r="H99" s="182" t="str">
        <f t="shared" si="31"/>
        <v>是</v>
      </c>
      <c r="I99" s="165" t="str">
        <f t="shared" si="32"/>
        <v>款</v>
      </c>
    </row>
    <row r="100" s="165" customFormat="1" ht="36" customHeight="1" spans="1:9">
      <c r="A100" s="183" t="s">
        <v>5093</v>
      </c>
      <c r="B100" s="184" t="s">
        <v>4977</v>
      </c>
      <c r="C100" s="188">
        <v>336</v>
      </c>
      <c r="D100" s="185">
        <f t="shared" ref="D100:D103" si="44">E100+F100</f>
        <v>458</v>
      </c>
      <c r="E100" s="186">
        <v>0</v>
      </c>
      <c r="F100" s="186">
        <v>458</v>
      </c>
      <c r="G100" s="187">
        <f t="shared" si="29"/>
        <v>0.363095238095238</v>
      </c>
      <c r="H100" s="182" t="str">
        <f t="shared" si="31"/>
        <v>是</v>
      </c>
      <c r="I100" s="165" t="str">
        <f t="shared" si="32"/>
        <v>项</v>
      </c>
    </row>
    <row r="101" s="165" customFormat="1" ht="36" customHeight="1" spans="1:9">
      <c r="A101" s="183" t="s">
        <v>5094</v>
      </c>
      <c r="B101" s="184" t="s">
        <v>5095</v>
      </c>
      <c r="C101" s="185">
        <v>0</v>
      </c>
      <c r="D101" s="185">
        <f t="shared" si="44"/>
        <v>0</v>
      </c>
      <c r="E101" s="186">
        <v>0</v>
      </c>
      <c r="F101" s="186">
        <v>0</v>
      </c>
      <c r="G101" s="187" t="str">
        <f t="shared" si="29"/>
        <v/>
      </c>
      <c r="H101" s="182" t="str">
        <f t="shared" si="31"/>
        <v>否</v>
      </c>
      <c r="I101" s="165" t="str">
        <f t="shared" si="32"/>
        <v>项</v>
      </c>
    </row>
    <row r="102" s="165" customFormat="1" ht="36" customHeight="1" spans="1:9">
      <c r="A102" s="183" t="s">
        <v>5096</v>
      </c>
      <c r="B102" s="184" t="s">
        <v>5097</v>
      </c>
      <c r="C102" s="185">
        <v>0</v>
      </c>
      <c r="D102" s="185">
        <f t="shared" si="44"/>
        <v>0</v>
      </c>
      <c r="E102" s="186">
        <v>0</v>
      </c>
      <c r="F102" s="186">
        <v>0</v>
      </c>
      <c r="G102" s="187" t="str">
        <f t="shared" si="29"/>
        <v/>
      </c>
      <c r="H102" s="182" t="str">
        <f t="shared" si="31"/>
        <v>否</v>
      </c>
      <c r="I102" s="165" t="str">
        <f t="shared" si="32"/>
        <v>项</v>
      </c>
    </row>
    <row r="103" s="165" customFormat="1" ht="36" customHeight="1" spans="1:9">
      <c r="A103" s="183" t="s">
        <v>5098</v>
      </c>
      <c r="B103" s="184" t="s">
        <v>5099</v>
      </c>
      <c r="C103" s="185">
        <v>0</v>
      </c>
      <c r="D103" s="185">
        <f t="shared" si="44"/>
        <v>61</v>
      </c>
      <c r="E103" s="186">
        <v>0</v>
      </c>
      <c r="F103" s="186">
        <v>61</v>
      </c>
      <c r="G103" s="187" t="str">
        <f t="shared" si="29"/>
        <v/>
      </c>
      <c r="H103" s="182" t="str">
        <f t="shared" si="31"/>
        <v>是</v>
      </c>
      <c r="I103" s="165" t="str">
        <f t="shared" si="32"/>
        <v>项</v>
      </c>
    </row>
    <row r="104" s="165" customFormat="1" ht="36" customHeight="1" spans="1:9">
      <c r="A104" s="183" t="s">
        <v>5100</v>
      </c>
      <c r="B104" s="184" t="s">
        <v>5101</v>
      </c>
      <c r="C104" s="185">
        <f t="shared" ref="C104:F104" si="45">SUM(C105:C108)</f>
        <v>0</v>
      </c>
      <c r="D104" s="185">
        <f t="shared" si="45"/>
        <v>0</v>
      </c>
      <c r="E104" s="186">
        <f t="shared" si="45"/>
        <v>0</v>
      </c>
      <c r="F104" s="186">
        <f t="shared" si="45"/>
        <v>0</v>
      </c>
      <c r="G104" s="187" t="str">
        <f t="shared" si="29"/>
        <v/>
      </c>
      <c r="H104" s="182" t="str">
        <f t="shared" si="31"/>
        <v>否</v>
      </c>
      <c r="I104" s="165" t="str">
        <f t="shared" si="32"/>
        <v>款</v>
      </c>
    </row>
    <row r="105" ht="36" customHeight="1" spans="1:9">
      <c r="A105" s="183" t="s">
        <v>5102</v>
      </c>
      <c r="B105" s="184" t="s">
        <v>4977</v>
      </c>
      <c r="C105" s="185">
        <v>0</v>
      </c>
      <c r="D105" s="185">
        <f t="shared" ref="D105:D108" si="46">E105+F105</f>
        <v>0</v>
      </c>
      <c r="E105" s="186">
        <v>0</v>
      </c>
      <c r="F105" s="186">
        <v>0</v>
      </c>
      <c r="G105" s="187" t="str">
        <f t="shared" si="29"/>
        <v/>
      </c>
      <c r="H105" s="182" t="str">
        <f t="shared" si="31"/>
        <v>否</v>
      </c>
      <c r="I105" s="165" t="str">
        <f t="shared" si="32"/>
        <v>项</v>
      </c>
    </row>
    <row r="106" s="165" customFormat="1" ht="36" customHeight="1" spans="1:9">
      <c r="A106" s="183" t="s">
        <v>5103</v>
      </c>
      <c r="B106" s="184" t="s">
        <v>5095</v>
      </c>
      <c r="C106" s="185">
        <v>0</v>
      </c>
      <c r="D106" s="185">
        <f t="shared" si="46"/>
        <v>0</v>
      </c>
      <c r="E106" s="186">
        <v>0</v>
      </c>
      <c r="F106" s="186">
        <v>0</v>
      </c>
      <c r="G106" s="187" t="str">
        <f t="shared" si="29"/>
        <v/>
      </c>
      <c r="H106" s="182" t="str">
        <f t="shared" si="31"/>
        <v>否</v>
      </c>
      <c r="I106" s="165" t="str">
        <f t="shared" si="32"/>
        <v>项</v>
      </c>
    </row>
    <row r="107" s="165" customFormat="1" ht="36" customHeight="1" spans="1:9">
      <c r="A107" s="183" t="s">
        <v>5104</v>
      </c>
      <c r="B107" s="184" t="s">
        <v>5105</v>
      </c>
      <c r="C107" s="185">
        <v>0</v>
      </c>
      <c r="D107" s="185">
        <f t="shared" si="46"/>
        <v>0</v>
      </c>
      <c r="E107" s="186">
        <v>0</v>
      </c>
      <c r="F107" s="186">
        <v>0</v>
      </c>
      <c r="G107" s="187" t="str">
        <f t="shared" si="29"/>
        <v/>
      </c>
      <c r="H107" s="182" t="str">
        <f t="shared" si="31"/>
        <v>否</v>
      </c>
      <c r="I107" s="165" t="str">
        <f t="shared" si="32"/>
        <v>项</v>
      </c>
    </row>
    <row r="108" s="165" customFormat="1" ht="36" customHeight="1" spans="1:9">
      <c r="A108" s="183" t="s">
        <v>5106</v>
      </c>
      <c r="B108" s="184" t="s">
        <v>5107</v>
      </c>
      <c r="C108" s="185">
        <v>0</v>
      </c>
      <c r="D108" s="185">
        <f t="shared" si="46"/>
        <v>0</v>
      </c>
      <c r="E108" s="186">
        <v>0</v>
      </c>
      <c r="F108" s="186">
        <v>0</v>
      </c>
      <c r="G108" s="187" t="str">
        <f t="shared" si="29"/>
        <v/>
      </c>
      <c r="H108" s="182" t="str">
        <f t="shared" si="31"/>
        <v>否</v>
      </c>
      <c r="I108" s="165" t="str">
        <f t="shared" si="32"/>
        <v>项</v>
      </c>
    </row>
    <row r="109" ht="36" customHeight="1" spans="1:9">
      <c r="A109" s="183" t="s">
        <v>5108</v>
      </c>
      <c r="B109" s="184" t="s">
        <v>5109</v>
      </c>
      <c r="C109" s="185">
        <f t="shared" ref="C109:F109" si="47">SUM(C110:C113)</f>
        <v>0</v>
      </c>
      <c r="D109" s="185">
        <f t="shared" si="47"/>
        <v>0</v>
      </c>
      <c r="E109" s="186">
        <f t="shared" si="47"/>
        <v>0</v>
      </c>
      <c r="F109" s="186">
        <f t="shared" si="47"/>
        <v>0</v>
      </c>
      <c r="G109" s="187" t="str">
        <f t="shared" si="29"/>
        <v/>
      </c>
      <c r="H109" s="182" t="str">
        <f t="shared" si="31"/>
        <v>否</v>
      </c>
      <c r="I109" s="165" t="str">
        <f t="shared" si="32"/>
        <v>款</v>
      </c>
    </row>
    <row r="110" s="165" customFormat="1" ht="36" customHeight="1" spans="1:9">
      <c r="A110" s="183" t="s">
        <v>5110</v>
      </c>
      <c r="B110" s="184" t="s">
        <v>1497</v>
      </c>
      <c r="C110" s="185">
        <v>0</v>
      </c>
      <c r="D110" s="185">
        <f t="shared" ref="D110:D113" si="48">E110+F110</f>
        <v>0</v>
      </c>
      <c r="E110" s="186">
        <v>0</v>
      </c>
      <c r="F110" s="186">
        <v>0</v>
      </c>
      <c r="G110" s="187" t="str">
        <f t="shared" si="29"/>
        <v/>
      </c>
      <c r="H110" s="182" t="str">
        <f t="shared" si="31"/>
        <v>否</v>
      </c>
      <c r="I110" s="165" t="str">
        <f t="shared" si="32"/>
        <v>项</v>
      </c>
    </row>
    <row r="111" s="165" customFormat="1" ht="36" customHeight="1" spans="1:9">
      <c r="A111" s="183" t="s">
        <v>5111</v>
      </c>
      <c r="B111" s="184" t="s">
        <v>5112</v>
      </c>
      <c r="C111" s="185">
        <v>0</v>
      </c>
      <c r="D111" s="185">
        <f t="shared" si="48"/>
        <v>0</v>
      </c>
      <c r="E111" s="186">
        <v>0</v>
      </c>
      <c r="F111" s="186">
        <v>0</v>
      </c>
      <c r="G111" s="187" t="str">
        <f t="shared" si="29"/>
        <v/>
      </c>
      <c r="H111" s="182" t="str">
        <f t="shared" si="31"/>
        <v>否</v>
      </c>
      <c r="I111" s="165" t="str">
        <f t="shared" si="32"/>
        <v>项</v>
      </c>
    </row>
    <row r="112" s="165" customFormat="1" ht="36" customHeight="1" spans="1:9">
      <c r="A112" s="183" t="s">
        <v>5113</v>
      </c>
      <c r="B112" s="184" t="s">
        <v>5114</v>
      </c>
      <c r="C112" s="185">
        <v>0</v>
      </c>
      <c r="D112" s="185">
        <f t="shared" si="48"/>
        <v>0</v>
      </c>
      <c r="E112" s="186">
        <v>0</v>
      </c>
      <c r="F112" s="186">
        <v>0</v>
      </c>
      <c r="G112" s="187" t="str">
        <f t="shared" si="29"/>
        <v/>
      </c>
      <c r="H112" s="182" t="str">
        <f t="shared" si="31"/>
        <v>否</v>
      </c>
      <c r="I112" s="165" t="str">
        <f t="shared" si="32"/>
        <v>项</v>
      </c>
    </row>
    <row r="113" ht="36" customHeight="1" spans="1:9">
      <c r="A113" s="183" t="s">
        <v>5115</v>
      </c>
      <c r="B113" s="184" t="s">
        <v>5116</v>
      </c>
      <c r="C113" s="185">
        <v>0</v>
      </c>
      <c r="D113" s="185">
        <f t="shared" si="48"/>
        <v>0</v>
      </c>
      <c r="E113" s="186">
        <v>0</v>
      </c>
      <c r="F113" s="186">
        <v>0</v>
      </c>
      <c r="G113" s="187" t="str">
        <f t="shared" si="29"/>
        <v/>
      </c>
      <c r="H113" s="182" t="str">
        <f t="shared" si="31"/>
        <v>否</v>
      </c>
      <c r="I113" s="165" t="str">
        <f t="shared" si="32"/>
        <v>项</v>
      </c>
    </row>
    <row r="114" s="165" customFormat="1" ht="36" customHeight="1" spans="1:9">
      <c r="A114" s="189">
        <v>21370</v>
      </c>
      <c r="B114" s="184" t="s">
        <v>5117</v>
      </c>
      <c r="C114" s="185">
        <f t="shared" ref="C114:F114" si="49">SUM(C115:C116)</f>
        <v>0</v>
      </c>
      <c r="D114" s="185">
        <f t="shared" si="49"/>
        <v>0</v>
      </c>
      <c r="E114" s="186">
        <f t="shared" si="49"/>
        <v>0</v>
      </c>
      <c r="F114" s="186">
        <f t="shared" si="49"/>
        <v>0</v>
      </c>
      <c r="G114" s="187" t="str">
        <f t="shared" si="29"/>
        <v/>
      </c>
      <c r="H114" s="182" t="str">
        <f t="shared" si="31"/>
        <v>否</v>
      </c>
      <c r="I114" s="165" t="str">
        <f t="shared" si="32"/>
        <v>款</v>
      </c>
    </row>
    <row r="115" s="165" customFormat="1" ht="36" customHeight="1" spans="1:9">
      <c r="A115" s="189">
        <v>2137001</v>
      </c>
      <c r="B115" s="184" t="s">
        <v>4977</v>
      </c>
      <c r="C115" s="185">
        <v>0</v>
      </c>
      <c r="D115" s="185">
        <f t="shared" ref="D115:D121" si="50">E115+F115</f>
        <v>0</v>
      </c>
      <c r="E115" s="186">
        <v>0</v>
      </c>
      <c r="F115" s="186">
        <v>0</v>
      </c>
      <c r="G115" s="187" t="str">
        <f t="shared" si="29"/>
        <v/>
      </c>
      <c r="H115" s="182" t="str">
        <f t="shared" si="31"/>
        <v>否</v>
      </c>
      <c r="I115" s="165" t="str">
        <f t="shared" si="32"/>
        <v>项</v>
      </c>
    </row>
    <row r="116" ht="36" customHeight="1" spans="1:9">
      <c r="A116" s="189">
        <v>2137099</v>
      </c>
      <c r="B116" s="184" t="s">
        <v>5118</v>
      </c>
      <c r="C116" s="185">
        <v>0</v>
      </c>
      <c r="D116" s="185">
        <f t="shared" si="50"/>
        <v>0</v>
      </c>
      <c r="E116" s="186">
        <v>0</v>
      </c>
      <c r="F116" s="186">
        <v>0</v>
      </c>
      <c r="G116" s="187" t="str">
        <f t="shared" si="29"/>
        <v/>
      </c>
      <c r="H116" s="182" t="str">
        <f t="shared" si="31"/>
        <v>否</v>
      </c>
      <c r="I116" s="165" t="str">
        <f t="shared" si="32"/>
        <v>项</v>
      </c>
    </row>
    <row r="117" s="165" customFormat="1" ht="36" customHeight="1" spans="1:9">
      <c r="A117" s="189">
        <v>21371</v>
      </c>
      <c r="B117" s="184" t="s">
        <v>5119</v>
      </c>
      <c r="C117" s="185">
        <f t="shared" ref="C117:F117" si="51">SUM(C118:C121)</f>
        <v>0</v>
      </c>
      <c r="D117" s="185">
        <f t="shared" si="51"/>
        <v>0</v>
      </c>
      <c r="E117" s="186">
        <f t="shared" si="51"/>
        <v>0</v>
      </c>
      <c r="F117" s="186">
        <f t="shared" si="51"/>
        <v>0</v>
      </c>
      <c r="G117" s="187" t="str">
        <f t="shared" si="29"/>
        <v/>
      </c>
      <c r="H117" s="182" t="str">
        <f t="shared" si="31"/>
        <v>否</v>
      </c>
      <c r="I117" s="165" t="str">
        <f t="shared" si="32"/>
        <v>款</v>
      </c>
    </row>
    <row r="118" ht="36" customHeight="1" spans="1:9">
      <c r="A118" s="189">
        <v>2137101</v>
      </c>
      <c r="B118" s="184" t="s">
        <v>1497</v>
      </c>
      <c r="C118" s="185">
        <v>0</v>
      </c>
      <c r="D118" s="185">
        <f t="shared" si="50"/>
        <v>0</v>
      </c>
      <c r="E118" s="186">
        <v>0</v>
      </c>
      <c r="F118" s="186">
        <v>0</v>
      </c>
      <c r="G118" s="187" t="str">
        <f t="shared" si="29"/>
        <v/>
      </c>
      <c r="H118" s="182" t="str">
        <f t="shared" si="31"/>
        <v>否</v>
      </c>
      <c r="I118" s="165" t="str">
        <f t="shared" si="32"/>
        <v>项</v>
      </c>
    </row>
    <row r="119" s="165" customFormat="1" ht="36" customHeight="1" spans="1:9">
      <c r="A119" s="189">
        <v>2137102</v>
      </c>
      <c r="B119" s="184" t="s">
        <v>5120</v>
      </c>
      <c r="C119" s="185">
        <v>0</v>
      </c>
      <c r="D119" s="185">
        <f t="shared" si="50"/>
        <v>0</v>
      </c>
      <c r="E119" s="186">
        <v>0</v>
      </c>
      <c r="F119" s="186">
        <v>0</v>
      </c>
      <c r="G119" s="187" t="str">
        <f t="shared" si="29"/>
        <v/>
      </c>
      <c r="H119" s="182" t="str">
        <f t="shared" si="31"/>
        <v>否</v>
      </c>
      <c r="I119" s="165" t="str">
        <f t="shared" si="32"/>
        <v>项</v>
      </c>
    </row>
    <row r="120" s="165" customFormat="1" ht="36" customHeight="1" spans="1:9">
      <c r="A120" s="189">
        <v>2137103</v>
      </c>
      <c r="B120" s="184" t="s">
        <v>5114</v>
      </c>
      <c r="C120" s="185">
        <v>0</v>
      </c>
      <c r="D120" s="185">
        <f t="shared" si="50"/>
        <v>0</v>
      </c>
      <c r="E120" s="186">
        <v>0</v>
      </c>
      <c r="F120" s="186">
        <v>0</v>
      </c>
      <c r="G120" s="187" t="str">
        <f t="shared" si="29"/>
        <v/>
      </c>
      <c r="H120" s="182" t="str">
        <f t="shared" si="31"/>
        <v>否</v>
      </c>
      <c r="I120" s="165" t="str">
        <f t="shared" si="32"/>
        <v>项</v>
      </c>
    </row>
    <row r="121" s="165" customFormat="1" ht="36" customHeight="1" spans="1:9">
      <c r="A121" s="189">
        <v>2137199</v>
      </c>
      <c r="B121" s="184" t="s">
        <v>5121</v>
      </c>
      <c r="C121" s="185">
        <v>0</v>
      </c>
      <c r="D121" s="185">
        <f t="shared" si="50"/>
        <v>0</v>
      </c>
      <c r="E121" s="186">
        <v>0</v>
      </c>
      <c r="F121" s="186">
        <v>0</v>
      </c>
      <c r="G121" s="187" t="str">
        <f t="shared" si="29"/>
        <v/>
      </c>
      <c r="H121" s="182" t="str">
        <f t="shared" si="31"/>
        <v>否</v>
      </c>
      <c r="I121" s="165" t="str">
        <f t="shared" si="32"/>
        <v>项</v>
      </c>
    </row>
    <row r="122" s="165" customFormat="1" ht="36" customHeight="1" spans="1:9">
      <c r="A122" s="177" t="s">
        <v>101</v>
      </c>
      <c r="B122" s="178" t="s">
        <v>2318</v>
      </c>
      <c r="C122" s="179">
        <f t="shared" ref="C122:F122" si="52">SUM(C123,C128,C133,C138,C147,C154,C163,C166,C169:C170)</f>
        <v>15700</v>
      </c>
      <c r="D122" s="179">
        <f t="shared" si="52"/>
        <v>0</v>
      </c>
      <c r="E122" s="180">
        <f t="shared" si="52"/>
        <v>0</v>
      </c>
      <c r="F122" s="180">
        <f t="shared" si="52"/>
        <v>0</v>
      </c>
      <c r="G122" s="181">
        <f t="shared" si="29"/>
        <v>-1</v>
      </c>
      <c r="H122" s="182" t="str">
        <f t="shared" si="31"/>
        <v>是</v>
      </c>
      <c r="I122" s="165" t="str">
        <f t="shared" si="32"/>
        <v>类</v>
      </c>
    </row>
    <row r="123" s="165" customFormat="1" ht="36" customHeight="1" spans="1:9">
      <c r="A123" s="183" t="s">
        <v>5122</v>
      </c>
      <c r="B123" s="184" t="s">
        <v>5123</v>
      </c>
      <c r="C123" s="185">
        <f t="shared" ref="C123:F123" si="53">SUM(C124:C127)</f>
        <v>0</v>
      </c>
      <c r="D123" s="185">
        <f t="shared" si="53"/>
        <v>0</v>
      </c>
      <c r="E123" s="186">
        <f t="shared" si="53"/>
        <v>0</v>
      </c>
      <c r="F123" s="186">
        <f t="shared" si="53"/>
        <v>0</v>
      </c>
      <c r="G123" s="187" t="str">
        <f t="shared" si="29"/>
        <v/>
      </c>
      <c r="H123" s="182" t="str">
        <f t="shared" si="31"/>
        <v>否</v>
      </c>
      <c r="I123" s="165" t="str">
        <f t="shared" si="32"/>
        <v>款</v>
      </c>
    </row>
    <row r="124" ht="36" customHeight="1" spans="1:9">
      <c r="A124" s="183" t="s">
        <v>5124</v>
      </c>
      <c r="B124" s="184" t="s">
        <v>1574</v>
      </c>
      <c r="C124" s="185">
        <v>0</v>
      </c>
      <c r="D124" s="185">
        <f t="shared" ref="D124:D127" si="54">E124+F124</f>
        <v>0</v>
      </c>
      <c r="E124" s="186">
        <v>0</v>
      </c>
      <c r="F124" s="186">
        <v>0</v>
      </c>
      <c r="G124" s="187" t="str">
        <f t="shared" si="29"/>
        <v/>
      </c>
      <c r="H124" s="182" t="str">
        <f t="shared" si="31"/>
        <v>否</v>
      </c>
      <c r="I124" s="165" t="str">
        <f t="shared" si="32"/>
        <v>项</v>
      </c>
    </row>
    <row r="125" s="165" customFormat="1" ht="36" customHeight="1" spans="1:9">
      <c r="A125" s="183" t="s">
        <v>5125</v>
      </c>
      <c r="B125" s="184" t="s">
        <v>1576</v>
      </c>
      <c r="C125" s="185">
        <v>0</v>
      </c>
      <c r="D125" s="185">
        <f t="shared" si="54"/>
        <v>0</v>
      </c>
      <c r="E125" s="186">
        <v>0</v>
      </c>
      <c r="F125" s="186">
        <v>0</v>
      </c>
      <c r="G125" s="187" t="str">
        <f t="shared" si="29"/>
        <v/>
      </c>
      <c r="H125" s="182" t="str">
        <f t="shared" si="31"/>
        <v>否</v>
      </c>
      <c r="I125" s="165" t="str">
        <f t="shared" si="32"/>
        <v>项</v>
      </c>
    </row>
    <row r="126" s="165" customFormat="1" ht="36" customHeight="1" spans="1:9">
      <c r="A126" s="183" t="s">
        <v>5126</v>
      </c>
      <c r="B126" s="184" t="s">
        <v>5127</v>
      </c>
      <c r="C126" s="185">
        <v>0</v>
      </c>
      <c r="D126" s="185">
        <f t="shared" si="54"/>
        <v>0</v>
      </c>
      <c r="E126" s="186">
        <v>0</v>
      </c>
      <c r="F126" s="186">
        <v>0</v>
      </c>
      <c r="G126" s="187" t="str">
        <f t="shared" si="29"/>
        <v/>
      </c>
      <c r="H126" s="182" t="str">
        <f t="shared" si="31"/>
        <v>否</v>
      </c>
      <c r="I126" s="165" t="str">
        <f t="shared" si="32"/>
        <v>项</v>
      </c>
    </row>
    <row r="127" s="165" customFormat="1" ht="36" customHeight="1" spans="1:9">
      <c r="A127" s="183" t="s">
        <v>5128</v>
      </c>
      <c r="B127" s="184" t="s">
        <v>5129</v>
      </c>
      <c r="C127" s="185">
        <v>0</v>
      </c>
      <c r="D127" s="185">
        <f t="shared" si="54"/>
        <v>0</v>
      </c>
      <c r="E127" s="186">
        <v>0</v>
      </c>
      <c r="F127" s="186">
        <v>0</v>
      </c>
      <c r="G127" s="187" t="str">
        <f t="shared" si="29"/>
        <v/>
      </c>
      <c r="H127" s="182" t="str">
        <f t="shared" si="31"/>
        <v>否</v>
      </c>
      <c r="I127" s="165" t="str">
        <f t="shared" si="32"/>
        <v>项</v>
      </c>
    </row>
    <row r="128" ht="36" customHeight="1" spans="1:9">
      <c r="A128" s="183" t="s">
        <v>5130</v>
      </c>
      <c r="B128" s="184" t="s">
        <v>5131</v>
      </c>
      <c r="C128" s="185">
        <f t="shared" ref="C128:F128" si="55">SUM(C129:C132)</f>
        <v>0</v>
      </c>
      <c r="D128" s="185">
        <f t="shared" si="55"/>
        <v>0</v>
      </c>
      <c r="E128" s="186">
        <f t="shared" si="55"/>
        <v>0</v>
      </c>
      <c r="F128" s="186">
        <f t="shared" si="55"/>
        <v>0</v>
      </c>
      <c r="G128" s="187" t="str">
        <f t="shared" si="29"/>
        <v/>
      </c>
      <c r="H128" s="182" t="str">
        <f t="shared" si="31"/>
        <v>否</v>
      </c>
      <c r="I128" s="165" t="str">
        <f t="shared" si="32"/>
        <v>款</v>
      </c>
    </row>
    <row r="129" ht="36" customHeight="1" spans="1:9">
      <c r="A129" s="183" t="s">
        <v>5132</v>
      </c>
      <c r="B129" s="184" t="s">
        <v>5127</v>
      </c>
      <c r="C129" s="185">
        <v>0</v>
      </c>
      <c r="D129" s="185">
        <f t="shared" ref="D129:D132" si="56">E129+F129</f>
        <v>0</v>
      </c>
      <c r="E129" s="186">
        <v>0</v>
      </c>
      <c r="F129" s="186">
        <v>0</v>
      </c>
      <c r="G129" s="187" t="str">
        <f t="shared" si="29"/>
        <v/>
      </c>
      <c r="H129" s="182" t="str">
        <f t="shared" si="31"/>
        <v>否</v>
      </c>
      <c r="I129" s="165" t="str">
        <f t="shared" si="32"/>
        <v>项</v>
      </c>
    </row>
    <row r="130" s="165" customFormat="1" ht="36" customHeight="1" spans="1:9">
      <c r="A130" s="183" t="s">
        <v>5133</v>
      </c>
      <c r="B130" s="184" t="s">
        <v>5134</v>
      </c>
      <c r="C130" s="185">
        <v>0</v>
      </c>
      <c r="D130" s="185">
        <f t="shared" si="56"/>
        <v>0</v>
      </c>
      <c r="E130" s="186">
        <v>0</v>
      </c>
      <c r="F130" s="186">
        <v>0</v>
      </c>
      <c r="G130" s="187" t="str">
        <f t="shared" si="29"/>
        <v/>
      </c>
      <c r="H130" s="182" t="str">
        <f t="shared" si="31"/>
        <v>否</v>
      </c>
      <c r="I130" s="165" t="str">
        <f t="shared" si="32"/>
        <v>项</v>
      </c>
    </row>
    <row r="131" ht="36" customHeight="1" spans="1:9">
      <c r="A131" s="183" t="s">
        <v>5135</v>
      </c>
      <c r="B131" s="184" t="s">
        <v>5136</v>
      </c>
      <c r="C131" s="185">
        <v>0</v>
      </c>
      <c r="D131" s="185">
        <f t="shared" si="56"/>
        <v>0</v>
      </c>
      <c r="E131" s="186">
        <v>0</v>
      </c>
      <c r="F131" s="186">
        <v>0</v>
      </c>
      <c r="G131" s="187" t="str">
        <f t="shared" si="29"/>
        <v/>
      </c>
      <c r="H131" s="182" t="str">
        <f t="shared" si="31"/>
        <v>否</v>
      </c>
      <c r="I131" s="165" t="str">
        <f t="shared" si="32"/>
        <v>项</v>
      </c>
    </row>
    <row r="132" ht="36" customHeight="1" spans="1:9">
      <c r="A132" s="183" t="s">
        <v>5137</v>
      </c>
      <c r="B132" s="184" t="s">
        <v>5138</v>
      </c>
      <c r="C132" s="185">
        <v>0</v>
      </c>
      <c r="D132" s="185">
        <f t="shared" si="56"/>
        <v>0</v>
      </c>
      <c r="E132" s="186">
        <v>0</v>
      </c>
      <c r="F132" s="186">
        <v>0</v>
      </c>
      <c r="G132" s="187" t="str">
        <f t="shared" ref="G132:G195" si="57">IF(C132&lt;&gt;0,D132/C132-1,"")</f>
        <v/>
      </c>
      <c r="H132" s="182" t="str">
        <f t="shared" si="31"/>
        <v>否</v>
      </c>
      <c r="I132" s="165" t="str">
        <f t="shared" si="32"/>
        <v>项</v>
      </c>
    </row>
    <row r="133" s="165" customFormat="1" ht="36" customHeight="1" spans="1:9">
      <c r="A133" s="183" t="s">
        <v>5139</v>
      </c>
      <c r="B133" s="184" t="s">
        <v>5140</v>
      </c>
      <c r="C133" s="185">
        <f t="shared" ref="C133:F133" si="58">SUM(C134:C137)</f>
        <v>0</v>
      </c>
      <c r="D133" s="185">
        <f t="shared" si="58"/>
        <v>0</v>
      </c>
      <c r="E133" s="186">
        <f t="shared" si="58"/>
        <v>0</v>
      </c>
      <c r="F133" s="186">
        <f t="shared" si="58"/>
        <v>0</v>
      </c>
      <c r="G133" s="187" t="str">
        <f t="shared" si="57"/>
        <v/>
      </c>
      <c r="H133" s="182" t="str">
        <f t="shared" ref="H133:H196" si="59">IF(LEN(A133)=3,"是",IF(B133&lt;&gt;"",IF(SUM(C133:D133)&lt;&gt;0,"是","否"),"是"))</f>
        <v>否</v>
      </c>
      <c r="I133" s="165" t="str">
        <f t="shared" ref="I133:I196" si="60">IF(LEN(A133)=3,"类",IF(LEN(A133)=5,"款","项"))</f>
        <v>款</v>
      </c>
    </row>
    <row r="134" s="165" customFormat="1" ht="36" customHeight="1" spans="1:9">
      <c r="A134" s="183" t="s">
        <v>5141</v>
      </c>
      <c r="B134" s="184" t="s">
        <v>1588</v>
      </c>
      <c r="C134" s="185">
        <v>0</v>
      </c>
      <c r="D134" s="185">
        <f t="shared" ref="D134:D137" si="61">E134+F134</f>
        <v>0</v>
      </c>
      <c r="E134" s="186">
        <v>0</v>
      </c>
      <c r="F134" s="186">
        <v>0</v>
      </c>
      <c r="G134" s="187" t="str">
        <f t="shared" si="57"/>
        <v/>
      </c>
      <c r="H134" s="182" t="str">
        <f t="shared" si="59"/>
        <v>否</v>
      </c>
      <c r="I134" s="165" t="str">
        <f t="shared" si="60"/>
        <v>项</v>
      </c>
    </row>
    <row r="135" s="165" customFormat="1" ht="36" customHeight="1" spans="1:9">
      <c r="A135" s="183" t="s">
        <v>5142</v>
      </c>
      <c r="B135" s="184" t="s">
        <v>5143</v>
      </c>
      <c r="C135" s="185">
        <v>0</v>
      </c>
      <c r="D135" s="185">
        <f t="shared" si="61"/>
        <v>0</v>
      </c>
      <c r="E135" s="186">
        <v>0</v>
      </c>
      <c r="F135" s="186">
        <v>0</v>
      </c>
      <c r="G135" s="187" t="str">
        <f t="shared" si="57"/>
        <v/>
      </c>
      <c r="H135" s="182" t="str">
        <f t="shared" si="59"/>
        <v>否</v>
      </c>
      <c r="I135" s="165" t="str">
        <f t="shared" si="60"/>
        <v>项</v>
      </c>
    </row>
    <row r="136" s="165" customFormat="1" ht="36" customHeight="1" spans="1:9">
      <c r="A136" s="183" t="s">
        <v>5144</v>
      </c>
      <c r="B136" s="184" t="s">
        <v>5145</v>
      </c>
      <c r="C136" s="185">
        <v>0</v>
      </c>
      <c r="D136" s="185">
        <f t="shared" si="61"/>
        <v>0</v>
      </c>
      <c r="E136" s="186">
        <v>0</v>
      </c>
      <c r="F136" s="186">
        <v>0</v>
      </c>
      <c r="G136" s="187" t="str">
        <f t="shared" si="57"/>
        <v/>
      </c>
      <c r="H136" s="182" t="str">
        <f t="shared" si="59"/>
        <v>否</v>
      </c>
      <c r="I136" s="165" t="str">
        <f t="shared" si="60"/>
        <v>项</v>
      </c>
    </row>
    <row r="137" s="165" customFormat="1" ht="36" customHeight="1" spans="1:9">
      <c r="A137" s="183" t="s">
        <v>5146</v>
      </c>
      <c r="B137" s="184" t="s">
        <v>5147</v>
      </c>
      <c r="C137" s="185">
        <v>0</v>
      </c>
      <c r="D137" s="185">
        <f t="shared" si="61"/>
        <v>0</v>
      </c>
      <c r="E137" s="186">
        <v>0</v>
      </c>
      <c r="F137" s="186">
        <v>0</v>
      </c>
      <c r="G137" s="187" t="str">
        <f t="shared" si="57"/>
        <v/>
      </c>
      <c r="H137" s="182" t="str">
        <f t="shared" si="59"/>
        <v>否</v>
      </c>
      <c r="I137" s="165" t="str">
        <f t="shared" si="60"/>
        <v>项</v>
      </c>
    </row>
    <row r="138" s="165" customFormat="1" ht="36" customHeight="1" spans="1:9">
      <c r="A138" s="183" t="s">
        <v>5148</v>
      </c>
      <c r="B138" s="184" t="s">
        <v>5149</v>
      </c>
      <c r="C138" s="185">
        <f t="shared" ref="C138:F138" si="62">SUM(C139:C146)</f>
        <v>0</v>
      </c>
      <c r="D138" s="185">
        <f t="shared" si="62"/>
        <v>0</v>
      </c>
      <c r="E138" s="186">
        <f t="shared" si="62"/>
        <v>0</v>
      </c>
      <c r="F138" s="186">
        <f t="shared" si="62"/>
        <v>0</v>
      </c>
      <c r="G138" s="187" t="str">
        <f t="shared" si="57"/>
        <v/>
      </c>
      <c r="H138" s="182" t="str">
        <f t="shared" si="59"/>
        <v>否</v>
      </c>
      <c r="I138" s="165" t="str">
        <f t="shared" si="60"/>
        <v>款</v>
      </c>
    </row>
    <row r="139" s="165" customFormat="1" ht="36" customHeight="1" spans="1:9">
      <c r="A139" s="183" t="s">
        <v>5150</v>
      </c>
      <c r="B139" s="184" t="s">
        <v>5151</v>
      </c>
      <c r="C139" s="185">
        <v>0</v>
      </c>
      <c r="D139" s="185">
        <f t="shared" ref="D139:D146" si="63">E139+F139</f>
        <v>0</v>
      </c>
      <c r="E139" s="186">
        <v>0</v>
      </c>
      <c r="F139" s="186">
        <v>0</v>
      </c>
      <c r="G139" s="187" t="str">
        <f t="shared" si="57"/>
        <v/>
      </c>
      <c r="H139" s="182" t="str">
        <f t="shared" si="59"/>
        <v>否</v>
      </c>
      <c r="I139" s="165" t="str">
        <f t="shared" si="60"/>
        <v>项</v>
      </c>
    </row>
    <row r="140" s="165" customFormat="1" ht="36" customHeight="1" spans="1:9">
      <c r="A140" s="183" t="s">
        <v>5152</v>
      </c>
      <c r="B140" s="184" t="s">
        <v>5153</v>
      </c>
      <c r="C140" s="185">
        <v>0</v>
      </c>
      <c r="D140" s="185">
        <f t="shared" si="63"/>
        <v>0</v>
      </c>
      <c r="E140" s="186">
        <v>0</v>
      </c>
      <c r="F140" s="186">
        <v>0</v>
      </c>
      <c r="G140" s="187" t="str">
        <f t="shared" si="57"/>
        <v/>
      </c>
      <c r="H140" s="182" t="str">
        <f t="shared" si="59"/>
        <v>否</v>
      </c>
      <c r="I140" s="165" t="str">
        <f t="shared" si="60"/>
        <v>项</v>
      </c>
    </row>
    <row r="141" s="165" customFormat="1" ht="36" customHeight="1" spans="1:9">
      <c r="A141" s="183" t="s">
        <v>5154</v>
      </c>
      <c r="B141" s="184" t="s">
        <v>5155</v>
      </c>
      <c r="C141" s="185">
        <v>0</v>
      </c>
      <c r="D141" s="185">
        <f t="shared" si="63"/>
        <v>0</v>
      </c>
      <c r="E141" s="186">
        <v>0</v>
      </c>
      <c r="F141" s="186">
        <v>0</v>
      </c>
      <c r="G141" s="187" t="str">
        <f t="shared" si="57"/>
        <v/>
      </c>
      <c r="H141" s="182" t="str">
        <f t="shared" si="59"/>
        <v>否</v>
      </c>
      <c r="I141" s="165" t="str">
        <f t="shared" si="60"/>
        <v>项</v>
      </c>
    </row>
    <row r="142" s="165" customFormat="1" ht="36" customHeight="1" spans="1:9">
      <c r="A142" s="183" t="s">
        <v>5156</v>
      </c>
      <c r="B142" s="184" t="s">
        <v>5157</v>
      </c>
      <c r="C142" s="185">
        <v>0</v>
      </c>
      <c r="D142" s="185">
        <f t="shared" si="63"/>
        <v>0</v>
      </c>
      <c r="E142" s="186">
        <v>0</v>
      </c>
      <c r="F142" s="186">
        <v>0</v>
      </c>
      <c r="G142" s="187" t="str">
        <f t="shared" si="57"/>
        <v/>
      </c>
      <c r="H142" s="182" t="str">
        <f t="shared" si="59"/>
        <v>否</v>
      </c>
      <c r="I142" s="165" t="str">
        <f t="shared" si="60"/>
        <v>项</v>
      </c>
    </row>
    <row r="143" s="165" customFormat="1" ht="36" customHeight="1" spans="1:9">
      <c r="A143" s="183" t="s">
        <v>5158</v>
      </c>
      <c r="B143" s="184" t="s">
        <v>5159</v>
      </c>
      <c r="C143" s="185">
        <v>0</v>
      </c>
      <c r="D143" s="185">
        <f t="shared" si="63"/>
        <v>0</v>
      </c>
      <c r="E143" s="186">
        <v>0</v>
      </c>
      <c r="F143" s="186">
        <v>0</v>
      </c>
      <c r="G143" s="187" t="str">
        <f t="shared" si="57"/>
        <v/>
      </c>
      <c r="H143" s="182" t="str">
        <f t="shared" si="59"/>
        <v>否</v>
      </c>
      <c r="I143" s="165" t="str">
        <f t="shared" si="60"/>
        <v>项</v>
      </c>
    </row>
    <row r="144" s="165" customFormat="1" ht="36" customHeight="1" spans="1:9">
      <c r="A144" s="183" t="s">
        <v>5160</v>
      </c>
      <c r="B144" s="184" t="s">
        <v>5161</v>
      </c>
      <c r="C144" s="185">
        <v>0</v>
      </c>
      <c r="D144" s="185">
        <f t="shared" si="63"/>
        <v>0</v>
      </c>
      <c r="E144" s="186">
        <v>0</v>
      </c>
      <c r="F144" s="186">
        <v>0</v>
      </c>
      <c r="G144" s="187" t="str">
        <f t="shared" si="57"/>
        <v/>
      </c>
      <c r="H144" s="182" t="str">
        <f t="shared" si="59"/>
        <v>否</v>
      </c>
      <c r="I144" s="165" t="str">
        <f t="shared" si="60"/>
        <v>项</v>
      </c>
    </row>
    <row r="145" s="165" customFormat="1" ht="36" customHeight="1" spans="1:9">
      <c r="A145" s="183" t="s">
        <v>5162</v>
      </c>
      <c r="B145" s="184" t="s">
        <v>5163</v>
      </c>
      <c r="C145" s="185">
        <v>0</v>
      </c>
      <c r="D145" s="185">
        <f t="shared" si="63"/>
        <v>0</v>
      </c>
      <c r="E145" s="186">
        <v>0</v>
      </c>
      <c r="F145" s="186">
        <v>0</v>
      </c>
      <c r="G145" s="187" t="str">
        <f t="shared" si="57"/>
        <v/>
      </c>
      <c r="H145" s="182" t="str">
        <f t="shared" si="59"/>
        <v>否</v>
      </c>
      <c r="I145" s="165" t="str">
        <f t="shared" si="60"/>
        <v>项</v>
      </c>
    </row>
    <row r="146" s="165" customFormat="1" ht="36" customHeight="1" spans="1:9">
      <c r="A146" s="183" t="s">
        <v>5164</v>
      </c>
      <c r="B146" s="184" t="s">
        <v>5165</v>
      </c>
      <c r="C146" s="185">
        <v>0</v>
      </c>
      <c r="D146" s="185">
        <f t="shared" si="63"/>
        <v>0</v>
      </c>
      <c r="E146" s="186">
        <v>0</v>
      </c>
      <c r="F146" s="186">
        <v>0</v>
      </c>
      <c r="G146" s="187" t="str">
        <f t="shared" si="57"/>
        <v/>
      </c>
      <c r="H146" s="182" t="str">
        <f t="shared" si="59"/>
        <v>否</v>
      </c>
      <c r="I146" s="165" t="str">
        <f t="shared" si="60"/>
        <v>项</v>
      </c>
    </row>
    <row r="147" s="165" customFormat="1" ht="36" customHeight="1" spans="1:9">
      <c r="A147" s="183" t="s">
        <v>5166</v>
      </c>
      <c r="B147" s="184" t="s">
        <v>5167</v>
      </c>
      <c r="C147" s="185">
        <f t="shared" ref="C147:F147" si="64">SUM(C148:C153)</f>
        <v>0</v>
      </c>
      <c r="D147" s="185">
        <f t="shared" si="64"/>
        <v>0</v>
      </c>
      <c r="E147" s="186">
        <f t="shared" si="64"/>
        <v>0</v>
      </c>
      <c r="F147" s="186">
        <f t="shared" si="64"/>
        <v>0</v>
      </c>
      <c r="G147" s="187" t="str">
        <f t="shared" si="57"/>
        <v/>
      </c>
      <c r="H147" s="182" t="str">
        <f t="shared" si="59"/>
        <v>否</v>
      </c>
      <c r="I147" s="165" t="str">
        <f t="shared" si="60"/>
        <v>款</v>
      </c>
    </row>
    <row r="148" s="165" customFormat="1" ht="36" customHeight="1" spans="1:9">
      <c r="A148" s="183" t="s">
        <v>5168</v>
      </c>
      <c r="B148" s="184" t="s">
        <v>5169</v>
      </c>
      <c r="C148" s="185">
        <v>0</v>
      </c>
      <c r="D148" s="185">
        <f t="shared" ref="D148:D153" si="65">E148+F148</f>
        <v>0</v>
      </c>
      <c r="E148" s="186">
        <v>0</v>
      </c>
      <c r="F148" s="186">
        <v>0</v>
      </c>
      <c r="G148" s="187" t="str">
        <f t="shared" si="57"/>
        <v/>
      </c>
      <c r="H148" s="182" t="str">
        <f t="shared" si="59"/>
        <v>否</v>
      </c>
      <c r="I148" s="165" t="str">
        <f t="shared" si="60"/>
        <v>项</v>
      </c>
    </row>
    <row r="149" s="165" customFormat="1" ht="36" customHeight="1" spans="1:9">
      <c r="A149" s="183" t="s">
        <v>5170</v>
      </c>
      <c r="B149" s="184" t="s">
        <v>5171</v>
      </c>
      <c r="C149" s="185">
        <v>0</v>
      </c>
      <c r="D149" s="185">
        <f t="shared" si="65"/>
        <v>0</v>
      </c>
      <c r="E149" s="186">
        <v>0</v>
      </c>
      <c r="F149" s="186">
        <v>0</v>
      </c>
      <c r="G149" s="187" t="str">
        <f t="shared" si="57"/>
        <v/>
      </c>
      <c r="H149" s="182" t="str">
        <f t="shared" si="59"/>
        <v>否</v>
      </c>
      <c r="I149" s="165" t="str">
        <f t="shared" si="60"/>
        <v>项</v>
      </c>
    </row>
    <row r="150" ht="36" customHeight="1" spans="1:9">
      <c r="A150" s="183" t="s">
        <v>5172</v>
      </c>
      <c r="B150" s="184" t="s">
        <v>5173</v>
      </c>
      <c r="C150" s="185">
        <v>0</v>
      </c>
      <c r="D150" s="185">
        <f t="shared" si="65"/>
        <v>0</v>
      </c>
      <c r="E150" s="186">
        <v>0</v>
      </c>
      <c r="F150" s="186">
        <v>0</v>
      </c>
      <c r="G150" s="187" t="str">
        <f t="shared" si="57"/>
        <v/>
      </c>
      <c r="H150" s="182" t="str">
        <f t="shared" si="59"/>
        <v>否</v>
      </c>
      <c r="I150" s="165" t="str">
        <f t="shared" si="60"/>
        <v>项</v>
      </c>
    </row>
    <row r="151" ht="36" customHeight="1" spans="1:9">
      <c r="A151" s="183" t="s">
        <v>5174</v>
      </c>
      <c r="B151" s="184" t="s">
        <v>5175</v>
      </c>
      <c r="C151" s="185">
        <v>0</v>
      </c>
      <c r="D151" s="185">
        <f t="shared" si="65"/>
        <v>0</v>
      </c>
      <c r="E151" s="186">
        <v>0</v>
      </c>
      <c r="F151" s="186">
        <v>0</v>
      </c>
      <c r="G151" s="187" t="str">
        <f t="shared" si="57"/>
        <v/>
      </c>
      <c r="H151" s="182" t="str">
        <f t="shared" si="59"/>
        <v>否</v>
      </c>
      <c r="I151" s="165" t="str">
        <f t="shared" si="60"/>
        <v>项</v>
      </c>
    </row>
    <row r="152" s="165" customFormat="1" ht="36" customHeight="1" spans="1:9">
      <c r="A152" s="183" t="s">
        <v>5176</v>
      </c>
      <c r="B152" s="184" t="s">
        <v>5177</v>
      </c>
      <c r="C152" s="185">
        <v>0</v>
      </c>
      <c r="D152" s="185">
        <f t="shared" si="65"/>
        <v>0</v>
      </c>
      <c r="E152" s="186">
        <v>0</v>
      </c>
      <c r="F152" s="186">
        <v>0</v>
      </c>
      <c r="G152" s="187" t="str">
        <f t="shared" si="57"/>
        <v/>
      </c>
      <c r="H152" s="182" t="str">
        <f t="shared" si="59"/>
        <v>否</v>
      </c>
      <c r="I152" s="165" t="str">
        <f t="shared" si="60"/>
        <v>项</v>
      </c>
    </row>
    <row r="153" ht="36" customHeight="1" spans="1:9">
      <c r="A153" s="183" t="s">
        <v>5178</v>
      </c>
      <c r="B153" s="184" t="s">
        <v>5179</v>
      </c>
      <c r="C153" s="185">
        <v>0</v>
      </c>
      <c r="D153" s="185">
        <f t="shared" si="65"/>
        <v>0</v>
      </c>
      <c r="E153" s="186">
        <v>0</v>
      </c>
      <c r="F153" s="186">
        <v>0</v>
      </c>
      <c r="G153" s="187" t="str">
        <f t="shared" si="57"/>
        <v/>
      </c>
      <c r="H153" s="182" t="str">
        <f t="shared" si="59"/>
        <v>否</v>
      </c>
      <c r="I153" s="165" t="str">
        <f t="shared" si="60"/>
        <v>项</v>
      </c>
    </row>
    <row r="154" ht="36" customHeight="1" spans="1:9">
      <c r="A154" s="183" t="s">
        <v>5180</v>
      </c>
      <c r="B154" s="184" t="s">
        <v>5181</v>
      </c>
      <c r="C154" s="185">
        <f t="shared" ref="C154:F154" si="66">SUM(C155:C162)</f>
        <v>0</v>
      </c>
      <c r="D154" s="185">
        <f t="shared" si="66"/>
        <v>0</v>
      </c>
      <c r="E154" s="186">
        <f t="shared" si="66"/>
        <v>0</v>
      </c>
      <c r="F154" s="186">
        <f t="shared" si="66"/>
        <v>0</v>
      </c>
      <c r="G154" s="187" t="str">
        <f t="shared" si="57"/>
        <v/>
      </c>
      <c r="H154" s="182" t="str">
        <f t="shared" si="59"/>
        <v>否</v>
      </c>
      <c r="I154" s="165" t="str">
        <f t="shared" si="60"/>
        <v>款</v>
      </c>
    </row>
    <row r="155" s="165" customFormat="1" ht="36" customHeight="1" spans="1:9">
      <c r="A155" s="183" t="s">
        <v>5182</v>
      </c>
      <c r="B155" s="184" t="s">
        <v>5183</v>
      </c>
      <c r="C155" s="185">
        <v>0</v>
      </c>
      <c r="D155" s="185">
        <f t="shared" ref="D155:D162" si="67">E155+F155</f>
        <v>0</v>
      </c>
      <c r="E155" s="186">
        <v>0</v>
      </c>
      <c r="F155" s="186">
        <v>0</v>
      </c>
      <c r="G155" s="187" t="str">
        <f t="shared" si="57"/>
        <v/>
      </c>
      <c r="H155" s="182" t="str">
        <f t="shared" si="59"/>
        <v>否</v>
      </c>
      <c r="I155" s="165" t="str">
        <f t="shared" si="60"/>
        <v>项</v>
      </c>
    </row>
    <row r="156" s="165" customFormat="1" ht="36" customHeight="1" spans="1:9">
      <c r="A156" s="183" t="s">
        <v>5184</v>
      </c>
      <c r="B156" s="184" t="s">
        <v>1630</v>
      </c>
      <c r="C156" s="185">
        <v>0</v>
      </c>
      <c r="D156" s="185">
        <f t="shared" si="67"/>
        <v>0</v>
      </c>
      <c r="E156" s="186">
        <v>0</v>
      </c>
      <c r="F156" s="186">
        <v>0</v>
      </c>
      <c r="G156" s="187" t="str">
        <f t="shared" si="57"/>
        <v/>
      </c>
      <c r="H156" s="182" t="str">
        <f t="shared" si="59"/>
        <v>否</v>
      </c>
      <c r="I156" s="165" t="str">
        <f t="shared" si="60"/>
        <v>项</v>
      </c>
    </row>
    <row r="157" s="165" customFormat="1" ht="36" customHeight="1" spans="1:9">
      <c r="A157" s="183" t="s">
        <v>5185</v>
      </c>
      <c r="B157" s="184" t="s">
        <v>5186</v>
      </c>
      <c r="C157" s="185">
        <v>0</v>
      </c>
      <c r="D157" s="185">
        <f t="shared" si="67"/>
        <v>0</v>
      </c>
      <c r="E157" s="186">
        <v>0</v>
      </c>
      <c r="F157" s="186">
        <v>0</v>
      </c>
      <c r="G157" s="187" t="str">
        <f t="shared" si="57"/>
        <v/>
      </c>
      <c r="H157" s="182" t="str">
        <f t="shared" si="59"/>
        <v>否</v>
      </c>
      <c r="I157" s="165" t="str">
        <f t="shared" si="60"/>
        <v>项</v>
      </c>
    </row>
    <row r="158" s="165" customFormat="1" ht="36" customHeight="1" spans="1:9">
      <c r="A158" s="183" t="s">
        <v>5187</v>
      </c>
      <c r="B158" s="184" t="s">
        <v>5188</v>
      </c>
      <c r="C158" s="185">
        <v>0</v>
      </c>
      <c r="D158" s="185">
        <f t="shared" si="67"/>
        <v>0</v>
      </c>
      <c r="E158" s="186">
        <v>0</v>
      </c>
      <c r="F158" s="186">
        <v>0</v>
      </c>
      <c r="G158" s="187" t="str">
        <f t="shared" si="57"/>
        <v/>
      </c>
      <c r="H158" s="182" t="str">
        <f t="shared" si="59"/>
        <v>否</v>
      </c>
      <c r="I158" s="165" t="str">
        <f t="shared" si="60"/>
        <v>项</v>
      </c>
    </row>
    <row r="159" s="165" customFormat="1" ht="36" customHeight="1" spans="1:9">
      <c r="A159" s="183" t="s">
        <v>5189</v>
      </c>
      <c r="B159" s="184" t="s">
        <v>5190</v>
      </c>
      <c r="C159" s="185">
        <v>0</v>
      </c>
      <c r="D159" s="185">
        <f t="shared" si="67"/>
        <v>0</v>
      </c>
      <c r="E159" s="186">
        <v>0</v>
      </c>
      <c r="F159" s="186">
        <v>0</v>
      </c>
      <c r="G159" s="187" t="str">
        <f t="shared" si="57"/>
        <v/>
      </c>
      <c r="H159" s="182" t="str">
        <f t="shared" si="59"/>
        <v>否</v>
      </c>
      <c r="I159" s="165" t="str">
        <f t="shared" si="60"/>
        <v>项</v>
      </c>
    </row>
    <row r="160" s="165" customFormat="1" ht="36" customHeight="1" spans="1:9">
      <c r="A160" s="183" t="s">
        <v>5191</v>
      </c>
      <c r="B160" s="184" t="s">
        <v>5192</v>
      </c>
      <c r="C160" s="185">
        <v>0</v>
      </c>
      <c r="D160" s="185">
        <f t="shared" si="67"/>
        <v>0</v>
      </c>
      <c r="E160" s="186">
        <v>0</v>
      </c>
      <c r="F160" s="186">
        <v>0</v>
      </c>
      <c r="G160" s="187" t="str">
        <f t="shared" si="57"/>
        <v/>
      </c>
      <c r="H160" s="182" t="str">
        <f t="shared" si="59"/>
        <v>否</v>
      </c>
      <c r="I160" s="165" t="str">
        <f t="shared" si="60"/>
        <v>项</v>
      </c>
    </row>
    <row r="161" s="165" customFormat="1" ht="36" customHeight="1" spans="1:9">
      <c r="A161" s="183" t="s">
        <v>5193</v>
      </c>
      <c r="B161" s="184" t="s">
        <v>5194</v>
      </c>
      <c r="C161" s="185">
        <v>0</v>
      </c>
      <c r="D161" s="185">
        <f t="shared" si="67"/>
        <v>0</v>
      </c>
      <c r="E161" s="186">
        <v>0</v>
      </c>
      <c r="F161" s="186">
        <v>0</v>
      </c>
      <c r="G161" s="187" t="str">
        <f t="shared" si="57"/>
        <v/>
      </c>
      <c r="H161" s="182" t="str">
        <f t="shared" si="59"/>
        <v>否</v>
      </c>
      <c r="I161" s="165" t="str">
        <f t="shared" si="60"/>
        <v>项</v>
      </c>
    </row>
    <row r="162" ht="36" customHeight="1" spans="1:9">
      <c r="A162" s="183" t="s">
        <v>5195</v>
      </c>
      <c r="B162" s="184" t="s">
        <v>5196</v>
      </c>
      <c r="C162" s="185">
        <v>0</v>
      </c>
      <c r="D162" s="185">
        <f t="shared" si="67"/>
        <v>0</v>
      </c>
      <c r="E162" s="186">
        <v>0</v>
      </c>
      <c r="F162" s="186">
        <v>0</v>
      </c>
      <c r="G162" s="187" t="str">
        <f t="shared" si="57"/>
        <v/>
      </c>
      <c r="H162" s="182" t="str">
        <f t="shared" si="59"/>
        <v>否</v>
      </c>
      <c r="I162" s="165" t="str">
        <f t="shared" si="60"/>
        <v>项</v>
      </c>
    </row>
    <row r="163" ht="36" customHeight="1" spans="1:9">
      <c r="A163" s="183" t="s">
        <v>5197</v>
      </c>
      <c r="B163" s="184" t="s">
        <v>5198</v>
      </c>
      <c r="C163" s="185">
        <f t="shared" ref="C163:F163" si="68">SUM(C164:C165)</f>
        <v>0</v>
      </c>
      <c r="D163" s="185">
        <f t="shared" si="68"/>
        <v>0</v>
      </c>
      <c r="E163" s="186">
        <f t="shared" si="68"/>
        <v>0</v>
      </c>
      <c r="F163" s="186">
        <f t="shared" si="68"/>
        <v>0</v>
      </c>
      <c r="G163" s="187" t="str">
        <f t="shared" si="57"/>
        <v/>
      </c>
      <c r="H163" s="182" t="str">
        <f t="shared" si="59"/>
        <v>否</v>
      </c>
      <c r="I163" s="165" t="str">
        <f t="shared" si="60"/>
        <v>款</v>
      </c>
    </row>
    <row r="164" s="165" customFormat="1" ht="36" customHeight="1" spans="1:9">
      <c r="A164" s="183" t="s">
        <v>5199</v>
      </c>
      <c r="B164" s="184" t="s">
        <v>1574</v>
      </c>
      <c r="C164" s="185">
        <v>0</v>
      </c>
      <c r="D164" s="185">
        <f t="shared" ref="D164:D168" si="69">E164+F164</f>
        <v>0</v>
      </c>
      <c r="E164" s="186">
        <v>0</v>
      </c>
      <c r="F164" s="186">
        <v>0</v>
      </c>
      <c r="G164" s="187" t="str">
        <f t="shared" si="57"/>
        <v/>
      </c>
      <c r="H164" s="182" t="str">
        <f t="shared" si="59"/>
        <v>否</v>
      </c>
      <c r="I164" s="165" t="str">
        <f t="shared" si="60"/>
        <v>项</v>
      </c>
    </row>
    <row r="165" s="165" customFormat="1" ht="36" customHeight="1" spans="1:9">
      <c r="A165" s="183" t="s">
        <v>5200</v>
      </c>
      <c r="B165" s="184" t="s">
        <v>5201</v>
      </c>
      <c r="C165" s="185">
        <v>0</v>
      </c>
      <c r="D165" s="185">
        <f t="shared" si="69"/>
        <v>0</v>
      </c>
      <c r="E165" s="186">
        <v>0</v>
      </c>
      <c r="F165" s="186">
        <v>0</v>
      </c>
      <c r="G165" s="187" t="str">
        <f t="shared" si="57"/>
        <v/>
      </c>
      <c r="H165" s="182" t="str">
        <f t="shared" si="59"/>
        <v>否</v>
      </c>
      <c r="I165" s="165" t="str">
        <f t="shared" si="60"/>
        <v>项</v>
      </c>
    </row>
    <row r="166" s="165" customFormat="1" ht="36" customHeight="1" spans="1:9">
      <c r="A166" s="183" t="s">
        <v>5202</v>
      </c>
      <c r="B166" s="184" t="s">
        <v>5203</v>
      </c>
      <c r="C166" s="185">
        <f t="shared" ref="C166:F166" si="70">SUM(C167:C168)</f>
        <v>15700</v>
      </c>
      <c r="D166" s="185">
        <f t="shared" si="70"/>
        <v>0</v>
      </c>
      <c r="E166" s="186">
        <f t="shared" si="70"/>
        <v>0</v>
      </c>
      <c r="F166" s="186">
        <f t="shared" si="70"/>
        <v>0</v>
      </c>
      <c r="G166" s="187">
        <f t="shared" si="57"/>
        <v>-1</v>
      </c>
      <c r="H166" s="182" t="str">
        <f t="shared" si="59"/>
        <v>是</v>
      </c>
      <c r="I166" s="165" t="str">
        <f t="shared" si="60"/>
        <v>款</v>
      </c>
    </row>
    <row r="167" s="165" customFormat="1" ht="36" customHeight="1" spans="1:9">
      <c r="A167" s="183" t="s">
        <v>5204</v>
      </c>
      <c r="B167" s="184" t="s">
        <v>1574</v>
      </c>
      <c r="C167" s="190">
        <v>15700</v>
      </c>
      <c r="D167" s="185">
        <f t="shared" si="69"/>
        <v>0</v>
      </c>
      <c r="E167" s="186">
        <v>0</v>
      </c>
      <c r="F167" s="186">
        <v>0</v>
      </c>
      <c r="G167" s="187">
        <f t="shared" si="57"/>
        <v>-1</v>
      </c>
      <c r="H167" s="182" t="str">
        <f t="shared" si="59"/>
        <v>是</v>
      </c>
      <c r="I167" s="165" t="str">
        <f t="shared" si="60"/>
        <v>项</v>
      </c>
    </row>
    <row r="168" s="165" customFormat="1" ht="36" customHeight="1" spans="1:9">
      <c r="A168" s="183" t="s">
        <v>5205</v>
      </c>
      <c r="B168" s="184" t="s">
        <v>5206</v>
      </c>
      <c r="C168" s="185">
        <v>0</v>
      </c>
      <c r="D168" s="185">
        <f t="shared" si="69"/>
        <v>0</v>
      </c>
      <c r="E168" s="186">
        <v>0</v>
      </c>
      <c r="F168" s="186">
        <v>0</v>
      </c>
      <c r="G168" s="187" t="str">
        <f t="shared" si="57"/>
        <v/>
      </c>
      <c r="H168" s="182" t="str">
        <f t="shared" si="59"/>
        <v>否</v>
      </c>
      <c r="I168" s="165" t="str">
        <f t="shared" si="60"/>
        <v>项</v>
      </c>
    </row>
    <row r="169" s="165" customFormat="1" ht="36" customHeight="1" spans="1:9">
      <c r="A169" s="183" t="s">
        <v>5207</v>
      </c>
      <c r="B169" s="184" t="s">
        <v>5208</v>
      </c>
      <c r="C169" s="185">
        <v>0</v>
      </c>
      <c r="D169" s="185">
        <v>0</v>
      </c>
      <c r="E169" s="186">
        <v>0</v>
      </c>
      <c r="F169" s="186">
        <v>0</v>
      </c>
      <c r="G169" s="187" t="str">
        <f t="shared" si="57"/>
        <v/>
      </c>
      <c r="H169" s="182" t="str">
        <f t="shared" si="59"/>
        <v>否</v>
      </c>
      <c r="I169" s="165" t="str">
        <f t="shared" si="60"/>
        <v>款</v>
      </c>
    </row>
    <row r="170" ht="36" customHeight="1" spans="1:9">
      <c r="A170" s="183" t="s">
        <v>5209</v>
      </c>
      <c r="B170" s="184" t="s">
        <v>5210</v>
      </c>
      <c r="C170" s="185">
        <f t="shared" ref="C170:F170" si="71">SUM(C171:C173)</f>
        <v>0</v>
      </c>
      <c r="D170" s="185">
        <f t="shared" si="71"/>
        <v>0</v>
      </c>
      <c r="E170" s="186">
        <f t="shared" si="71"/>
        <v>0</v>
      </c>
      <c r="F170" s="186">
        <f t="shared" si="71"/>
        <v>0</v>
      </c>
      <c r="G170" s="187" t="str">
        <f t="shared" si="57"/>
        <v/>
      </c>
      <c r="H170" s="182" t="str">
        <f t="shared" si="59"/>
        <v>否</v>
      </c>
      <c r="I170" s="165" t="str">
        <f t="shared" si="60"/>
        <v>款</v>
      </c>
    </row>
    <row r="171" ht="36" customHeight="1" spans="1:9">
      <c r="A171" s="183" t="s">
        <v>5211</v>
      </c>
      <c r="B171" s="184" t="s">
        <v>1588</v>
      </c>
      <c r="C171" s="185">
        <v>0</v>
      </c>
      <c r="D171" s="185">
        <f t="shared" ref="D171:D173" si="72">E171+F171</f>
        <v>0</v>
      </c>
      <c r="E171" s="186">
        <v>0</v>
      </c>
      <c r="F171" s="186">
        <v>0</v>
      </c>
      <c r="G171" s="187" t="str">
        <f t="shared" si="57"/>
        <v/>
      </c>
      <c r="H171" s="182" t="str">
        <f t="shared" si="59"/>
        <v>否</v>
      </c>
      <c r="I171" s="165" t="str">
        <f t="shared" si="60"/>
        <v>项</v>
      </c>
    </row>
    <row r="172" ht="36" customHeight="1" spans="1:9">
      <c r="A172" s="183" t="s">
        <v>5212</v>
      </c>
      <c r="B172" s="184" t="s">
        <v>5145</v>
      </c>
      <c r="C172" s="185">
        <v>0</v>
      </c>
      <c r="D172" s="185">
        <f t="shared" si="72"/>
        <v>0</v>
      </c>
      <c r="E172" s="186">
        <v>0</v>
      </c>
      <c r="F172" s="186">
        <v>0</v>
      </c>
      <c r="G172" s="187" t="str">
        <f t="shared" si="57"/>
        <v/>
      </c>
      <c r="H172" s="182" t="str">
        <f t="shared" si="59"/>
        <v>否</v>
      </c>
      <c r="I172" s="165" t="str">
        <f t="shared" si="60"/>
        <v>项</v>
      </c>
    </row>
    <row r="173" s="165" customFormat="1" ht="36" customHeight="1" spans="1:9">
      <c r="A173" s="183" t="s">
        <v>5213</v>
      </c>
      <c r="B173" s="184" t="s">
        <v>5214</v>
      </c>
      <c r="C173" s="185">
        <v>0</v>
      </c>
      <c r="D173" s="185">
        <f t="shared" si="72"/>
        <v>0</v>
      </c>
      <c r="E173" s="186">
        <v>0</v>
      </c>
      <c r="F173" s="186">
        <v>0</v>
      </c>
      <c r="G173" s="187" t="str">
        <f t="shared" si="57"/>
        <v/>
      </c>
      <c r="H173" s="182" t="str">
        <f t="shared" si="59"/>
        <v>否</v>
      </c>
      <c r="I173" s="165" t="str">
        <f t="shared" si="60"/>
        <v>项</v>
      </c>
    </row>
    <row r="174" ht="36" customHeight="1" spans="1:9">
      <c r="A174" s="177" t="s">
        <v>103</v>
      </c>
      <c r="B174" s="178" t="s">
        <v>5215</v>
      </c>
      <c r="C174" s="179">
        <f t="shared" ref="C174:F174" si="73">SUM(C175)</f>
        <v>0</v>
      </c>
      <c r="D174" s="179">
        <f t="shared" si="73"/>
        <v>0</v>
      </c>
      <c r="E174" s="180">
        <f t="shared" si="73"/>
        <v>0</v>
      </c>
      <c r="F174" s="180">
        <f t="shared" si="73"/>
        <v>0</v>
      </c>
      <c r="G174" s="181" t="str">
        <f t="shared" si="57"/>
        <v/>
      </c>
      <c r="H174" s="182" t="str">
        <f t="shared" si="59"/>
        <v>是</v>
      </c>
      <c r="I174" s="165" t="str">
        <f t="shared" si="60"/>
        <v>类</v>
      </c>
    </row>
    <row r="175" ht="36" customHeight="1" spans="1:9">
      <c r="A175" s="183" t="s">
        <v>5216</v>
      </c>
      <c r="B175" s="184" t="s">
        <v>5217</v>
      </c>
      <c r="C175" s="185">
        <f t="shared" ref="C175:F175" si="74">SUM(C176:C177)</f>
        <v>0</v>
      </c>
      <c r="D175" s="185">
        <f t="shared" si="74"/>
        <v>0</v>
      </c>
      <c r="E175" s="186">
        <f t="shared" si="74"/>
        <v>0</v>
      </c>
      <c r="F175" s="186">
        <f t="shared" si="74"/>
        <v>0</v>
      </c>
      <c r="G175" s="187" t="str">
        <f t="shared" si="57"/>
        <v/>
      </c>
      <c r="H175" s="182" t="str">
        <f t="shared" si="59"/>
        <v>否</v>
      </c>
      <c r="I175" s="165" t="str">
        <f t="shared" si="60"/>
        <v>款</v>
      </c>
    </row>
    <row r="176" ht="36" customHeight="1" spans="1:9">
      <c r="A176" s="183" t="s">
        <v>5218</v>
      </c>
      <c r="B176" s="184" t="s">
        <v>5219</v>
      </c>
      <c r="C176" s="185">
        <v>0</v>
      </c>
      <c r="D176" s="185">
        <f t="shared" ref="D176:D182" si="75">E176+F176</f>
        <v>0</v>
      </c>
      <c r="E176" s="186">
        <v>0</v>
      </c>
      <c r="F176" s="186">
        <v>0</v>
      </c>
      <c r="G176" s="187" t="str">
        <f t="shared" si="57"/>
        <v/>
      </c>
      <c r="H176" s="182" t="str">
        <f t="shared" si="59"/>
        <v>否</v>
      </c>
      <c r="I176" s="165" t="str">
        <f t="shared" si="60"/>
        <v>项</v>
      </c>
    </row>
    <row r="177" s="165" customFormat="1" ht="36" customHeight="1" spans="1:9">
      <c r="A177" s="183" t="s">
        <v>5220</v>
      </c>
      <c r="B177" s="184" t="s">
        <v>5221</v>
      </c>
      <c r="C177" s="185">
        <v>0</v>
      </c>
      <c r="D177" s="185">
        <f t="shared" si="75"/>
        <v>0</v>
      </c>
      <c r="E177" s="186">
        <v>0</v>
      </c>
      <c r="F177" s="186">
        <v>0</v>
      </c>
      <c r="G177" s="187" t="str">
        <f t="shared" si="57"/>
        <v/>
      </c>
      <c r="H177" s="182" t="str">
        <f t="shared" si="59"/>
        <v>否</v>
      </c>
      <c r="I177" s="165" t="str">
        <f t="shared" si="60"/>
        <v>项</v>
      </c>
    </row>
    <row r="178" s="165" customFormat="1" ht="36" customHeight="1" spans="1:9">
      <c r="A178" s="177" t="s">
        <v>125</v>
      </c>
      <c r="B178" s="178" t="s">
        <v>2365</v>
      </c>
      <c r="C178" s="179">
        <f t="shared" ref="C178:F178" si="76">SUM(C180:C183,C192)</f>
        <v>39594</v>
      </c>
      <c r="D178" s="179">
        <f t="shared" si="76"/>
        <v>2346</v>
      </c>
      <c r="E178" s="180">
        <f t="shared" si="76"/>
        <v>0</v>
      </c>
      <c r="F178" s="180">
        <f t="shared" si="76"/>
        <v>2346</v>
      </c>
      <c r="G178" s="181">
        <f t="shared" si="57"/>
        <v>-0.940748598272465</v>
      </c>
      <c r="H178" s="182" t="str">
        <f t="shared" si="59"/>
        <v>是</v>
      </c>
      <c r="I178" s="165" t="str">
        <f t="shared" si="60"/>
        <v>类</v>
      </c>
    </row>
    <row r="179" ht="36" customHeight="1" spans="1:9">
      <c r="A179" s="183" t="s">
        <v>5222</v>
      </c>
      <c r="B179" s="184" t="s">
        <v>5223</v>
      </c>
      <c r="C179" s="185">
        <f t="shared" ref="C179:F179" si="77">SUM(C180:C182)</f>
        <v>38991</v>
      </c>
      <c r="D179" s="185">
        <f t="shared" si="77"/>
        <v>10</v>
      </c>
      <c r="E179" s="186">
        <f t="shared" si="77"/>
        <v>0</v>
      </c>
      <c r="F179" s="186">
        <f t="shared" si="77"/>
        <v>10</v>
      </c>
      <c r="G179" s="187">
        <f t="shared" si="57"/>
        <v>-0.999743530558334</v>
      </c>
      <c r="H179" s="182" t="str">
        <f t="shared" si="59"/>
        <v>是</v>
      </c>
      <c r="I179" s="165" t="str">
        <f t="shared" si="60"/>
        <v>款</v>
      </c>
    </row>
    <row r="180" ht="36" customHeight="1" spans="1:9">
      <c r="A180" s="183" t="s">
        <v>5224</v>
      </c>
      <c r="B180" s="184" t="s">
        <v>5225</v>
      </c>
      <c r="C180" s="190">
        <v>-9</v>
      </c>
      <c r="D180" s="185">
        <f t="shared" si="75"/>
        <v>10</v>
      </c>
      <c r="E180" s="186">
        <v>0</v>
      </c>
      <c r="F180" s="186">
        <v>10</v>
      </c>
      <c r="G180" s="187">
        <f t="shared" si="57"/>
        <v>-2.11111111111111</v>
      </c>
      <c r="H180" s="182" t="str">
        <f t="shared" si="59"/>
        <v>是</v>
      </c>
      <c r="I180" s="165" t="str">
        <f t="shared" si="60"/>
        <v>项</v>
      </c>
    </row>
    <row r="181" s="165" customFormat="1" ht="36" customHeight="1" spans="1:9">
      <c r="A181" s="183" t="s">
        <v>5226</v>
      </c>
      <c r="B181" s="184" t="s">
        <v>5227</v>
      </c>
      <c r="C181" s="190">
        <v>39000</v>
      </c>
      <c r="D181" s="185">
        <f t="shared" si="75"/>
        <v>0</v>
      </c>
      <c r="E181" s="186">
        <v>0</v>
      </c>
      <c r="F181" s="186">
        <v>0</v>
      </c>
      <c r="G181" s="187">
        <f t="shared" si="57"/>
        <v>-1</v>
      </c>
      <c r="H181" s="182" t="str">
        <f t="shared" si="59"/>
        <v>是</v>
      </c>
      <c r="I181" s="165" t="str">
        <f t="shared" si="60"/>
        <v>项</v>
      </c>
    </row>
    <row r="182" s="165" customFormat="1" ht="36" customHeight="1" spans="1:9">
      <c r="A182" s="183" t="s">
        <v>5228</v>
      </c>
      <c r="B182" s="184" t="s">
        <v>5229</v>
      </c>
      <c r="C182" s="185">
        <v>0</v>
      </c>
      <c r="D182" s="185">
        <f t="shared" si="75"/>
        <v>0</v>
      </c>
      <c r="E182" s="186">
        <v>0</v>
      </c>
      <c r="F182" s="186">
        <v>0</v>
      </c>
      <c r="G182" s="187" t="str">
        <f t="shared" si="57"/>
        <v/>
      </c>
      <c r="H182" s="182" t="str">
        <f t="shared" si="59"/>
        <v>否</v>
      </c>
      <c r="I182" s="165" t="str">
        <f t="shared" si="60"/>
        <v>项</v>
      </c>
    </row>
    <row r="183" ht="36" customHeight="1" spans="1:9">
      <c r="A183" s="183" t="s">
        <v>5230</v>
      </c>
      <c r="B183" s="184" t="s">
        <v>5231</v>
      </c>
      <c r="C183" s="185">
        <f t="shared" ref="C183:F183" si="78">SUM(C184:C191)</f>
        <v>1</v>
      </c>
      <c r="D183" s="185">
        <f t="shared" si="78"/>
        <v>14</v>
      </c>
      <c r="E183" s="186">
        <f t="shared" si="78"/>
        <v>0</v>
      </c>
      <c r="F183" s="186">
        <f t="shared" si="78"/>
        <v>14</v>
      </c>
      <c r="G183" s="187">
        <f t="shared" si="57"/>
        <v>13</v>
      </c>
      <c r="H183" s="182" t="str">
        <f t="shared" si="59"/>
        <v>是</v>
      </c>
      <c r="I183" s="165" t="str">
        <f t="shared" si="60"/>
        <v>款</v>
      </c>
    </row>
    <row r="184" s="165" customFormat="1" ht="36" customHeight="1" spans="1:9">
      <c r="A184" s="183" t="s">
        <v>5232</v>
      </c>
      <c r="B184" s="184" t="s">
        <v>5233</v>
      </c>
      <c r="C184" s="185">
        <v>0</v>
      </c>
      <c r="D184" s="185">
        <f t="shared" ref="D184:D191" si="79">E184+F184</f>
        <v>0</v>
      </c>
      <c r="E184" s="186">
        <v>0</v>
      </c>
      <c r="F184" s="186">
        <v>0</v>
      </c>
      <c r="G184" s="187" t="str">
        <f t="shared" si="57"/>
        <v/>
      </c>
      <c r="H184" s="182" t="str">
        <f t="shared" si="59"/>
        <v>否</v>
      </c>
      <c r="I184" s="165" t="str">
        <f t="shared" si="60"/>
        <v>项</v>
      </c>
    </row>
    <row r="185" ht="36" customHeight="1" spans="1:9">
      <c r="A185" s="183" t="s">
        <v>5234</v>
      </c>
      <c r="B185" s="184" t="s">
        <v>5235</v>
      </c>
      <c r="C185" s="185">
        <v>0</v>
      </c>
      <c r="D185" s="185">
        <f t="shared" si="79"/>
        <v>0</v>
      </c>
      <c r="E185" s="186">
        <v>0</v>
      </c>
      <c r="F185" s="186">
        <v>0</v>
      </c>
      <c r="G185" s="187" t="str">
        <f t="shared" si="57"/>
        <v/>
      </c>
      <c r="H185" s="182" t="str">
        <f t="shared" si="59"/>
        <v>否</v>
      </c>
      <c r="I185" s="165" t="str">
        <f t="shared" si="60"/>
        <v>项</v>
      </c>
    </row>
    <row r="186" ht="36" customHeight="1" spans="1:9">
      <c r="A186" s="183" t="s">
        <v>5236</v>
      </c>
      <c r="B186" s="184" t="s">
        <v>5237</v>
      </c>
      <c r="C186" s="185">
        <v>0</v>
      </c>
      <c r="D186" s="185">
        <f t="shared" si="79"/>
        <v>0</v>
      </c>
      <c r="E186" s="186">
        <v>0</v>
      </c>
      <c r="F186" s="186">
        <v>0</v>
      </c>
      <c r="G186" s="187" t="str">
        <f t="shared" si="57"/>
        <v/>
      </c>
      <c r="H186" s="182" t="str">
        <f t="shared" si="59"/>
        <v>否</v>
      </c>
      <c r="I186" s="165" t="str">
        <f t="shared" si="60"/>
        <v>项</v>
      </c>
    </row>
    <row r="187" ht="36" customHeight="1" spans="1:9">
      <c r="A187" s="183" t="s">
        <v>5238</v>
      </c>
      <c r="B187" s="184" t="s">
        <v>5239</v>
      </c>
      <c r="C187" s="185">
        <v>0</v>
      </c>
      <c r="D187" s="185">
        <f t="shared" si="79"/>
        <v>0</v>
      </c>
      <c r="E187" s="186">
        <v>0</v>
      </c>
      <c r="F187" s="186">
        <v>0</v>
      </c>
      <c r="G187" s="187" t="str">
        <f t="shared" si="57"/>
        <v/>
      </c>
      <c r="H187" s="182" t="str">
        <f t="shared" si="59"/>
        <v>否</v>
      </c>
      <c r="I187" s="165" t="str">
        <f t="shared" si="60"/>
        <v>项</v>
      </c>
    </row>
    <row r="188" ht="36" customHeight="1" spans="1:9">
      <c r="A188" s="183" t="s">
        <v>5240</v>
      </c>
      <c r="B188" s="184" t="s">
        <v>5241</v>
      </c>
      <c r="C188" s="185">
        <v>0</v>
      </c>
      <c r="D188" s="185">
        <f t="shared" si="79"/>
        <v>0</v>
      </c>
      <c r="E188" s="186">
        <v>0</v>
      </c>
      <c r="F188" s="186">
        <v>0</v>
      </c>
      <c r="G188" s="187" t="str">
        <f t="shared" si="57"/>
        <v/>
      </c>
      <c r="H188" s="182" t="str">
        <f t="shared" si="59"/>
        <v>否</v>
      </c>
      <c r="I188" s="165" t="str">
        <f t="shared" si="60"/>
        <v>项</v>
      </c>
    </row>
    <row r="189" ht="36" customHeight="1" spans="1:9">
      <c r="A189" s="183" t="s">
        <v>5242</v>
      </c>
      <c r="B189" s="184" t="s">
        <v>5243</v>
      </c>
      <c r="C189" s="185">
        <v>0</v>
      </c>
      <c r="D189" s="185">
        <f t="shared" si="79"/>
        <v>0</v>
      </c>
      <c r="E189" s="186">
        <v>0</v>
      </c>
      <c r="F189" s="186">
        <v>0</v>
      </c>
      <c r="G189" s="187" t="str">
        <f t="shared" si="57"/>
        <v/>
      </c>
      <c r="H189" s="182" t="str">
        <f t="shared" si="59"/>
        <v>否</v>
      </c>
      <c r="I189" s="165" t="str">
        <f t="shared" si="60"/>
        <v>项</v>
      </c>
    </row>
    <row r="190" s="165" customFormat="1" ht="36" customHeight="1" spans="1:9">
      <c r="A190" s="183" t="s">
        <v>5244</v>
      </c>
      <c r="B190" s="184" t="s">
        <v>5245</v>
      </c>
      <c r="C190" s="186">
        <v>1</v>
      </c>
      <c r="D190" s="185">
        <f t="shared" si="79"/>
        <v>14</v>
      </c>
      <c r="E190" s="186">
        <v>0</v>
      </c>
      <c r="F190" s="186">
        <f>10+4</f>
        <v>14</v>
      </c>
      <c r="G190" s="187">
        <f t="shared" si="57"/>
        <v>13</v>
      </c>
      <c r="H190" s="182" t="str">
        <f t="shared" si="59"/>
        <v>是</v>
      </c>
      <c r="I190" s="165" t="str">
        <f t="shared" si="60"/>
        <v>项</v>
      </c>
    </row>
    <row r="191" ht="36" customHeight="1" spans="1:9">
      <c r="A191" s="183" t="s">
        <v>5246</v>
      </c>
      <c r="B191" s="184" t="s">
        <v>5247</v>
      </c>
      <c r="C191" s="185">
        <v>0</v>
      </c>
      <c r="D191" s="185">
        <f t="shared" si="79"/>
        <v>0</v>
      </c>
      <c r="E191" s="186">
        <v>0</v>
      </c>
      <c r="F191" s="186">
        <v>0</v>
      </c>
      <c r="G191" s="187" t="str">
        <f t="shared" si="57"/>
        <v/>
      </c>
      <c r="H191" s="182" t="str">
        <f t="shared" si="59"/>
        <v>否</v>
      </c>
      <c r="I191" s="165" t="str">
        <f t="shared" si="60"/>
        <v>项</v>
      </c>
    </row>
    <row r="192" ht="36" customHeight="1" spans="1:9">
      <c r="A192" s="183" t="s">
        <v>5248</v>
      </c>
      <c r="B192" s="184" t="s">
        <v>5249</v>
      </c>
      <c r="C192" s="185">
        <f t="shared" ref="C192:F192" si="80">SUM(C193:C203)</f>
        <v>602</v>
      </c>
      <c r="D192" s="185">
        <f t="shared" si="80"/>
        <v>2322</v>
      </c>
      <c r="E192" s="186">
        <f t="shared" si="80"/>
        <v>0</v>
      </c>
      <c r="F192" s="186">
        <f t="shared" si="80"/>
        <v>2322</v>
      </c>
      <c r="G192" s="187">
        <f t="shared" si="57"/>
        <v>2.85714285714286</v>
      </c>
      <c r="H192" s="182" t="str">
        <f t="shared" si="59"/>
        <v>是</v>
      </c>
      <c r="I192" s="165" t="str">
        <f t="shared" si="60"/>
        <v>款</v>
      </c>
    </row>
    <row r="193" ht="36" customHeight="1" spans="1:9">
      <c r="A193" s="189">
        <v>2296001</v>
      </c>
      <c r="B193" s="184" t="s">
        <v>5250</v>
      </c>
      <c r="C193" s="185">
        <v>0</v>
      </c>
      <c r="D193" s="185">
        <f t="shared" ref="D193:D203" si="81">E193+F193</f>
        <v>0</v>
      </c>
      <c r="E193" s="186">
        <v>0</v>
      </c>
      <c r="F193" s="186">
        <v>0</v>
      </c>
      <c r="G193" s="187" t="str">
        <f t="shared" si="57"/>
        <v/>
      </c>
      <c r="H193" s="182" t="str">
        <f t="shared" si="59"/>
        <v>否</v>
      </c>
      <c r="I193" s="165" t="str">
        <f t="shared" si="60"/>
        <v>项</v>
      </c>
    </row>
    <row r="194" s="165" customFormat="1" ht="36" customHeight="1" spans="1:9">
      <c r="A194" s="183" t="s">
        <v>5251</v>
      </c>
      <c r="B194" s="184" t="s">
        <v>5252</v>
      </c>
      <c r="C194" s="188">
        <v>220</v>
      </c>
      <c r="D194" s="185">
        <f t="shared" si="81"/>
        <v>1193</v>
      </c>
      <c r="E194" s="186">
        <v>0</v>
      </c>
      <c r="F194" s="186">
        <v>1193</v>
      </c>
      <c r="G194" s="187">
        <f t="shared" si="57"/>
        <v>4.42272727272727</v>
      </c>
      <c r="H194" s="182" t="str">
        <f t="shared" si="59"/>
        <v>是</v>
      </c>
      <c r="I194" s="165" t="str">
        <f t="shared" si="60"/>
        <v>项</v>
      </c>
    </row>
    <row r="195" ht="36" customHeight="1" spans="1:9">
      <c r="A195" s="183" t="s">
        <v>5253</v>
      </c>
      <c r="B195" s="184" t="s">
        <v>5254</v>
      </c>
      <c r="C195" s="188">
        <v>90</v>
      </c>
      <c r="D195" s="185">
        <f t="shared" si="81"/>
        <v>321</v>
      </c>
      <c r="E195" s="186">
        <v>0</v>
      </c>
      <c r="F195" s="186">
        <v>321</v>
      </c>
      <c r="G195" s="187">
        <f t="shared" si="57"/>
        <v>2.56666666666667</v>
      </c>
      <c r="H195" s="182" t="str">
        <f t="shared" si="59"/>
        <v>是</v>
      </c>
      <c r="I195" s="165" t="str">
        <f t="shared" si="60"/>
        <v>项</v>
      </c>
    </row>
    <row r="196" ht="36" customHeight="1" spans="1:9">
      <c r="A196" s="183" t="s">
        <v>5255</v>
      </c>
      <c r="B196" s="184" t="s">
        <v>5256</v>
      </c>
      <c r="C196" s="188">
        <v>30</v>
      </c>
      <c r="D196" s="185">
        <f t="shared" si="81"/>
        <v>0</v>
      </c>
      <c r="E196" s="186">
        <v>0</v>
      </c>
      <c r="F196" s="186">
        <v>0</v>
      </c>
      <c r="G196" s="187">
        <f t="shared" ref="G196:G259" si="82">IF(C196&lt;&gt;0,D196/C196-1,"")</f>
        <v>-1</v>
      </c>
      <c r="H196" s="182" t="str">
        <f t="shared" si="59"/>
        <v>是</v>
      </c>
      <c r="I196" s="165" t="str">
        <f t="shared" si="60"/>
        <v>项</v>
      </c>
    </row>
    <row r="197" ht="36" customHeight="1" spans="1:9">
      <c r="A197" s="183" t="s">
        <v>5257</v>
      </c>
      <c r="B197" s="184" t="s">
        <v>5258</v>
      </c>
      <c r="C197" s="188">
        <v>0</v>
      </c>
      <c r="D197" s="185">
        <f t="shared" si="81"/>
        <v>0</v>
      </c>
      <c r="E197" s="186">
        <v>0</v>
      </c>
      <c r="F197" s="186">
        <v>0</v>
      </c>
      <c r="G197" s="187" t="str">
        <f t="shared" si="82"/>
        <v/>
      </c>
      <c r="H197" s="182" t="str">
        <f t="shared" ref="H197:H260" si="83">IF(LEN(A197)=3,"是",IF(B197&lt;&gt;"",IF(SUM(C197:D197)&lt;&gt;0,"是","否"),"是"))</f>
        <v>否</v>
      </c>
      <c r="I197" s="165" t="str">
        <f t="shared" ref="I197:I259" si="84">IF(LEN(A197)=3,"类",IF(LEN(A197)=5,"款","项"))</f>
        <v>项</v>
      </c>
    </row>
    <row r="198" ht="36" customHeight="1" spans="1:9">
      <c r="A198" s="183" t="s">
        <v>5259</v>
      </c>
      <c r="B198" s="184" t="s">
        <v>5260</v>
      </c>
      <c r="C198" s="188">
        <v>32</v>
      </c>
      <c r="D198" s="185">
        <f t="shared" si="81"/>
        <v>216</v>
      </c>
      <c r="E198" s="186">
        <v>0</v>
      </c>
      <c r="F198" s="186">
        <v>216</v>
      </c>
      <c r="G198" s="187">
        <f t="shared" si="82"/>
        <v>5.75</v>
      </c>
      <c r="H198" s="182" t="str">
        <f t="shared" si="83"/>
        <v>是</v>
      </c>
      <c r="I198" s="165" t="str">
        <f t="shared" si="84"/>
        <v>项</v>
      </c>
    </row>
    <row r="199" s="165" customFormat="1" ht="36" customHeight="1" spans="1:9">
      <c r="A199" s="183" t="s">
        <v>5261</v>
      </c>
      <c r="B199" s="184" t="s">
        <v>5262</v>
      </c>
      <c r="C199" s="185">
        <v>0</v>
      </c>
      <c r="D199" s="185">
        <f t="shared" si="81"/>
        <v>0</v>
      </c>
      <c r="E199" s="186">
        <v>0</v>
      </c>
      <c r="F199" s="186">
        <v>0</v>
      </c>
      <c r="G199" s="187" t="str">
        <f t="shared" si="82"/>
        <v/>
      </c>
      <c r="H199" s="182" t="str">
        <f t="shared" si="83"/>
        <v>否</v>
      </c>
      <c r="I199" s="165" t="str">
        <f t="shared" si="84"/>
        <v>项</v>
      </c>
    </row>
    <row r="200" s="165" customFormat="1" ht="36" customHeight="1" spans="1:9">
      <c r="A200" s="183" t="s">
        <v>5263</v>
      </c>
      <c r="B200" s="184" t="s">
        <v>5264</v>
      </c>
      <c r="C200" s="185">
        <v>0</v>
      </c>
      <c r="D200" s="185">
        <f t="shared" si="81"/>
        <v>0</v>
      </c>
      <c r="E200" s="186">
        <v>0</v>
      </c>
      <c r="F200" s="186">
        <v>0</v>
      </c>
      <c r="G200" s="187" t="str">
        <f t="shared" si="82"/>
        <v/>
      </c>
      <c r="H200" s="182" t="str">
        <f t="shared" si="83"/>
        <v>否</v>
      </c>
      <c r="I200" s="165" t="str">
        <f t="shared" si="84"/>
        <v>项</v>
      </c>
    </row>
    <row r="201" s="165" customFormat="1" ht="36" customHeight="1" spans="1:9">
      <c r="A201" s="183" t="s">
        <v>5265</v>
      </c>
      <c r="B201" s="184" t="s">
        <v>5266</v>
      </c>
      <c r="C201" s="185">
        <v>0</v>
      </c>
      <c r="D201" s="185">
        <f t="shared" si="81"/>
        <v>0</v>
      </c>
      <c r="E201" s="186">
        <v>0</v>
      </c>
      <c r="F201" s="186">
        <v>0</v>
      </c>
      <c r="G201" s="187" t="str">
        <f t="shared" si="82"/>
        <v/>
      </c>
      <c r="H201" s="182" t="str">
        <f t="shared" si="83"/>
        <v>否</v>
      </c>
      <c r="I201" s="165" t="str">
        <f t="shared" si="84"/>
        <v>项</v>
      </c>
    </row>
    <row r="202" ht="36" customHeight="1" spans="1:9">
      <c r="A202" s="183" t="s">
        <v>5267</v>
      </c>
      <c r="B202" s="184" t="s">
        <v>5268</v>
      </c>
      <c r="C202" s="188">
        <v>86</v>
      </c>
      <c r="D202" s="185">
        <f t="shared" si="81"/>
        <v>90</v>
      </c>
      <c r="E202" s="186">
        <v>0</v>
      </c>
      <c r="F202" s="186">
        <v>90</v>
      </c>
      <c r="G202" s="187">
        <f t="shared" si="82"/>
        <v>0.0465116279069768</v>
      </c>
      <c r="H202" s="182" t="str">
        <f t="shared" si="83"/>
        <v>是</v>
      </c>
      <c r="I202" s="165" t="str">
        <f t="shared" si="84"/>
        <v>项</v>
      </c>
    </row>
    <row r="203" s="165" customFormat="1" ht="36" customHeight="1" spans="1:9">
      <c r="A203" s="183" t="s">
        <v>5269</v>
      </c>
      <c r="B203" s="184" t="s">
        <v>5270</v>
      </c>
      <c r="C203" s="188">
        <v>144</v>
      </c>
      <c r="D203" s="185">
        <f t="shared" si="81"/>
        <v>502</v>
      </c>
      <c r="E203" s="186">
        <v>0</v>
      </c>
      <c r="F203" s="186">
        <v>502</v>
      </c>
      <c r="G203" s="187">
        <f t="shared" si="82"/>
        <v>2.48611111111111</v>
      </c>
      <c r="H203" s="182" t="str">
        <f t="shared" si="83"/>
        <v>是</v>
      </c>
      <c r="I203" s="165" t="str">
        <f t="shared" si="84"/>
        <v>项</v>
      </c>
    </row>
    <row r="204" s="165" customFormat="1" ht="36" customHeight="1" spans="1:9">
      <c r="A204" s="177" t="s">
        <v>121</v>
      </c>
      <c r="B204" s="178" t="s">
        <v>2391</v>
      </c>
      <c r="C204" s="179">
        <f t="shared" ref="C204:F204" si="85">SUM(C205:C220)</f>
        <v>2720</v>
      </c>
      <c r="D204" s="179">
        <f t="shared" si="85"/>
        <v>3573</v>
      </c>
      <c r="E204" s="180">
        <f t="shared" si="85"/>
        <v>3573</v>
      </c>
      <c r="F204" s="180">
        <f t="shared" si="85"/>
        <v>0</v>
      </c>
      <c r="G204" s="181">
        <f t="shared" si="82"/>
        <v>0.313602941176471</v>
      </c>
      <c r="H204" s="182" t="str">
        <f t="shared" si="83"/>
        <v>是</v>
      </c>
      <c r="I204" s="165" t="str">
        <f t="shared" si="84"/>
        <v>类</v>
      </c>
    </row>
    <row r="205" s="165" customFormat="1" ht="36" customHeight="1" spans="1:9">
      <c r="A205" s="183" t="s">
        <v>5271</v>
      </c>
      <c r="B205" s="184" t="s">
        <v>5272</v>
      </c>
      <c r="C205" s="185">
        <v>0</v>
      </c>
      <c r="D205" s="185">
        <f t="shared" ref="D205:D220" si="86">E205+F205</f>
        <v>0</v>
      </c>
      <c r="E205" s="186">
        <v>0</v>
      </c>
      <c r="F205" s="186">
        <v>0</v>
      </c>
      <c r="G205" s="187" t="str">
        <f t="shared" si="82"/>
        <v/>
      </c>
      <c r="H205" s="182" t="str">
        <f t="shared" si="83"/>
        <v>否</v>
      </c>
      <c r="I205" s="165" t="str">
        <f t="shared" si="84"/>
        <v>项</v>
      </c>
    </row>
    <row r="206" s="165" customFormat="1" ht="36" customHeight="1" spans="1:9">
      <c r="A206" s="183" t="s">
        <v>5273</v>
      </c>
      <c r="B206" s="184" t="s">
        <v>5274</v>
      </c>
      <c r="C206" s="185">
        <v>0</v>
      </c>
      <c r="D206" s="185">
        <f t="shared" si="86"/>
        <v>0</v>
      </c>
      <c r="E206" s="186">
        <v>0</v>
      </c>
      <c r="F206" s="186">
        <v>0</v>
      </c>
      <c r="G206" s="187" t="str">
        <f t="shared" si="82"/>
        <v/>
      </c>
      <c r="H206" s="182" t="str">
        <f t="shared" si="83"/>
        <v>否</v>
      </c>
      <c r="I206" s="165" t="str">
        <f t="shared" si="84"/>
        <v>项</v>
      </c>
    </row>
    <row r="207" s="165" customFormat="1" ht="36" customHeight="1" spans="1:9">
      <c r="A207" s="183" t="s">
        <v>5275</v>
      </c>
      <c r="B207" s="184" t="s">
        <v>5276</v>
      </c>
      <c r="C207" s="185">
        <v>0</v>
      </c>
      <c r="D207" s="185">
        <f t="shared" si="86"/>
        <v>0</v>
      </c>
      <c r="E207" s="186">
        <v>0</v>
      </c>
      <c r="F207" s="186">
        <v>0</v>
      </c>
      <c r="G207" s="187" t="str">
        <f t="shared" si="82"/>
        <v/>
      </c>
      <c r="H207" s="182" t="str">
        <f t="shared" si="83"/>
        <v>否</v>
      </c>
      <c r="I207" s="165" t="str">
        <f t="shared" si="84"/>
        <v>项</v>
      </c>
    </row>
    <row r="208" s="165" customFormat="1" ht="36" customHeight="1" spans="1:9">
      <c r="A208" s="183" t="s">
        <v>5277</v>
      </c>
      <c r="B208" s="184" t="s">
        <v>5278</v>
      </c>
      <c r="C208" s="185">
        <v>1029</v>
      </c>
      <c r="D208" s="185">
        <f t="shared" si="86"/>
        <v>1882</v>
      </c>
      <c r="E208" s="186">
        <v>1882</v>
      </c>
      <c r="F208" s="186">
        <v>0</v>
      </c>
      <c r="G208" s="187">
        <f t="shared" si="82"/>
        <v>0.828960155490768</v>
      </c>
      <c r="H208" s="182" t="str">
        <f t="shared" si="83"/>
        <v>是</v>
      </c>
      <c r="I208" s="165" t="str">
        <f t="shared" si="84"/>
        <v>项</v>
      </c>
    </row>
    <row r="209" s="165" customFormat="1" ht="36" customHeight="1" spans="1:9">
      <c r="A209" s="183" t="s">
        <v>5279</v>
      </c>
      <c r="B209" s="184" t="s">
        <v>5280</v>
      </c>
      <c r="C209" s="185">
        <v>0</v>
      </c>
      <c r="D209" s="185">
        <f t="shared" ref="D209:D216" si="87">E209+F209</f>
        <v>0</v>
      </c>
      <c r="E209" s="186">
        <v>0</v>
      </c>
      <c r="F209" s="186">
        <v>0</v>
      </c>
      <c r="G209" s="187" t="str">
        <f t="shared" si="82"/>
        <v/>
      </c>
      <c r="H209" s="182" t="str">
        <f t="shared" si="83"/>
        <v>否</v>
      </c>
      <c r="I209" s="165" t="str">
        <f t="shared" si="84"/>
        <v>项</v>
      </c>
    </row>
    <row r="210" ht="36" customHeight="1" spans="1:9">
      <c r="A210" s="183" t="s">
        <v>5281</v>
      </c>
      <c r="B210" s="184" t="s">
        <v>5282</v>
      </c>
      <c r="C210" s="185">
        <v>0</v>
      </c>
      <c r="D210" s="185">
        <f t="shared" si="87"/>
        <v>0</v>
      </c>
      <c r="E210" s="186">
        <v>0</v>
      </c>
      <c r="F210" s="186">
        <v>0</v>
      </c>
      <c r="G210" s="187" t="str">
        <f t="shared" si="82"/>
        <v/>
      </c>
      <c r="H210" s="182" t="str">
        <f t="shared" si="83"/>
        <v>否</v>
      </c>
      <c r="I210" s="165" t="str">
        <f t="shared" si="84"/>
        <v>项</v>
      </c>
    </row>
    <row r="211" ht="36" customHeight="1" spans="1:9">
      <c r="A211" s="183" t="s">
        <v>5283</v>
      </c>
      <c r="B211" s="184" t="s">
        <v>5284</v>
      </c>
      <c r="C211" s="185">
        <v>0</v>
      </c>
      <c r="D211" s="185">
        <f t="shared" si="87"/>
        <v>0</v>
      </c>
      <c r="E211" s="186">
        <v>0</v>
      </c>
      <c r="F211" s="186">
        <v>0</v>
      </c>
      <c r="G211" s="187" t="str">
        <f t="shared" si="82"/>
        <v/>
      </c>
      <c r="H211" s="182" t="str">
        <f t="shared" si="83"/>
        <v>否</v>
      </c>
      <c r="I211" s="165" t="str">
        <f t="shared" si="84"/>
        <v>项</v>
      </c>
    </row>
    <row r="212" ht="36" customHeight="1" spans="1:9">
      <c r="A212" s="183" t="s">
        <v>5285</v>
      </c>
      <c r="B212" s="184" t="s">
        <v>5286</v>
      </c>
      <c r="C212" s="185">
        <v>0</v>
      </c>
      <c r="D212" s="185">
        <f t="shared" si="87"/>
        <v>0</v>
      </c>
      <c r="E212" s="186">
        <v>0</v>
      </c>
      <c r="F212" s="186">
        <v>0</v>
      </c>
      <c r="G212" s="187" t="str">
        <f t="shared" si="82"/>
        <v/>
      </c>
      <c r="H212" s="182" t="str">
        <f t="shared" si="83"/>
        <v>否</v>
      </c>
      <c r="I212" s="165" t="str">
        <f t="shared" si="84"/>
        <v>项</v>
      </c>
    </row>
    <row r="213" ht="36" customHeight="1" spans="1:9">
      <c r="A213" s="183" t="s">
        <v>5287</v>
      </c>
      <c r="B213" s="184" t="s">
        <v>5288</v>
      </c>
      <c r="C213" s="185">
        <v>0</v>
      </c>
      <c r="D213" s="185">
        <f t="shared" si="87"/>
        <v>0</v>
      </c>
      <c r="E213" s="186">
        <v>0</v>
      </c>
      <c r="F213" s="186">
        <v>0</v>
      </c>
      <c r="G213" s="187" t="str">
        <f t="shared" si="82"/>
        <v/>
      </c>
      <c r="H213" s="182" t="str">
        <f t="shared" si="83"/>
        <v>否</v>
      </c>
      <c r="I213" s="165" t="str">
        <f t="shared" si="84"/>
        <v>项</v>
      </c>
    </row>
    <row r="214" ht="36" customHeight="1" spans="1:9">
      <c r="A214" s="183" t="s">
        <v>5289</v>
      </c>
      <c r="B214" s="184" t="s">
        <v>5290</v>
      </c>
      <c r="C214" s="185">
        <v>0</v>
      </c>
      <c r="D214" s="185">
        <f t="shared" si="87"/>
        <v>0</v>
      </c>
      <c r="E214" s="186">
        <v>0</v>
      </c>
      <c r="F214" s="186">
        <v>0</v>
      </c>
      <c r="G214" s="187" t="str">
        <f t="shared" si="82"/>
        <v/>
      </c>
      <c r="H214" s="182" t="str">
        <f t="shared" si="83"/>
        <v>否</v>
      </c>
      <c r="I214" s="165" t="str">
        <f t="shared" si="84"/>
        <v>项</v>
      </c>
    </row>
    <row r="215" ht="36" customHeight="1" spans="1:9">
      <c r="A215" s="183" t="s">
        <v>5291</v>
      </c>
      <c r="B215" s="184" t="s">
        <v>5292</v>
      </c>
      <c r="C215" s="185">
        <v>0</v>
      </c>
      <c r="D215" s="185">
        <f t="shared" si="87"/>
        <v>0</v>
      </c>
      <c r="E215" s="186">
        <v>0</v>
      </c>
      <c r="F215" s="186">
        <v>0</v>
      </c>
      <c r="G215" s="187" t="str">
        <f t="shared" si="82"/>
        <v/>
      </c>
      <c r="H215" s="182" t="str">
        <f t="shared" si="83"/>
        <v>否</v>
      </c>
      <c r="I215" s="165" t="str">
        <f t="shared" si="84"/>
        <v>项</v>
      </c>
    </row>
    <row r="216" ht="36" customHeight="1" spans="1:9">
      <c r="A216" s="183" t="s">
        <v>5293</v>
      </c>
      <c r="B216" s="184" t="s">
        <v>5294</v>
      </c>
      <c r="C216" s="188">
        <v>1691</v>
      </c>
      <c r="D216" s="185">
        <f t="shared" si="87"/>
        <v>1691</v>
      </c>
      <c r="E216" s="186">
        <v>1691</v>
      </c>
      <c r="F216" s="186">
        <v>0</v>
      </c>
      <c r="G216" s="187">
        <f t="shared" si="82"/>
        <v>0</v>
      </c>
      <c r="H216" s="182" t="str">
        <f t="shared" si="83"/>
        <v>是</v>
      </c>
      <c r="I216" s="165" t="str">
        <f t="shared" si="84"/>
        <v>项</v>
      </c>
    </row>
    <row r="217" s="165" customFormat="1" ht="36" customHeight="1" spans="1:9">
      <c r="A217" s="183" t="s">
        <v>5295</v>
      </c>
      <c r="B217" s="184" t="s">
        <v>5296</v>
      </c>
      <c r="C217" s="186"/>
      <c r="D217" s="185">
        <f t="shared" si="86"/>
        <v>0</v>
      </c>
      <c r="E217" s="186"/>
      <c r="F217" s="186">
        <v>0</v>
      </c>
      <c r="G217" s="187" t="str">
        <f t="shared" si="82"/>
        <v/>
      </c>
      <c r="H217" s="182" t="str">
        <f t="shared" si="83"/>
        <v>否</v>
      </c>
      <c r="I217" s="165" t="str">
        <f t="shared" si="84"/>
        <v>项</v>
      </c>
    </row>
    <row r="218" s="165" customFormat="1" ht="36" customHeight="1" spans="1:9">
      <c r="A218" s="183" t="s">
        <v>5297</v>
      </c>
      <c r="B218" s="184" t="s">
        <v>5298</v>
      </c>
      <c r="C218" s="186"/>
      <c r="D218" s="185">
        <f t="shared" si="86"/>
        <v>0</v>
      </c>
      <c r="E218" s="186"/>
      <c r="F218" s="186">
        <v>0</v>
      </c>
      <c r="G218" s="187" t="str">
        <f t="shared" si="82"/>
        <v/>
      </c>
      <c r="H218" s="182" t="str">
        <f t="shared" si="83"/>
        <v>否</v>
      </c>
      <c r="I218" s="165" t="str">
        <f t="shared" si="84"/>
        <v>项</v>
      </c>
    </row>
    <row r="219" s="165" customFormat="1" ht="36" customHeight="1" spans="1:9">
      <c r="A219" s="183" t="s">
        <v>5299</v>
      </c>
      <c r="B219" s="184" t="s">
        <v>5300</v>
      </c>
      <c r="C219" s="188"/>
      <c r="D219" s="185">
        <f t="shared" si="86"/>
        <v>0</v>
      </c>
      <c r="E219" s="186"/>
      <c r="F219" s="186">
        <v>0</v>
      </c>
      <c r="G219" s="187" t="str">
        <f t="shared" si="82"/>
        <v/>
      </c>
      <c r="H219" s="182" t="str">
        <f t="shared" si="83"/>
        <v>否</v>
      </c>
      <c r="I219" s="165" t="str">
        <f t="shared" si="84"/>
        <v>项</v>
      </c>
    </row>
    <row r="220" ht="36" customHeight="1" spans="1:9">
      <c r="A220" s="183" t="s">
        <v>5301</v>
      </c>
      <c r="B220" s="184" t="s">
        <v>5302</v>
      </c>
      <c r="C220" s="185">
        <v>0</v>
      </c>
      <c r="D220" s="185">
        <f t="shared" si="86"/>
        <v>0</v>
      </c>
      <c r="E220" s="186">
        <v>0</v>
      </c>
      <c r="F220" s="186">
        <v>0</v>
      </c>
      <c r="G220" s="187" t="str">
        <f t="shared" si="82"/>
        <v/>
      </c>
      <c r="H220" s="182" t="str">
        <f t="shared" si="83"/>
        <v>否</v>
      </c>
      <c r="I220" s="165" t="str">
        <f t="shared" si="84"/>
        <v>项</v>
      </c>
    </row>
    <row r="221" s="165" customFormat="1" ht="36" customHeight="1" spans="1:9">
      <c r="A221" s="177" t="s">
        <v>123</v>
      </c>
      <c r="B221" s="178" t="s">
        <v>2410</v>
      </c>
      <c r="C221" s="179">
        <f t="shared" ref="C221:F221" si="88">C222</f>
        <v>59</v>
      </c>
      <c r="D221" s="179">
        <f t="shared" si="88"/>
        <v>62</v>
      </c>
      <c r="E221" s="180">
        <f t="shared" si="88"/>
        <v>62</v>
      </c>
      <c r="F221" s="180">
        <f t="shared" si="88"/>
        <v>0</v>
      </c>
      <c r="G221" s="181">
        <f t="shared" si="82"/>
        <v>0.0508474576271187</v>
      </c>
      <c r="H221" s="182" t="str">
        <f t="shared" si="83"/>
        <v>是</v>
      </c>
      <c r="I221" s="165" t="str">
        <f t="shared" si="84"/>
        <v>类</v>
      </c>
    </row>
    <row r="222" s="165" customFormat="1" ht="36" customHeight="1" spans="1:9">
      <c r="A222" s="189">
        <v>23304</v>
      </c>
      <c r="B222" s="184" t="s">
        <v>5303</v>
      </c>
      <c r="C222" s="185">
        <f t="shared" ref="C222:F222" si="89">SUM(C223:C238)</f>
        <v>59</v>
      </c>
      <c r="D222" s="185">
        <f t="shared" si="89"/>
        <v>62</v>
      </c>
      <c r="E222" s="186">
        <f t="shared" si="89"/>
        <v>62</v>
      </c>
      <c r="F222" s="186">
        <f t="shared" si="89"/>
        <v>0</v>
      </c>
      <c r="G222" s="187">
        <f t="shared" si="82"/>
        <v>0.0508474576271187</v>
      </c>
      <c r="H222" s="182" t="str">
        <f t="shared" si="83"/>
        <v>是</v>
      </c>
      <c r="I222" s="165" t="str">
        <f t="shared" si="84"/>
        <v>款</v>
      </c>
    </row>
    <row r="223" ht="36" customHeight="1" spans="1:9">
      <c r="A223" s="183" t="s">
        <v>5304</v>
      </c>
      <c r="B223" s="184" t="s">
        <v>5305</v>
      </c>
      <c r="C223" s="185">
        <v>0</v>
      </c>
      <c r="D223" s="185">
        <f t="shared" ref="D223:D238" si="90">E223+F223</f>
        <v>0</v>
      </c>
      <c r="E223" s="186">
        <v>0</v>
      </c>
      <c r="F223" s="186">
        <v>0</v>
      </c>
      <c r="G223" s="187" t="str">
        <f t="shared" si="82"/>
        <v/>
      </c>
      <c r="H223" s="182" t="str">
        <f t="shared" si="83"/>
        <v>否</v>
      </c>
      <c r="I223" s="165" t="str">
        <f t="shared" si="84"/>
        <v>项</v>
      </c>
    </row>
    <row r="224" s="165" customFormat="1" ht="36" customHeight="1" spans="1:9">
      <c r="A224" s="183" t="s">
        <v>5306</v>
      </c>
      <c r="B224" s="184" t="s">
        <v>5307</v>
      </c>
      <c r="C224" s="185">
        <v>0</v>
      </c>
      <c r="D224" s="185">
        <f t="shared" si="90"/>
        <v>0</v>
      </c>
      <c r="E224" s="186">
        <v>0</v>
      </c>
      <c r="F224" s="186">
        <v>0</v>
      </c>
      <c r="G224" s="187" t="str">
        <f t="shared" si="82"/>
        <v/>
      </c>
      <c r="H224" s="182" t="str">
        <f t="shared" si="83"/>
        <v>否</v>
      </c>
      <c r="I224" s="165" t="str">
        <f t="shared" si="84"/>
        <v>项</v>
      </c>
    </row>
    <row r="225" ht="36" customHeight="1" spans="1:9">
      <c r="A225" s="183" t="s">
        <v>5308</v>
      </c>
      <c r="B225" s="184" t="s">
        <v>5309</v>
      </c>
      <c r="C225" s="185">
        <v>0</v>
      </c>
      <c r="D225" s="185">
        <f t="shared" si="90"/>
        <v>0</v>
      </c>
      <c r="E225" s="186">
        <v>0</v>
      </c>
      <c r="F225" s="186">
        <v>0</v>
      </c>
      <c r="G225" s="187" t="str">
        <f t="shared" si="82"/>
        <v/>
      </c>
      <c r="H225" s="182" t="str">
        <f t="shared" si="83"/>
        <v>否</v>
      </c>
      <c r="I225" s="165" t="str">
        <f t="shared" si="84"/>
        <v>项</v>
      </c>
    </row>
    <row r="226" s="165" customFormat="1" ht="36" customHeight="1" spans="1:9">
      <c r="A226" s="183" t="s">
        <v>5310</v>
      </c>
      <c r="B226" s="184" t="s">
        <v>5311</v>
      </c>
      <c r="C226" s="185">
        <v>59</v>
      </c>
      <c r="D226" s="185">
        <v>62</v>
      </c>
      <c r="E226" s="186">
        <v>62</v>
      </c>
      <c r="F226" s="186">
        <v>0</v>
      </c>
      <c r="G226" s="187">
        <f t="shared" si="82"/>
        <v>0.0508474576271187</v>
      </c>
      <c r="H226" s="182" t="str">
        <f t="shared" si="83"/>
        <v>是</v>
      </c>
      <c r="I226" s="165" t="str">
        <f t="shared" si="84"/>
        <v>项</v>
      </c>
    </row>
    <row r="227" s="165" customFormat="1" ht="36" customHeight="1" spans="1:9">
      <c r="A227" s="183" t="s">
        <v>5312</v>
      </c>
      <c r="B227" s="184" t="s">
        <v>5313</v>
      </c>
      <c r="C227" s="185">
        <v>0</v>
      </c>
      <c r="D227" s="185">
        <f t="shared" si="90"/>
        <v>0</v>
      </c>
      <c r="E227" s="186">
        <v>0</v>
      </c>
      <c r="F227" s="186">
        <v>0</v>
      </c>
      <c r="G227" s="187" t="str">
        <f t="shared" si="82"/>
        <v/>
      </c>
      <c r="H227" s="182" t="str">
        <f t="shared" si="83"/>
        <v>否</v>
      </c>
      <c r="I227" s="165" t="str">
        <f t="shared" si="84"/>
        <v>项</v>
      </c>
    </row>
    <row r="228" ht="36" customHeight="1" spans="1:9">
      <c r="A228" s="183" t="s">
        <v>5314</v>
      </c>
      <c r="B228" s="184" t="s">
        <v>5315</v>
      </c>
      <c r="C228" s="185">
        <v>0</v>
      </c>
      <c r="D228" s="185">
        <f t="shared" si="90"/>
        <v>0</v>
      </c>
      <c r="E228" s="186">
        <v>0</v>
      </c>
      <c r="F228" s="186">
        <v>0</v>
      </c>
      <c r="G228" s="187" t="str">
        <f t="shared" si="82"/>
        <v/>
      </c>
      <c r="H228" s="182" t="str">
        <f t="shared" si="83"/>
        <v>否</v>
      </c>
      <c r="I228" s="165" t="str">
        <f t="shared" si="84"/>
        <v>项</v>
      </c>
    </row>
    <row r="229" ht="36" customHeight="1" spans="1:9">
      <c r="A229" s="183" t="s">
        <v>5316</v>
      </c>
      <c r="B229" s="184" t="s">
        <v>5317</v>
      </c>
      <c r="C229" s="185">
        <v>0</v>
      </c>
      <c r="D229" s="185">
        <f t="shared" si="90"/>
        <v>0</v>
      </c>
      <c r="E229" s="186">
        <v>0</v>
      </c>
      <c r="F229" s="186">
        <v>0</v>
      </c>
      <c r="G229" s="187" t="str">
        <f t="shared" si="82"/>
        <v/>
      </c>
      <c r="H229" s="182" t="str">
        <f t="shared" si="83"/>
        <v>否</v>
      </c>
      <c r="I229" s="165" t="str">
        <f t="shared" si="84"/>
        <v>项</v>
      </c>
    </row>
    <row r="230" ht="36" customHeight="1" spans="1:9">
      <c r="A230" s="183" t="s">
        <v>5318</v>
      </c>
      <c r="B230" s="184" t="s">
        <v>5319</v>
      </c>
      <c r="C230" s="185">
        <v>0</v>
      </c>
      <c r="D230" s="185">
        <f t="shared" si="90"/>
        <v>0</v>
      </c>
      <c r="E230" s="186">
        <v>0</v>
      </c>
      <c r="F230" s="186">
        <v>0</v>
      </c>
      <c r="G230" s="187" t="str">
        <f t="shared" si="82"/>
        <v/>
      </c>
      <c r="H230" s="182" t="str">
        <f t="shared" si="83"/>
        <v>否</v>
      </c>
      <c r="I230" s="165" t="str">
        <f t="shared" si="84"/>
        <v>项</v>
      </c>
    </row>
    <row r="231" ht="36" customHeight="1" spans="1:9">
      <c r="A231" s="183" t="s">
        <v>5320</v>
      </c>
      <c r="B231" s="184" t="s">
        <v>5321</v>
      </c>
      <c r="C231" s="185">
        <v>0</v>
      </c>
      <c r="D231" s="185">
        <f t="shared" si="90"/>
        <v>0</v>
      </c>
      <c r="E231" s="186">
        <v>0</v>
      </c>
      <c r="F231" s="186">
        <v>0</v>
      </c>
      <c r="G231" s="187" t="str">
        <f t="shared" si="82"/>
        <v/>
      </c>
      <c r="H231" s="182" t="str">
        <f t="shared" si="83"/>
        <v>否</v>
      </c>
      <c r="I231" s="165" t="str">
        <f t="shared" si="84"/>
        <v>项</v>
      </c>
    </row>
    <row r="232" ht="36" customHeight="1" spans="1:9">
      <c r="A232" s="183" t="s">
        <v>5322</v>
      </c>
      <c r="B232" s="184" t="s">
        <v>5323</v>
      </c>
      <c r="C232" s="185">
        <v>0</v>
      </c>
      <c r="D232" s="185">
        <f t="shared" si="90"/>
        <v>0</v>
      </c>
      <c r="E232" s="186">
        <v>0</v>
      </c>
      <c r="F232" s="186">
        <v>0</v>
      </c>
      <c r="G232" s="187" t="str">
        <f t="shared" si="82"/>
        <v/>
      </c>
      <c r="H232" s="182" t="str">
        <f t="shared" si="83"/>
        <v>否</v>
      </c>
      <c r="I232" s="165" t="str">
        <f t="shared" si="84"/>
        <v>项</v>
      </c>
    </row>
    <row r="233" ht="36" customHeight="1" spans="1:9">
      <c r="A233" s="183" t="s">
        <v>5324</v>
      </c>
      <c r="B233" s="184" t="s">
        <v>5325</v>
      </c>
      <c r="C233" s="185">
        <v>0</v>
      </c>
      <c r="D233" s="185">
        <f t="shared" si="90"/>
        <v>0</v>
      </c>
      <c r="E233" s="186">
        <v>0</v>
      </c>
      <c r="F233" s="186">
        <v>0</v>
      </c>
      <c r="G233" s="187" t="str">
        <f t="shared" si="82"/>
        <v/>
      </c>
      <c r="H233" s="182" t="str">
        <f t="shared" si="83"/>
        <v>否</v>
      </c>
      <c r="I233" s="165" t="str">
        <f t="shared" si="84"/>
        <v>项</v>
      </c>
    </row>
    <row r="234" ht="36" customHeight="1" spans="1:9">
      <c r="A234" s="183" t="s">
        <v>5326</v>
      </c>
      <c r="B234" s="184" t="s">
        <v>5327</v>
      </c>
      <c r="C234" s="185"/>
      <c r="D234" s="185"/>
      <c r="E234" s="186"/>
      <c r="F234" s="186">
        <v>0</v>
      </c>
      <c r="G234" s="187" t="str">
        <f t="shared" si="82"/>
        <v/>
      </c>
      <c r="H234" s="182" t="str">
        <f t="shared" si="83"/>
        <v>否</v>
      </c>
      <c r="I234" s="165" t="str">
        <f t="shared" si="84"/>
        <v>项</v>
      </c>
    </row>
    <row r="235" ht="36" customHeight="1" spans="1:9">
      <c r="A235" s="183" t="s">
        <v>5328</v>
      </c>
      <c r="B235" s="184" t="s">
        <v>5329</v>
      </c>
      <c r="C235" s="190"/>
      <c r="D235" s="185">
        <f t="shared" si="90"/>
        <v>0</v>
      </c>
      <c r="E235" s="186">
        <v>0</v>
      </c>
      <c r="F235" s="186">
        <v>0</v>
      </c>
      <c r="G235" s="187" t="str">
        <f t="shared" si="82"/>
        <v/>
      </c>
      <c r="H235" s="182" t="str">
        <f t="shared" si="83"/>
        <v>否</v>
      </c>
      <c r="I235" s="165" t="str">
        <f t="shared" si="84"/>
        <v>项</v>
      </c>
    </row>
    <row r="236" s="165" customFormat="1" ht="36" customHeight="1" spans="1:9">
      <c r="A236" s="183" t="s">
        <v>5330</v>
      </c>
      <c r="B236" s="184" t="s">
        <v>5331</v>
      </c>
      <c r="C236" s="190"/>
      <c r="D236" s="185">
        <f t="shared" si="90"/>
        <v>0</v>
      </c>
      <c r="E236" s="186">
        <v>0</v>
      </c>
      <c r="F236" s="186">
        <v>0</v>
      </c>
      <c r="G236" s="187" t="str">
        <f t="shared" si="82"/>
        <v/>
      </c>
      <c r="H236" s="182" t="str">
        <f t="shared" si="83"/>
        <v>否</v>
      </c>
      <c r="I236" s="165" t="str">
        <f t="shared" si="84"/>
        <v>项</v>
      </c>
    </row>
    <row r="237" ht="36" customHeight="1" spans="1:9">
      <c r="A237" s="183" t="s">
        <v>5332</v>
      </c>
      <c r="B237" s="184" t="s">
        <v>5333</v>
      </c>
      <c r="C237" s="190"/>
      <c r="D237" s="185">
        <f t="shared" si="90"/>
        <v>0</v>
      </c>
      <c r="E237" s="186"/>
      <c r="F237" s="186">
        <v>0</v>
      </c>
      <c r="G237" s="187" t="str">
        <f t="shared" si="82"/>
        <v/>
      </c>
      <c r="H237" s="182" t="str">
        <f t="shared" si="83"/>
        <v>否</v>
      </c>
      <c r="I237" s="165" t="str">
        <f t="shared" si="84"/>
        <v>项</v>
      </c>
    </row>
    <row r="238" ht="36" customHeight="1" spans="1:9">
      <c r="A238" s="183" t="s">
        <v>5334</v>
      </c>
      <c r="B238" s="184" t="s">
        <v>5335</v>
      </c>
      <c r="C238" s="185">
        <v>0</v>
      </c>
      <c r="D238" s="185">
        <f t="shared" si="90"/>
        <v>0</v>
      </c>
      <c r="E238" s="186">
        <v>0</v>
      </c>
      <c r="F238" s="186">
        <v>0</v>
      </c>
      <c r="G238" s="187" t="str">
        <f t="shared" si="82"/>
        <v/>
      </c>
      <c r="H238" s="182" t="str">
        <f t="shared" si="83"/>
        <v>否</v>
      </c>
      <c r="I238" s="165" t="str">
        <f t="shared" si="84"/>
        <v>项</v>
      </c>
    </row>
    <row r="239" ht="36" customHeight="1" spans="1:9">
      <c r="A239" s="191" t="s">
        <v>5336</v>
      </c>
      <c r="B239" s="178" t="s">
        <v>2429</v>
      </c>
      <c r="C239" s="179">
        <f t="shared" ref="C239:F239" si="91">SUM(C240,C253)</f>
        <v>28263</v>
      </c>
      <c r="D239" s="179">
        <f t="shared" si="91"/>
        <v>0</v>
      </c>
      <c r="E239" s="180">
        <f t="shared" si="91"/>
        <v>0</v>
      </c>
      <c r="F239" s="180">
        <f t="shared" si="91"/>
        <v>0</v>
      </c>
      <c r="G239" s="181">
        <f t="shared" si="82"/>
        <v>-1</v>
      </c>
      <c r="H239" s="182" t="str">
        <f t="shared" si="83"/>
        <v>是</v>
      </c>
      <c r="I239" s="165" t="str">
        <f t="shared" si="84"/>
        <v>类</v>
      </c>
    </row>
    <row r="240" ht="36" customHeight="1" spans="1:9">
      <c r="A240" s="189" t="s">
        <v>5337</v>
      </c>
      <c r="B240" s="184" t="s">
        <v>5338</v>
      </c>
      <c r="C240" s="185">
        <f t="shared" ref="C240:F240" si="92">SUM(C241:C252)</f>
        <v>28000</v>
      </c>
      <c r="D240" s="185">
        <f t="shared" si="92"/>
        <v>0</v>
      </c>
      <c r="E240" s="186">
        <f t="shared" si="92"/>
        <v>0</v>
      </c>
      <c r="F240" s="186">
        <f t="shared" si="92"/>
        <v>0</v>
      </c>
      <c r="G240" s="187">
        <f t="shared" si="82"/>
        <v>-1</v>
      </c>
      <c r="H240" s="182" t="str">
        <f t="shared" si="83"/>
        <v>是</v>
      </c>
      <c r="I240" s="165" t="str">
        <f t="shared" si="84"/>
        <v>款</v>
      </c>
    </row>
    <row r="241" ht="36" customHeight="1" spans="1:9">
      <c r="A241" s="189" t="s">
        <v>5339</v>
      </c>
      <c r="B241" s="184" t="s">
        <v>5340</v>
      </c>
      <c r="C241" s="185">
        <v>0</v>
      </c>
      <c r="D241" s="185">
        <f t="shared" ref="D241:D252" si="93">E241+F241</f>
        <v>0</v>
      </c>
      <c r="E241" s="186">
        <v>0</v>
      </c>
      <c r="F241" s="186">
        <v>0</v>
      </c>
      <c r="G241" s="187" t="str">
        <f t="shared" si="82"/>
        <v/>
      </c>
      <c r="H241" s="182" t="str">
        <f t="shared" si="83"/>
        <v>否</v>
      </c>
      <c r="I241" s="165" t="str">
        <f t="shared" si="84"/>
        <v>项</v>
      </c>
    </row>
    <row r="242" ht="36" customHeight="1" spans="1:9">
      <c r="A242" s="189" t="s">
        <v>5341</v>
      </c>
      <c r="B242" s="184" t="s">
        <v>5342</v>
      </c>
      <c r="C242" s="185">
        <v>0</v>
      </c>
      <c r="D242" s="185">
        <f t="shared" si="93"/>
        <v>0</v>
      </c>
      <c r="E242" s="186">
        <v>0</v>
      </c>
      <c r="F242" s="186">
        <v>0</v>
      </c>
      <c r="G242" s="187" t="str">
        <f t="shared" si="82"/>
        <v/>
      </c>
      <c r="H242" s="182" t="str">
        <f t="shared" si="83"/>
        <v>否</v>
      </c>
      <c r="I242" s="165" t="str">
        <f t="shared" si="84"/>
        <v>项</v>
      </c>
    </row>
    <row r="243" ht="36" customHeight="1" spans="1:9">
      <c r="A243" s="189" t="s">
        <v>5343</v>
      </c>
      <c r="B243" s="184" t="s">
        <v>5344</v>
      </c>
      <c r="C243" s="185">
        <v>0</v>
      </c>
      <c r="D243" s="185">
        <f t="shared" si="93"/>
        <v>0</v>
      </c>
      <c r="E243" s="186">
        <v>0</v>
      </c>
      <c r="F243" s="186">
        <v>0</v>
      </c>
      <c r="G243" s="187" t="str">
        <f t="shared" si="82"/>
        <v/>
      </c>
      <c r="H243" s="182" t="str">
        <f t="shared" si="83"/>
        <v>否</v>
      </c>
      <c r="I243" s="165" t="str">
        <f t="shared" si="84"/>
        <v>项</v>
      </c>
    </row>
    <row r="244" ht="36" customHeight="1" spans="1:9">
      <c r="A244" s="189" t="s">
        <v>5345</v>
      </c>
      <c r="B244" s="184" t="s">
        <v>5346</v>
      </c>
      <c r="C244" s="185">
        <v>0</v>
      </c>
      <c r="D244" s="185">
        <f t="shared" si="93"/>
        <v>0</v>
      </c>
      <c r="E244" s="186">
        <v>0</v>
      </c>
      <c r="F244" s="186">
        <v>0</v>
      </c>
      <c r="G244" s="187" t="str">
        <f t="shared" si="82"/>
        <v/>
      </c>
      <c r="H244" s="182" t="str">
        <f t="shared" si="83"/>
        <v>否</v>
      </c>
      <c r="I244" s="165" t="str">
        <f t="shared" si="84"/>
        <v>项</v>
      </c>
    </row>
    <row r="245" ht="36" customHeight="1" spans="1:9">
      <c r="A245" s="189" t="s">
        <v>5347</v>
      </c>
      <c r="B245" s="184" t="s">
        <v>5348</v>
      </c>
      <c r="C245" s="185">
        <v>0</v>
      </c>
      <c r="D245" s="185">
        <f t="shared" si="93"/>
        <v>0</v>
      </c>
      <c r="E245" s="186">
        <v>0</v>
      </c>
      <c r="F245" s="186">
        <v>0</v>
      </c>
      <c r="G245" s="187" t="str">
        <f t="shared" si="82"/>
        <v/>
      </c>
      <c r="H245" s="182" t="str">
        <f t="shared" si="83"/>
        <v>否</v>
      </c>
      <c r="I245" s="165" t="str">
        <f t="shared" si="84"/>
        <v>项</v>
      </c>
    </row>
    <row r="246" ht="36" customHeight="1" spans="1:9">
      <c r="A246" s="189" t="s">
        <v>5349</v>
      </c>
      <c r="B246" s="184" t="s">
        <v>5350</v>
      </c>
      <c r="C246" s="185">
        <v>0</v>
      </c>
      <c r="D246" s="185">
        <f t="shared" si="93"/>
        <v>0</v>
      </c>
      <c r="E246" s="186">
        <v>0</v>
      </c>
      <c r="F246" s="186">
        <v>0</v>
      </c>
      <c r="G246" s="187" t="str">
        <f t="shared" si="82"/>
        <v/>
      </c>
      <c r="H246" s="182" t="str">
        <f t="shared" si="83"/>
        <v>否</v>
      </c>
      <c r="I246" s="165" t="str">
        <f t="shared" si="84"/>
        <v>项</v>
      </c>
    </row>
    <row r="247" ht="36" customHeight="1" spans="1:9">
      <c r="A247" s="189" t="s">
        <v>5351</v>
      </c>
      <c r="B247" s="184" t="s">
        <v>5352</v>
      </c>
      <c r="C247" s="185">
        <v>0</v>
      </c>
      <c r="D247" s="185">
        <f t="shared" si="93"/>
        <v>0</v>
      </c>
      <c r="E247" s="186">
        <v>0</v>
      </c>
      <c r="F247" s="186">
        <v>0</v>
      </c>
      <c r="G247" s="187" t="str">
        <f t="shared" si="82"/>
        <v/>
      </c>
      <c r="H247" s="182" t="str">
        <f t="shared" si="83"/>
        <v>否</v>
      </c>
      <c r="I247" s="165" t="str">
        <f t="shared" si="84"/>
        <v>项</v>
      </c>
    </row>
    <row r="248" ht="36" customHeight="1" spans="1:9">
      <c r="A248" s="189" t="s">
        <v>5353</v>
      </c>
      <c r="B248" s="184" t="s">
        <v>5354</v>
      </c>
      <c r="C248" s="185">
        <v>0</v>
      </c>
      <c r="D248" s="185">
        <f t="shared" si="93"/>
        <v>0</v>
      </c>
      <c r="E248" s="186">
        <v>0</v>
      </c>
      <c r="F248" s="186">
        <v>0</v>
      </c>
      <c r="G248" s="187" t="str">
        <f t="shared" si="82"/>
        <v/>
      </c>
      <c r="H248" s="182" t="str">
        <f t="shared" si="83"/>
        <v>否</v>
      </c>
      <c r="I248" s="165" t="str">
        <f t="shared" si="84"/>
        <v>项</v>
      </c>
    </row>
    <row r="249" ht="36" customHeight="1" spans="1:9">
      <c r="A249" s="189" t="s">
        <v>5355</v>
      </c>
      <c r="B249" s="184" t="s">
        <v>5356</v>
      </c>
      <c r="C249" s="190">
        <v>25000</v>
      </c>
      <c r="D249" s="185">
        <f t="shared" si="93"/>
        <v>0</v>
      </c>
      <c r="E249" s="186">
        <v>0</v>
      </c>
      <c r="F249" s="186">
        <v>0</v>
      </c>
      <c r="G249" s="187">
        <f t="shared" si="82"/>
        <v>-1</v>
      </c>
      <c r="H249" s="182" t="str">
        <f t="shared" si="83"/>
        <v>是</v>
      </c>
      <c r="I249" s="165" t="str">
        <f t="shared" si="84"/>
        <v>项</v>
      </c>
    </row>
    <row r="250" ht="36" customHeight="1" spans="1:9">
      <c r="A250" s="189" t="s">
        <v>5357</v>
      </c>
      <c r="B250" s="184" t="s">
        <v>5358</v>
      </c>
      <c r="C250" s="190">
        <v>3000</v>
      </c>
      <c r="D250" s="185">
        <f t="shared" si="93"/>
        <v>0</v>
      </c>
      <c r="E250" s="186">
        <v>0</v>
      </c>
      <c r="F250" s="186">
        <v>0</v>
      </c>
      <c r="G250" s="187">
        <f t="shared" si="82"/>
        <v>-1</v>
      </c>
      <c r="H250" s="182" t="str">
        <f t="shared" si="83"/>
        <v>是</v>
      </c>
      <c r="I250" s="165" t="str">
        <f t="shared" si="84"/>
        <v>项</v>
      </c>
    </row>
    <row r="251" ht="36" customHeight="1" spans="1:9">
      <c r="A251" s="189" t="s">
        <v>5359</v>
      </c>
      <c r="B251" s="184" t="s">
        <v>5360</v>
      </c>
      <c r="C251" s="185">
        <v>0</v>
      </c>
      <c r="D251" s="185">
        <f t="shared" si="93"/>
        <v>0</v>
      </c>
      <c r="E251" s="186">
        <v>0</v>
      </c>
      <c r="F251" s="186">
        <v>0</v>
      </c>
      <c r="G251" s="187" t="str">
        <f t="shared" si="82"/>
        <v/>
      </c>
      <c r="H251" s="182" t="str">
        <f t="shared" si="83"/>
        <v>否</v>
      </c>
      <c r="I251" s="165" t="str">
        <f t="shared" si="84"/>
        <v>项</v>
      </c>
    </row>
    <row r="252" ht="36" customHeight="1" spans="1:9">
      <c r="A252" s="189" t="s">
        <v>5361</v>
      </c>
      <c r="B252" s="184" t="s">
        <v>5362</v>
      </c>
      <c r="C252" s="185">
        <v>0</v>
      </c>
      <c r="D252" s="185">
        <f t="shared" si="93"/>
        <v>0</v>
      </c>
      <c r="E252" s="186">
        <v>0</v>
      </c>
      <c r="F252" s="186">
        <v>0</v>
      </c>
      <c r="G252" s="187" t="str">
        <f t="shared" si="82"/>
        <v/>
      </c>
      <c r="H252" s="182" t="str">
        <f t="shared" si="83"/>
        <v>否</v>
      </c>
      <c r="I252" s="165" t="str">
        <f t="shared" si="84"/>
        <v>项</v>
      </c>
    </row>
    <row r="253" ht="36" customHeight="1" spans="1:9">
      <c r="A253" s="189" t="s">
        <v>5363</v>
      </c>
      <c r="B253" s="184" t="s">
        <v>5364</v>
      </c>
      <c r="C253" s="185">
        <f t="shared" ref="C253:F253" si="94">SUM(C254:C259)</f>
        <v>263</v>
      </c>
      <c r="D253" s="185">
        <f t="shared" si="94"/>
        <v>0</v>
      </c>
      <c r="E253" s="186">
        <f t="shared" si="94"/>
        <v>0</v>
      </c>
      <c r="F253" s="186">
        <f t="shared" si="94"/>
        <v>0</v>
      </c>
      <c r="G253" s="187">
        <f t="shared" si="82"/>
        <v>-1</v>
      </c>
      <c r="H253" s="182" t="str">
        <f t="shared" si="83"/>
        <v>是</v>
      </c>
      <c r="I253" s="165" t="str">
        <f t="shared" si="84"/>
        <v>款</v>
      </c>
    </row>
    <row r="254" ht="36" customHeight="1" spans="1:9">
      <c r="A254" s="189" t="s">
        <v>5365</v>
      </c>
      <c r="B254" s="184" t="s">
        <v>5366</v>
      </c>
      <c r="C254" s="185">
        <v>0</v>
      </c>
      <c r="D254" s="185">
        <f t="shared" ref="D254:D259" si="95">E254+F254</f>
        <v>0</v>
      </c>
      <c r="E254" s="186">
        <v>0</v>
      </c>
      <c r="F254" s="186">
        <v>0</v>
      </c>
      <c r="G254" s="187" t="str">
        <f t="shared" si="82"/>
        <v/>
      </c>
      <c r="H254" s="182" t="str">
        <f t="shared" si="83"/>
        <v>否</v>
      </c>
      <c r="I254" s="165" t="str">
        <f t="shared" si="84"/>
        <v>项</v>
      </c>
    </row>
    <row r="255" ht="36" customHeight="1" spans="1:9">
      <c r="A255" s="189" t="s">
        <v>5367</v>
      </c>
      <c r="B255" s="184" t="s">
        <v>5368</v>
      </c>
      <c r="C255" s="185">
        <v>0</v>
      </c>
      <c r="D255" s="185">
        <f t="shared" si="95"/>
        <v>0</v>
      </c>
      <c r="E255" s="186">
        <v>0</v>
      </c>
      <c r="F255" s="186">
        <v>0</v>
      </c>
      <c r="G255" s="187" t="str">
        <f t="shared" si="82"/>
        <v/>
      </c>
      <c r="H255" s="182" t="str">
        <f t="shared" si="83"/>
        <v>否</v>
      </c>
      <c r="I255" s="165" t="str">
        <f t="shared" si="84"/>
        <v>项</v>
      </c>
    </row>
    <row r="256" ht="36" customHeight="1" spans="1:9">
      <c r="A256" s="189" t="s">
        <v>5369</v>
      </c>
      <c r="B256" s="184" t="s">
        <v>1553</v>
      </c>
      <c r="C256" s="185">
        <v>0</v>
      </c>
      <c r="D256" s="185">
        <f t="shared" si="95"/>
        <v>0</v>
      </c>
      <c r="E256" s="186">
        <v>0</v>
      </c>
      <c r="F256" s="186">
        <v>0</v>
      </c>
      <c r="G256" s="187" t="str">
        <f t="shared" si="82"/>
        <v/>
      </c>
      <c r="H256" s="182" t="str">
        <f t="shared" si="83"/>
        <v>否</v>
      </c>
      <c r="I256" s="165" t="str">
        <f t="shared" si="84"/>
        <v>项</v>
      </c>
    </row>
    <row r="257" ht="36" customHeight="1" spans="1:9">
      <c r="A257" s="189" t="s">
        <v>5370</v>
      </c>
      <c r="B257" s="184" t="s">
        <v>5371</v>
      </c>
      <c r="C257" s="185">
        <v>0</v>
      </c>
      <c r="D257" s="185">
        <f t="shared" si="95"/>
        <v>0</v>
      </c>
      <c r="E257" s="186">
        <v>0</v>
      </c>
      <c r="F257" s="186">
        <v>0</v>
      </c>
      <c r="G257" s="187" t="str">
        <f t="shared" si="82"/>
        <v/>
      </c>
      <c r="H257" s="182" t="str">
        <f t="shared" si="83"/>
        <v>否</v>
      </c>
      <c r="I257" s="165" t="str">
        <f t="shared" si="84"/>
        <v>项</v>
      </c>
    </row>
    <row r="258" ht="36" customHeight="1" spans="1:9">
      <c r="A258" s="189" t="s">
        <v>5372</v>
      </c>
      <c r="B258" s="184" t="s">
        <v>5373</v>
      </c>
      <c r="C258" s="185">
        <v>80</v>
      </c>
      <c r="D258" s="185">
        <f t="shared" si="95"/>
        <v>0</v>
      </c>
      <c r="E258" s="186">
        <v>0</v>
      </c>
      <c r="F258" s="186">
        <v>0</v>
      </c>
      <c r="G258" s="187">
        <f t="shared" si="82"/>
        <v>-1</v>
      </c>
      <c r="H258" s="182" t="str">
        <f t="shared" si="83"/>
        <v>是</v>
      </c>
      <c r="I258" s="165" t="str">
        <f t="shared" si="84"/>
        <v>项</v>
      </c>
    </row>
    <row r="259" ht="36" customHeight="1" spans="1:9">
      <c r="A259" s="189" t="s">
        <v>5374</v>
      </c>
      <c r="B259" s="184" t="s">
        <v>5375</v>
      </c>
      <c r="C259" s="190">
        <v>183</v>
      </c>
      <c r="D259" s="185">
        <f t="shared" si="95"/>
        <v>0</v>
      </c>
      <c r="E259" s="186">
        <v>0</v>
      </c>
      <c r="F259" s="186">
        <v>0</v>
      </c>
      <c r="G259" s="187">
        <f t="shared" si="82"/>
        <v>-1</v>
      </c>
      <c r="H259" s="182" t="str">
        <f t="shared" si="83"/>
        <v>是</v>
      </c>
      <c r="I259" s="165" t="str">
        <f t="shared" si="84"/>
        <v>项</v>
      </c>
    </row>
    <row r="260" ht="36" customHeight="1" spans="1:8">
      <c r="A260" s="183"/>
      <c r="B260" s="184"/>
      <c r="C260" s="192">
        <v>0</v>
      </c>
      <c r="D260" s="192">
        <v>0</v>
      </c>
      <c r="E260" s="190">
        <v>0</v>
      </c>
      <c r="F260" s="190">
        <v>0</v>
      </c>
      <c r="G260" s="187" t="str">
        <f t="shared" ref="G260:G267" si="96">IF(C260&lt;&gt;0,D260/C260-1,"")</f>
        <v/>
      </c>
      <c r="H260" s="182" t="str">
        <f t="shared" si="83"/>
        <v>是</v>
      </c>
    </row>
    <row r="261" ht="36" customHeight="1" spans="1:13">
      <c r="A261" s="193"/>
      <c r="B261" s="194" t="s">
        <v>2551</v>
      </c>
      <c r="C261" s="179">
        <f t="shared" ref="C261:F261" si="97">SUM(C4,C20,C32,C43,C98,C122,C174,C178,C204,C221,C239)</f>
        <v>97387</v>
      </c>
      <c r="D261" s="179">
        <f t="shared" ref="D261:D266" si="98">E261+F261</f>
        <v>39223</v>
      </c>
      <c r="E261" s="180">
        <f t="shared" si="97"/>
        <v>36064</v>
      </c>
      <c r="F261" s="180">
        <f t="shared" si="97"/>
        <v>3159</v>
      </c>
      <c r="G261" s="181">
        <f t="shared" si="96"/>
        <v>-0.597246038999045</v>
      </c>
      <c r="H261" s="182" t="str">
        <f t="shared" ref="H261:H267" si="99">IF(LEN(A261)=3,"是",IF(B261&lt;&gt;"",IF(SUM(C261:D261)&lt;&gt;0,"是","否"),"是"))</f>
        <v>是</v>
      </c>
      <c r="J261" s="165" t="s">
        <v>5376</v>
      </c>
      <c r="K261" s="165">
        <v>97387</v>
      </c>
      <c r="L261" s="165">
        <f>K261-54700-28263</f>
        <v>14424</v>
      </c>
      <c r="M261" s="204">
        <f>(D261-L261)/L261</f>
        <v>1.7192872989462</v>
      </c>
    </row>
    <row r="262" ht="36" customHeight="1" spans="1:8">
      <c r="A262" s="195" t="s">
        <v>2451</v>
      </c>
      <c r="B262" s="196" t="s">
        <v>128</v>
      </c>
      <c r="C262" s="197">
        <f t="shared" ref="C262:F262" si="100">SUM(C263:C265)</f>
        <v>22119</v>
      </c>
      <c r="D262" s="179">
        <f t="shared" si="98"/>
        <v>35500</v>
      </c>
      <c r="E262" s="180">
        <f t="shared" si="100"/>
        <v>35500</v>
      </c>
      <c r="F262" s="180">
        <f t="shared" si="100"/>
        <v>0</v>
      </c>
      <c r="G262" s="181">
        <f t="shared" si="96"/>
        <v>0.60495501604955</v>
      </c>
      <c r="H262" s="182" t="str">
        <f t="shared" si="99"/>
        <v>是</v>
      </c>
    </row>
    <row r="263" ht="36" customHeight="1" spans="1:8">
      <c r="A263" s="198" t="s">
        <v>2452</v>
      </c>
      <c r="B263" s="199" t="s">
        <v>2453</v>
      </c>
      <c r="C263" s="186">
        <v>406</v>
      </c>
      <c r="D263" s="185">
        <f t="shared" si="98"/>
        <v>3500</v>
      </c>
      <c r="E263" s="186">
        <v>3500</v>
      </c>
      <c r="F263" s="186"/>
      <c r="G263" s="187">
        <f t="shared" si="96"/>
        <v>7.62068965517241</v>
      </c>
      <c r="H263" s="182" t="str">
        <f t="shared" si="99"/>
        <v>是</v>
      </c>
    </row>
    <row r="264" ht="36" customHeight="1" spans="1:8">
      <c r="A264" s="198" t="s">
        <v>2454</v>
      </c>
      <c r="B264" s="199" t="s">
        <v>2455</v>
      </c>
      <c r="C264" s="186">
        <v>19440</v>
      </c>
      <c r="D264" s="185">
        <f t="shared" si="98"/>
        <v>32000</v>
      </c>
      <c r="E264" s="186">
        <v>32000</v>
      </c>
      <c r="F264" s="186"/>
      <c r="G264" s="187">
        <f t="shared" si="96"/>
        <v>0.646090534979424</v>
      </c>
      <c r="H264" s="182" t="str">
        <f t="shared" si="99"/>
        <v>是</v>
      </c>
    </row>
    <row r="265" ht="36" customHeight="1" spans="1:8">
      <c r="A265" s="198" t="s">
        <v>2456</v>
      </c>
      <c r="B265" s="199" t="s">
        <v>2457</v>
      </c>
      <c r="C265" s="186">
        <v>2273</v>
      </c>
      <c r="D265" s="185">
        <f t="shared" si="98"/>
        <v>0</v>
      </c>
      <c r="E265" s="186"/>
      <c r="F265" s="186"/>
      <c r="G265" s="187">
        <f t="shared" si="96"/>
        <v>-1</v>
      </c>
      <c r="H265" s="182" t="str">
        <f t="shared" si="99"/>
        <v>是</v>
      </c>
    </row>
    <row r="266" ht="36" customHeight="1" spans="1:8">
      <c r="A266" s="198" t="s">
        <v>2458</v>
      </c>
      <c r="B266" s="200" t="s">
        <v>2459</v>
      </c>
      <c r="C266" s="197"/>
      <c r="D266" s="185">
        <f t="shared" si="98"/>
        <v>0</v>
      </c>
      <c r="E266" s="180"/>
      <c r="F266" s="180"/>
      <c r="G266" s="187" t="str">
        <f t="shared" si="96"/>
        <v/>
      </c>
      <c r="H266" s="182" t="str">
        <f t="shared" si="99"/>
        <v>是</v>
      </c>
    </row>
    <row r="267" ht="36" customHeight="1" spans="1:8">
      <c r="A267" s="201"/>
      <c r="B267" s="202" t="s">
        <v>135</v>
      </c>
      <c r="C267" s="197">
        <f t="shared" ref="C267:F267" si="101">SUM(C261:C262,C266)</f>
        <v>119506</v>
      </c>
      <c r="D267" s="180">
        <f t="shared" si="101"/>
        <v>74723</v>
      </c>
      <c r="E267" s="180">
        <f t="shared" si="101"/>
        <v>71564</v>
      </c>
      <c r="F267" s="180">
        <f t="shared" si="101"/>
        <v>3159</v>
      </c>
      <c r="G267" s="181">
        <f t="shared" si="96"/>
        <v>-0.374734322962864</v>
      </c>
      <c r="H267" s="182" t="str">
        <f t="shared" si="99"/>
        <v>是</v>
      </c>
    </row>
    <row r="268" spans="3:3">
      <c r="C268" s="203"/>
    </row>
    <row r="270" spans="3:3">
      <c r="C270" s="203"/>
    </row>
    <row r="272" spans="3:3">
      <c r="C272" s="203"/>
    </row>
    <row r="273" spans="3:3">
      <c r="C273" s="203"/>
    </row>
    <row r="275" spans="3:3">
      <c r="C275" s="203"/>
    </row>
    <row r="276" spans="3:3">
      <c r="C276" s="203"/>
    </row>
    <row r="277" spans="3:3">
      <c r="C277" s="203"/>
    </row>
    <row r="278" spans="3:3">
      <c r="C278" s="203"/>
    </row>
    <row r="280" spans="3:3">
      <c r="C280" s="203"/>
    </row>
  </sheetData>
  <autoFilter ref="A3:I267">
    <extLst/>
  </autoFilter>
  <mergeCells count="1">
    <mergeCell ref="B1:G1"/>
  </mergeCells>
  <conditionalFormatting sqref="B266">
    <cfRule type="expression" dxfId="1" priority="7" stopIfTrue="1">
      <formula>"len($A:$A)=3"</formula>
    </cfRule>
  </conditionalFormatting>
  <conditionalFormatting sqref="C266">
    <cfRule type="expression" dxfId="1" priority="6" stopIfTrue="1">
      <formula>"len($A:$A)=3"</formula>
    </cfRule>
  </conditionalFormatting>
  <conditionalFormatting sqref="E266">
    <cfRule type="expression" dxfId="1" priority="1" stopIfTrue="1">
      <formula>"len($A:$A)=3"</formula>
    </cfRule>
  </conditionalFormatting>
  <conditionalFormatting sqref="F266">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theme="0" tint="-0.149571214941862"/>
  </sheetPr>
  <dimension ref="A1:E27"/>
  <sheetViews>
    <sheetView view="pageBreakPreview" zoomScale="85" zoomScaleNormal="85" topLeftCell="A16" workbookViewId="0">
      <selection activeCell="C13" sqref="C13"/>
    </sheetView>
  </sheetViews>
  <sheetFormatPr defaultColWidth="9" defaultRowHeight="14.25" outlineLevelCol="4"/>
  <cols>
    <col min="1" max="1" width="119.883333333333" style="516" customWidth="1"/>
    <col min="2" max="2" width="11.5" style="516" customWidth="1"/>
    <col min="3" max="3" width="68.75" style="516" customWidth="1"/>
    <col min="4" max="4" width="4.25" style="516" customWidth="1"/>
    <col min="5" max="5" width="5.5" style="516" customWidth="1"/>
    <col min="6" max="16384" width="9" style="516"/>
  </cols>
  <sheetData>
    <row r="1" ht="36.75" spans="1:5">
      <c r="A1" s="517" t="s">
        <v>6</v>
      </c>
      <c r="B1" s="518" t="s">
        <v>7</v>
      </c>
      <c r="C1" s="518"/>
      <c r="D1" s="518"/>
      <c r="E1" s="518"/>
    </row>
    <row r="2" ht="20.1" customHeight="1" spans="1:5">
      <c r="A2" s="516" t="s">
        <v>2</v>
      </c>
      <c r="B2" s="519"/>
      <c r="C2" s="519"/>
      <c r="D2" s="519"/>
      <c r="E2" s="519"/>
    </row>
    <row r="3" s="515" customFormat="1" ht="30" customHeight="1" spans="1:5">
      <c r="A3" s="520" t="str">
        <f t="shared" ref="A3:A13" si="0">B3&amp;"、"&amp;C3&amp;REPT(".",75-LENB(B3&amp;"、"&amp;C3&amp;E3))&amp;E3</f>
        <v>表一、2020年勐海县一般公共预算收支情况表..................................1</v>
      </c>
      <c r="B3" s="521" t="str">
        <f>'01-1'!$B$2</f>
        <v>表一</v>
      </c>
      <c r="C3" s="522" t="str">
        <f>'01-1'!$B$1</f>
        <v>2020年勐海县一般公共预算收支情况表</v>
      </c>
      <c r="D3" s="521">
        <f>LEN(C3)</f>
        <v>19</v>
      </c>
      <c r="E3" s="521">
        <v>1</v>
      </c>
    </row>
    <row r="4" s="515" customFormat="1" ht="30" customHeight="1" spans="1:5">
      <c r="A4" s="520" t="str">
        <f t="shared" si="0"/>
        <v>表二、2020年勐海县一般公共预算支出执行情况表..............................5</v>
      </c>
      <c r="B4" s="521" t="str">
        <f>'02'!$B$2</f>
        <v>表二</v>
      </c>
      <c r="C4" s="522" t="str">
        <f>'02'!$B$1</f>
        <v>2020年勐海县一般公共预算支出执行情况表</v>
      </c>
      <c r="D4" s="521">
        <f t="shared" ref="D4:D17" si="1">LEN(C4)</f>
        <v>21</v>
      </c>
      <c r="E4" s="521">
        <v>5</v>
      </c>
    </row>
    <row r="5" s="515" customFormat="1" ht="30" customHeight="1" spans="1:5">
      <c r="A5" s="520" t="str">
        <f t="shared" si="0"/>
        <v>表三、2020年勐海县政府性基金预算收入执行情况表...........................62</v>
      </c>
      <c r="B5" s="521" t="str">
        <f>'03'!$B$2</f>
        <v>表三</v>
      </c>
      <c r="C5" s="522" t="str">
        <f>'03'!$B$1</f>
        <v>2020年勐海县政府性基金预算收入执行情况表</v>
      </c>
      <c r="D5" s="521">
        <f t="shared" si="1"/>
        <v>22</v>
      </c>
      <c r="E5" s="521">
        <v>62</v>
      </c>
    </row>
    <row r="6" s="515" customFormat="1" ht="30" customHeight="1" spans="1:5">
      <c r="A6" s="520" t="str">
        <f t="shared" si="0"/>
        <v>表四、2020年勐海县政府性基金预算支出执行情况表...........................64</v>
      </c>
      <c r="B6" s="521" t="str">
        <f>'04'!$B$2</f>
        <v>表四</v>
      </c>
      <c r="C6" s="522" t="str">
        <f>'04'!$B$1</f>
        <v>2020年勐海县政府性基金预算支出执行情况表</v>
      </c>
      <c r="D6" s="521">
        <f t="shared" si="1"/>
        <v>22</v>
      </c>
      <c r="E6" s="521">
        <v>64</v>
      </c>
    </row>
    <row r="7" s="515" customFormat="1" ht="30" customHeight="1" spans="1:5">
      <c r="A7" s="520" t="str">
        <f t="shared" si="0"/>
        <v>表五、2020年勐海县国有资本经营预算收入执行情况表.........................76</v>
      </c>
      <c r="B7" s="521" t="str">
        <f>'05'!$A$2</f>
        <v>表五</v>
      </c>
      <c r="C7" s="522" t="str">
        <f>'05'!$A$1</f>
        <v>2020年勐海县国有资本经营预算收入执行情况表</v>
      </c>
      <c r="D7" s="521">
        <f t="shared" si="1"/>
        <v>23</v>
      </c>
      <c r="E7" s="521">
        <v>76</v>
      </c>
    </row>
    <row r="8" s="515" customFormat="1" ht="30" customHeight="1" spans="1:5">
      <c r="A8" s="520" t="str">
        <f t="shared" si="0"/>
        <v>表六、2020年勐海县国有资本经营预算支出执行情况表.........................78</v>
      </c>
      <c r="B8" s="521" t="str">
        <f>'06'!$A$2</f>
        <v>表六</v>
      </c>
      <c r="C8" s="522" t="str">
        <f>'06'!$A$1</f>
        <v>2020年勐海县国有资本经营预算支出执行情况表</v>
      </c>
      <c r="D8" s="521">
        <f t="shared" si="1"/>
        <v>23</v>
      </c>
      <c r="E8" s="521">
        <v>78</v>
      </c>
    </row>
    <row r="9" s="515" customFormat="1" ht="30" customHeight="1" spans="1:5">
      <c r="A9" s="520" t="str">
        <f t="shared" si="0"/>
        <v>表七、2020年勐海县社会保险基金收入执行情况表.............................79</v>
      </c>
      <c r="B9" s="521" t="str">
        <f>'07'!$A$2</f>
        <v>表七</v>
      </c>
      <c r="C9" s="522" t="str">
        <f>'07'!$A$1</f>
        <v>2020年勐海县社会保险基金收入执行情况表</v>
      </c>
      <c r="D9" s="521">
        <f t="shared" si="1"/>
        <v>21</v>
      </c>
      <c r="E9" s="521">
        <v>79</v>
      </c>
    </row>
    <row r="10" s="515" customFormat="1" ht="30" customHeight="1" spans="1:5">
      <c r="A10" s="520" t="str">
        <f t="shared" si="0"/>
        <v>表八、2020年勐海县社会保险基金支出执行情况表.............................81</v>
      </c>
      <c r="B10" s="521" t="str">
        <f>'08'!$A$2</f>
        <v>表八</v>
      </c>
      <c r="C10" s="522" t="str">
        <f>'08'!$A$1</f>
        <v>2020年勐海县社会保险基金支出执行情况表</v>
      </c>
      <c r="D10" s="521">
        <f t="shared" si="1"/>
        <v>21</v>
      </c>
      <c r="E10" s="521">
        <v>81</v>
      </c>
    </row>
    <row r="11" s="515" customFormat="1" ht="30" customHeight="1" spans="1:5">
      <c r="A11" s="520" t="str">
        <f t="shared" si="0"/>
        <v>表九、2020年勐海县社会保险基金结余执行情况表.............................82</v>
      </c>
      <c r="B11" s="521" t="str">
        <f>'09'!$A$2</f>
        <v>表九</v>
      </c>
      <c r="C11" s="522" t="str">
        <f>'09'!$A$1</f>
        <v>2020年勐海县社会保险基金结余执行情况表</v>
      </c>
      <c r="D11" s="521">
        <f t="shared" si="1"/>
        <v>21</v>
      </c>
      <c r="E11" s="521">
        <v>82</v>
      </c>
    </row>
    <row r="12" s="515" customFormat="1" ht="30" customHeight="1" spans="1:5">
      <c r="A12" s="520" t="str">
        <f t="shared" si="0"/>
        <v>表十、2021年勐海县一般公共预算收支情况表.................................83</v>
      </c>
      <c r="B12" s="521" t="str">
        <f>'10'!$B$2</f>
        <v>表十</v>
      </c>
      <c r="C12" s="522" t="str">
        <f>'10'!$B$1</f>
        <v>2021年勐海县一般公共预算收支情况表</v>
      </c>
      <c r="D12" s="521">
        <f t="shared" si="1"/>
        <v>19</v>
      </c>
      <c r="E12" s="521">
        <v>83</v>
      </c>
    </row>
    <row r="13" s="515" customFormat="1" ht="30" customHeight="1" spans="1:5">
      <c r="A13" s="520" t="str">
        <f t="shared" si="0"/>
        <v>表十一、2021年勐海县一般公共预算收支情况表...............................85</v>
      </c>
      <c r="B13" s="521" t="str">
        <f>'11'!$B$2</f>
        <v>表十一</v>
      </c>
      <c r="C13" s="522" t="str">
        <f>'10'!$B$1</f>
        <v>2021年勐海县一般公共预算收支情况表</v>
      </c>
      <c r="D13" s="521">
        <f t="shared" si="1"/>
        <v>19</v>
      </c>
      <c r="E13" s="521">
        <v>85</v>
      </c>
    </row>
    <row r="14" s="515" customFormat="1" ht="30" customHeight="1" spans="1:5">
      <c r="A14" s="520" t="str">
        <f t="shared" ref="A14:A20" si="2">B14&amp;"、"&amp;C14&amp;REPT(".",75-LENB(B14&amp;"、"&amp;C14&amp;E14))&amp;E14</f>
        <v>表十二、2021年勐海县一般公共预算支出情况表...............................87</v>
      </c>
      <c r="B14" s="521" t="str">
        <f>'12'!$B$2</f>
        <v>表十二</v>
      </c>
      <c r="C14" s="522" t="str">
        <f>'12'!$B$1</f>
        <v>2021年勐海县一般公共预算支出情况表</v>
      </c>
      <c r="D14" s="521">
        <f t="shared" si="1"/>
        <v>19</v>
      </c>
      <c r="E14" s="521">
        <v>87</v>
      </c>
    </row>
    <row r="15" s="515" customFormat="1" ht="30" customHeight="1" spans="1:5">
      <c r="A15" s="520" t="str">
        <f t="shared" si="2"/>
        <v>表十三、2021年勐海县分地区税收返还和转移支付预算表......................161</v>
      </c>
      <c r="B15" s="521" t="str">
        <f>'13'!$A$2</f>
        <v>表十三</v>
      </c>
      <c r="C15" s="522" t="str">
        <f>'13'!$A$1</f>
        <v>2021年勐海县分地区税收返还和转移支付预算表</v>
      </c>
      <c r="D15" s="521">
        <f t="shared" si="1"/>
        <v>23</v>
      </c>
      <c r="E15" s="521">
        <v>161</v>
      </c>
    </row>
    <row r="16" s="515" customFormat="1" ht="30" customHeight="1" spans="1:5">
      <c r="A16" s="520" t="str">
        <f t="shared" si="2"/>
        <v>表十四、2021年勐海县一般公共预算政府预算经济分类表(基本支出)............162</v>
      </c>
      <c r="B16" s="521" t="str">
        <f>'14'!$A$2</f>
        <v>表十四</v>
      </c>
      <c r="C16" s="522" t="str">
        <f>'14'!$A$1</f>
        <v>2021年勐海县一般公共预算政府预算经济分类表(基本支出)</v>
      </c>
      <c r="D16" s="521">
        <f t="shared" si="1"/>
        <v>29</v>
      </c>
      <c r="E16" s="521">
        <v>162</v>
      </c>
    </row>
    <row r="17" s="515" customFormat="1" ht="30" customHeight="1" spans="1:5">
      <c r="A17" s="520" t="str">
        <f t="shared" si="2"/>
        <v>表十五、2021年勐海县政府性基金预算收入情况表............................164</v>
      </c>
      <c r="B17" s="521" t="str">
        <f>'15'!$B$2</f>
        <v>表十五</v>
      </c>
      <c r="C17" s="522" t="str">
        <f>'15'!$B$1</f>
        <v>2021年勐海县政府性基金预算收入情况表</v>
      </c>
      <c r="D17" s="521">
        <f t="shared" si="1"/>
        <v>20</v>
      </c>
      <c r="E17" s="521">
        <v>164</v>
      </c>
    </row>
    <row r="18" s="515" customFormat="1" ht="30" customHeight="1" spans="1:5">
      <c r="A18" s="520" t="str">
        <f t="shared" si="2"/>
        <v>表十六、2021年勐海县政府性基金预算支出情况表............................166</v>
      </c>
      <c r="B18" s="521" t="str">
        <f>'16'!$B$2</f>
        <v>表十六</v>
      </c>
      <c r="C18" s="522" t="str">
        <f>'16'!$B$1</f>
        <v>2021年勐海县政府性基金预算支出情况表</v>
      </c>
      <c r="D18" s="521">
        <f t="shared" ref="D14:D27" si="3">LEN(C18)</f>
        <v>20</v>
      </c>
      <c r="E18" s="521">
        <v>166</v>
      </c>
    </row>
    <row r="19" s="515" customFormat="1" ht="30" customHeight="1" spans="1:5">
      <c r="A19" s="520" t="str">
        <f t="shared" si="2"/>
        <v>表十七、2021年勐海县国有资本经营收入预算情况表..........................178</v>
      </c>
      <c r="B19" s="521" t="str">
        <f>'17'!$A$2</f>
        <v>表十七</v>
      </c>
      <c r="C19" s="522" t="str">
        <f>'17'!$A$1</f>
        <v>2021年勐海县国有资本经营收入预算情况表</v>
      </c>
      <c r="D19" s="521">
        <f t="shared" si="3"/>
        <v>21</v>
      </c>
      <c r="E19" s="521">
        <v>178</v>
      </c>
    </row>
    <row r="20" s="515" customFormat="1" ht="30" customHeight="1" spans="1:5">
      <c r="A20" s="520" t="str">
        <f t="shared" si="2"/>
        <v>表十八、2021年勐海县国有资本经营支出预算情况表..........................180</v>
      </c>
      <c r="B20" s="521" t="str">
        <f>'18'!$A$2</f>
        <v>表十八</v>
      </c>
      <c r="C20" s="522" t="str">
        <f>'18'!$A$1</f>
        <v>2021年勐海县国有资本经营支出预算情况表</v>
      </c>
      <c r="D20" s="521">
        <f t="shared" si="3"/>
        <v>21</v>
      </c>
      <c r="E20" s="521">
        <v>180</v>
      </c>
    </row>
    <row r="21" s="515" customFormat="1" ht="30" customHeight="1" spans="1:5">
      <c r="A21" s="520" t="str">
        <f t="shared" ref="A21:A23" si="4">B21&amp;"、"&amp;C21&amp;REPT(".",75-LENB(B21&amp;"、"&amp;C21&amp;E21))&amp;E21</f>
        <v>表十九、2021年勐海县社会保险基金收入预算情况表..........................182</v>
      </c>
      <c r="B21" s="521" t="str">
        <f>'19'!$A$2</f>
        <v>表十九</v>
      </c>
      <c r="C21" s="522" t="str">
        <f>'19'!$A$1</f>
        <v>2021年勐海县社会保险基金收入预算情况表</v>
      </c>
      <c r="D21" s="521">
        <f t="shared" si="3"/>
        <v>21</v>
      </c>
      <c r="E21" s="521">
        <v>182</v>
      </c>
    </row>
    <row r="22" s="515" customFormat="1" ht="30" customHeight="1" spans="1:5">
      <c r="A22" s="520" t="str">
        <f t="shared" si="4"/>
        <v>表二十、2021年勐海县社会保险基金支出预算情况表..........................184</v>
      </c>
      <c r="B22" s="521" t="str">
        <f>'20'!$A$2</f>
        <v>表二十</v>
      </c>
      <c r="C22" s="522" t="str">
        <f>'20'!$A$1</f>
        <v>2021年勐海县社会保险基金支出预算情况表</v>
      </c>
      <c r="D22" s="521">
        <f t="shared" si="3"/>
        <v>21</v>
      </c>
      <c r="E22" s="521">
        <v>184</v>
      </c>
    </row>
    <row r="23" ht="30" customHeight="1" spans="1:5">
      <c r="A23" s="520" t="str">
        <f t="shared" si="4"/>
        <v>表二十一、2021年勐海县社会保险基金结余预算情况表........................185</v>
      </c>
      <c r="B23" s="521" t="str">
        <f>'21'!$A$2</f>
        <v>表二十一</v>
      </c>
      <c r="C23" s="522" t="str">
        <f>'21'!$A$1</f>
        <v>2021年勐海县社会保险基金结余预算情况表</v>
      </c>
      <c r="D23" s="521">
        <f t="shared" si="3"/>
        <v>21</v>
      </c>
      <c r="E23" s="521">
        <v>185</v>
      </c>
    </row>
    <row r="24" ht="30" customHeight="1" spans="1:5">
      <c r="A24" s="520" t="str">
        <f t="shared" ref="A24:A27" si="5">B24&amp;"、"&amp;C24&amp;REPT(".",75-LENB(B24&amp;"、"&amp;C24&amp;E24))&amp;E24</f>
        <v>表二十二、2020年勐海县政府债务限额和余额情况表..........................186</v>
      </c>
      <c r="B24" s="521" t="str">
        <f>'22'!A2</f>
        <v>表二十二</v>
      </c>
      <c r="C24" s="522" t="str">
        <f>'22'!$A$1</f>
        <v>2020年勐海县政府债务限额和余额情况表</v>
      </c>
      <c r="D24" s="521">
        <f t="shared" si="3"/>
        <v>20</v>
      </c>
      <c r="E24" s="521">
        <v>186</v>
      </c>
    </row>
    <row r="25" ht="30" customHeight="1" spans="1:5">
      <c r="A25" s="520" t="str">
        <f t="shared" si="5"/>
        <v>表二十三、2020年勐海县地方政府债务投向情况表............................190</v>
      </c>
      <c r="B25" s="521" t="str">
        <f>'23'!$A$2</f>
        <v>表二十三</v>
      </c>
      <c r="C25" s="522" t="str">
        <f>'23'!$A$1</f>
        <v>2020年勐海县地方政府债务投向情况表</v>
      </c>
      <c r="D25" s="521">
        <f t="shared" si="3"/>
        <v>19</v>
      </c>
      <c r="E25" s="521">
        <v>190</v>
      </c>
    </row>
    <row r="26" s="516" customFormat="1" ht="30" customHeight="1" spans="1:5">
      <c r="A26" s="520" t="str">
        <f t="shared" si="5"/>
        <v>表二十四、2020年县本级地方政府债务投向情况表............................193</v>
      </c>
      <c r="B26" s="521" t="str">
        <f>'24'!$A$2</f>
        <v>表二十四</v>
      </c>
      <c r="C26" s="522" t="str">
        <f>'24'!$A$1</f>
        <v>2020年县本级地方政府债务投向情况表</v>
      </c>
      <c r="D26" s="521">
        <f t="shared" si="3"/>
        <v>19</v>
      </c>
      <c r="E26" s="521">
        <v>193</v>
      </c>
    </row>
    <row r="27" ht="30" customHeight="1" spans="1:5">
      <c r="A27" s="520" t="str">
        <f t="shared" si="5"/>
        <v>表二十五、2021年勐海县政府债务限额和余额情况表..........................196</v>
      </c>
      <c r="B27" s="521" t="str">
        <f>'25'!$A$2</f>
        <v>表二十五</v>
      </c>
      <c r="C27" s="522" t="str">
        <f>'25'!$A$1</f>
        <v>2021年勐海县政府债务限额和余额情况表</v>
      </c>
      <c r="D27" s="521">
        <f t="shared" si="3"/>
        <v>20</v>
      </c>
      <c r="E27" s="521">
        <v>196</v>
      </c>
    </row>
  </sheetData>
  <autoFilter ref="A2:E27">
    <extLst/>
  </autoFilter>
  <mergeCells count="1">
    <mergeCell ref="B1:E1"/>
  </mergeCells>
  <printOptions horizontalCentered="1"/>
  <pageMargins left="0.47244094488189" right="0.393700787401575" top="1.18110236220472" bottom="0.748031496062992" header="0.31496062992126" footer="0.31496062992126"/>
  <pageSetup paperSize="9" scale="75" firstPageNumber="0" orientation="portrait" useFirstPageNumber="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F0"/>
  </sheetPr>
  <dimension ref="A1:E52"/>
  <sheetViews>
    <sheetView showZeros="0" tabSelected="1" view="pageBreakPreview" zoomScaleNormal="100" workbookViewId="0">
      <pane xSplit="1" ySplit="3" topLeftCell="B4" activePane="bottomRight" state="frozen"/>
      <selection/>
      <selection pane="topRight"/>
      <selection pane="bottomLeft"/>
      <selection pane="bottomRight" activeCell="L6" sqref="L6"/>
    </sheetView>
  </sheetViews>
  <sheetFormatPr defaultColWidth="9" defaultRowHeight="14.25" outlineLevelCol="4"/>
  <cols>
    <col min="1" max="1" width="50.75" style="114" customWidth="1"/>
    <col min="2" max="4" width="16.75" style="114" customWidth="1"/>
    <col min="5" max="5" width="4.25" style="114" customWidth="1"/>
    <col min="6" max="6" width="13.75" style="114"/>
    <col min="7" max="16384" width="9" style="114"/>
  </cols>
  <sheetData>
    <row r="1" ht="45" customHeight="1" spans="1:4">
      <c r="A1" s="115" t="str">
        <f>YEAR(封面!$B$7)&amp;"年勐海县国有资本经营收入预算情况表"</f>
        <v>2021年勐海县国有资本经营收入预算情况表</v>
      </c>
      <c r="B1" s="115"/>
      <c r="C1" s="115"/>
      <c r="D1" s="115"/>
    </row>
    <row r="2" ht="20.1" customHeight="1" spans="1:4">
      <c r="A2" s="139" t="s">
        <v>5377</v>
      </c>
      <c r="B2" s="140"/>
      <c r="C2" s="141"/>
      <c r="D2" s="142" t="s">
        <v>2553</v>
      </c>
    </row>
    <row r="3" ht="45" customHeight="1" spans="1:5">
      <c r="A3" s="143" t="s">
        <v>5378</v>
      </c>
      <c r="B3" s="144" t="str">
        <f>YEAR(封面!$B$7)-1&amp;"年执行数"</f>
        <v>2020年执行数</v>
      </c>
      <c r="C3" s="144" t="str">
        <f>YEAR(封面!$B$7)&amp;"年预算数"</f>
        <v>2021年预算数</v>
      </c>
      <c r="D3" s="144" t="s">
        <v>2573</v>
      </c>
      <c r="E3" s="114" t="s">
        <v>13</v>
      </c>
    </row>
    <row r="4" ht="36" customHeight="1" spans="1:5">
      <c r="A4" s="145" t="s">
        <v>2461</v>
      </c>
      <c r="B4" s="146">
        <f>SUM(B5:B21)</f>
        <v>42</v>
      </c>
      <c r="C4" s="146">
        <f>SUM(C5:C21)</f>
        <v>56</v>
      </c>
      <c r="D4" s="147">
        <f>IF(B4&lt;&gt;0,C4/B4-1,"")</f>
        <v>0.333333333333333</v>
      </c>
      <c r="E4" s="148" t="str">
        <f t="shared" ref="E4:E39" si="0">IF(A4&lt;&gt;"",IF(SUM(B4:C4)&lt;&gt;0,"是","否"),"是")</f>
        <v>是</v>
      </c>
    </row>
    <row r="5" ht="36" customHeight="1" spans="1:5">
      <c r="A5" s="131" t="s">
        <v>2462</v>
      </c>
      <c r="B5" s="149"/>
      <c r="C5" s="150"/>
      <c r="D5" s="151" t="str">
        <f t="shared" ref="D5:D35" si="1">IF(B5&lt;&gt;0,C5/B5-1,"")</f>
        <v/>
      </c>
      <c r="E5" s="148" t="str">
        <f t="shared" si="0"/>
        <v>否</v>
      </c>
    </row>
    <row r="6" ht="36" customHeight="1" spans="1:5">
      <c r="A6" s="131" t="s">
        <v>2463</v>
      </c>
      <c r="B6" s="149"/>
      <c r="C6" s="149"/>
      <c r="D6" s="151" t="str">
        <f t="shared" si="1"/>
        <v/>
      </c>
      <c r="E6" s="148" t="str">
        <f t="shared" si="0"/>
        <v>否</v>
      </c>
    </row>
    <row r="7" ht="36" customHeight="1" spans="1:5">
      <c r="A7" s="131" t="s">
        <v>2464</v>
      </c>
      <c r="B7" s="152"/>
      <c r="C7" s="150"/>
      <c r="D7" s="151" t="str">
        <f t="shared" si="1"/>
        <v/>
      </c>
      <c r="E7" s="148" t="str">
        <f t="shared" si="0"/>
        <v>否</v>
      </c>
    </row>
    <row r="8" ht="36" customHeight="1" spans="1:5">
      <c r="A8" s="131" t="s">
        <v>2465</v>
      </c>
      <c r="B8" s="149"/>
      <c r="C8" s="150"/>
      <c r="D8" s="151" t="str">
        <f t="shared" si="1"/>
        <v/>
      </c>
      <c r="E8" s="148" t="str">
        <f t="shared" si="0"/>
        <v>否</v>
      </c>
    </row>
    <row r="9" ht="36" customHeight="1" spans="1:5">
      <c r="A9" s="131" t="s">
        <v>2466</v>
      </c>
      <c r="B9" s="152"/>
      <c r="C9" s="150"/>
      <c r="D9" s="151" t="str">
        <f t="shared" si="1"/>
        <v/>
      </c>
      <c r="E9" s="148" t="str">
        <f t="shared" si="0"/>
        <v>否</v>
      </c>
    </row>
    <row r="10" ht="36" customHeight="1" spans="1:5">
      <c r="A10" s="131" t="s">
        <v>2467</v>
      </c>
      <c r="B10" s="149"/>
      <c r="C10" s="150"/>
      <c r="D10" s="151" t="str">
        <f t="shared" si="1"/>
        <v/>
      </c>
      <c r="E10" s="148" t="str">
        <f t="shared" si="0"/>
        <v>否</v>
      </c>
    </row>
    <row r="11" ht="36" customHeight="1" spans="1:5">
      <c r="A11" s="131" t="s">
        <v>2469</v>
      </c>
      <c r="B11" s="149"/>
      <c r="C11" s="150"/>
      <c r="D11" s="151"/>
      <c r="E11" s="148" t="str">
        <f t="shared" si="0"/>
        <v>否</v>
      </c>
    </row>
    <row r="12" ht="36" customHeight="1" spans="1:5">
      <c r="A12" s="153" t="s">
        <v>2470</v>
      </c>
      <c r="B12" s="154"/>
      <c r="C12" s="149"/>
      <c r="D12" s="151" t="str">
        <f t="shared" si="1"/>
        <v/>
      </c>
      <c r="E12" s="148" t="str">
        <f t="shared" si="0"/>
        <v>否</v>
      </c>
    </row>
    <row r="13" ht="36" customHeight="1" spans="1:5">
      <c r="A13" s="131" t="s">
        <v>2471</v>
      </c>
      <c r="B13" s="154"/>
      <c r="C13" s="150"/>
      <c r="D13" s="151" t="str">
        <f t="shared" si="1"/>
        <v/>
      </c>
      <c r="E13" s="148" t="str">
        <f t="shared" si="0"/>
        <v>否</v>
      </c>
    </row>
    <row r="14" ht="36" customHeight="1" spans="1:5">
      <c r="A14" s="131" t="s">
        <v>2472</v>
      </c>
      <c r="B14" s="154"/>
      <c r="C14" s="155"/>
      <c r="D14" s="151" t="str">
        <f t="shared" si="1"/>
        <v/>
      </c>
      <c r="E14" s="148" t="str">
        <f t="shared" si="0"/>
        <v>否</v>
      </c>
    </row>
    <row r="15" ht="36" customHeight="1" spans="1:5">
      <c r="A15" s="131" t="s">
        <v>5379</v>
      </c>
      <c r="B15" s="154"/>
      <c r="C15" s="155"/>
      <c r="D15" s="151" t="str">
        <f t="shared" si="1"/>
        <v/>
      </c>
      <c r="E15" s="148" t="str">
        <f t="shared" si="0"/>
        <v>否</v>
      </c>
    </row>
    <row r="16" ht="36" customHeight="1" spans="1:5">
      <c r="A16" s="131" t="s">
        <v>2474</v>
      </c>
      <c r="B16" s="149"/>
      <c r="C16" s="150"/>
      <c r="D16" s="151" t="str">
        <f t="shared" si="1"/>
        <v/>
      </c>
      <c r="E16" s="148" t="str">
        <f t="shared" si="0"/>
        <v>否</v>
      </c>
    </row>
    <row r="17" ht="36" customHeight="1" spans="1:5">
      <c r="A17" s="131" t="s">
        <v>2475</v>
      </c>
      <c r="B17" s="154"/>
      <c r="C17" s="155"/>
      <c r="D17" s="151" t="str">
        <f t="shared" si="1"/>
        <v/>
      </c>
      <c r="E17" s="148" t="str">
        <f t="shared" si="0"/>
        <v>否</v>
      </c>
    </row>
    <row r="18" ht="36" customHeight="1" spans="1:5">
      <c r="A18" s="131" t="s">
        <v>2476</v>
      </c>
      <c r="B18" s="154"/>
      <c r="C18" s="155"/>
      <c r="D18" s="151" t="str">
        <f t="shared" si="1"/>
        <v/>
      </c>
      <c r="E18" s="148" t="str">
        <f t="shared" si="0"/>
        <v>否</v>
      </c>
    </row>
    <row r="19" ht="36" customHeight="1" spans="1:5">
      <c r="A19" s="131" t="s">
        <v>5380</v>
      </c>
      <c r="B19" s="149"/>
      <c r="C19" s="155"/>
      <c r="D19" s="151" t="str">
        <f t="shared" si="1"/>
        <v/>
      </c>
      <c r="E19" s="148" t="str">
        <f t="shared" si="0"/>
        <v>否</v>
      </c>
    </row>
    <row r="20" ht="36" customHeight="1" spans="1:5">
      <c r="A20" s="131" t="s">
        <v>2477</v>
      </c>
      <c r="B20" s="154"/>
      <c r="C20" s="150"/>
      <c r="D20" s="151" t="str">
        <f t="shared" si="1"/>
        <v/>
      </c>
      <c r="E20" s="148" t="str">
        <f t="shared" si="0"/>
        <v>否</v>
      </c>
    </row>
    <row r="21" ht="36" customHeight="1" spans="1:5">
      <c r="A21" s="131" t="s">
        <v>2478</v>
      </c>
      <c r="B21" s="154">
        <v>42</v>
      </c>
      <c r="C21" s="150">
        <v>56</v>
      </c>
      <c r="D21" s="151">
        <f t="shared" si="1"/>
        <v>0.333333333333333</v>
      </c>
      <c r="E21" s="148" t="str">
        <f t="shared" si="0"/>
        <v>是</v>
      </c>
    </row>
    <row r="22" ht="36" customHeight="1" spans="1:5">
      <c r="A22" s="145" t="s">
        <v>2479</v>
      </c>
      <c r="B22" s="146">
        <f>SUM(B23:B25)</f>
        <v>0</v>
      </c>
      <c r="C22" s="146">
        <f>SUM(C23:C25)</f>
        <v>0</v>
      </c>
      <c r="D22" s="147"/>
      <c r="E22" s="148" t="str">
        <f t="shared" si="0"/>
        <v>否</v>
      </c>
    </row>
    <row r="23" ht="36" customHeight="1" spans="1:5">
      <c r="A23" s="156" t="s">
        <v>2480</v>
      </c>
      <c r="B23" s="154"/>
      <c r="C23" s="150"/>
      <c r="D23" s="151" t="str">
        <f t="shared" si="1"/>
        <v/>
      </c>
      <c r="E23" s="148" t="str">
        <f t="shared" si="0"/>
        <v>否</v>
      </c>
    </row>
    <row r="24" ht="36" customHeight="1" spans="1:5">
      <c r="A24" s="156" t="s">
        <v>2481</v>
      </c>
      <c r="B24" s="154"/>
      <c r="C24" s="150"/>
      <c r="D24" s="151"/>
      <c r="E24" s="148" t="str">
        <f t="shared" si="0"/>
        <v>否</v>
      </c>
    </row>
    <row r="25" ht="36" customHeight="1" spans="1:5">
      <c r="A25" s="156" t="s">
        <v>2482</v>
      </c>
      <c r="B25" s="154"/>
      <c r="C25" s="150"/>
      <c r="D25" s="151" t="str">
        <f t="shared" si="1"/>
        <v/>
      </c>
      <c r="E25" s="148" t="str">
        <f t="shared" si="0"/>
        <v>否</v>
      </c>
    </row>
    <row r="26" ht="36" customHeight="1" spans="1:5">
      <c r="A26" s="145" t="s">
        <v>2483</v>
      </c>
      <c r="B26" s="146">
        <f>SUM(B27:B29)</f>
        <v>0</v>
      </c>
      <c r="C26" s="146">
        <f>SUM(C27:C29)</f>
        <v>0</v>
      </c>
      <c r="D26" s="147" t="str">
        <f t="shared" si="1"/>
        <v/>
      </c>
      <c r="E26" s="148" t="str">
        <f t="shared" si="0"/>
        <v>否</v>
      </c>
    </row>
    <row r="27" ht="36" customHeight="1" spans="1:5">
      <c r="A27" s="156" t="s">
        <v>2484</v>
      </c>
      <c r="B27" s="154"/>
      <c r="C27" s="150"/>
      <c r="D27" s="151" t="str">
        <f t="shared" si="1"/>
        <v/>
      </c>
      <c r="E27" s="148" t="str">
        <f t="shared" si="0"/>
        <v>否</v>
      </c>
    </row>
    <row r="28" ht="36" customHeight="1" spans="1:5">
      <c r="A28" s="156" t="s">
        <v>2485</v>
      </c>
      <c r="B28" s="149"/>
      <c r="C28" s="150"/>
      <c r="D28" s="151" t="str">
        <f t="shared" si="1"/>
        <v/>
      </c>
      <c r="E28" s="148" t="str">
        <f t="shared" si="0"/>
        <v>否</v>
      </c>
    </row>
    <row r="29" ht="36" customHeight="1" spans="1:5">
      <c r="A29" s="156" t="s">
        <v>2486</v>
      </c>
      <c r="B29" s="154"/>
      <c r="C29" s="150"/>
      <c r="D29" s="151" t="str">
        <f t="shared" si="1"/>
        <v/>
      </c>
      <c r="E29" s="148" t="str">
        <f t="shared" si="0"/>
        <v>否</v>
      </c>
    </row>
    <row r="30" ht="36" customHeight="1" spans="1:5">
      <c r="A30" s="145" t="s">
        <v>2487</v>
      </c>
      <c r="B30" s="146">
        <f>SUM(B31:B33)</f>
        <v>0</v>
      </c>
      <c r="C30" s="146">
        <f>SUM(C31:C33)</f>
        <v>0</v>
      </c>
      <c r="D30" s="147" t="str">
        <f t="shared" si="1"/>
        <v/>
      </c>
      <c r="E30" s="148" t="str">
        <f t="shared" si="0"/>
        <v>否</v>
      </c>
    </row>
    <row r="31" ht="36" customHeight="1" spans="1:5">
      <c r="A31" s="156" t="s">
        <v>2488</v>
      </c>
      <c r="B31" s="149"/>
      <c r="C31" s="157"/>
      <c r="D31" s="151" t="str">
        <f t="shared" si="1"/>
        <v/>
      </c>
      <c r="E31" s="148" t="str">
        <f t="shared" si="0"/>
        <v>否</v>
      </c>
    </row>
    <row r="32" ht="36" customHeight="1" spans="1:5">
      <c r="A32" s="156" t="s">
        <v>2489</v>
      </c>
      <c r="B32" s="154"/>
      <c r="C32" s="157"/>
      <c r="D32" s="151" t="str">
        <f t="shared" si="1"/>
        <v/>
      </c>
      <c r="E32" s="148" t="str">
        <f t="shared" si="0"/>
        <v>否</v>
      </c>
    </row>
    <row r="33" ht="36" customHeight="1" spans="1:5">
      <c r="A33" s="156" t="s">
        <v>2490</v>
      </c>
      <c r="B33" s="154"/>
      <c r="C33" s="155"/>
      <c r="D33" s="151" t="str">
        <f t="shared" si="1"/>
        <v/>
      </c>
      <c r="E33" s="148" t="str">
        <f t="shared" si="0"/>
        <v>否</v>
      </c>
    </row>
    <row r="34" ht="36" customHeight="1" spans="1:5">
      <c r="A34" s="145" t="s">
        <v>2491</v>
      </c>
      <c r="B34" s="158"/>
      <c r="C34" s="159"/>
      <c r="D34" s="147" t="str">
        <f t="shared" si="1"/>
        <v/>
      </c>
      <c r="E34" s="148" t="str">
        <f t="shared" si="0"/>
        <v>否</v>
      </c>
    </row>
    <row r="35" ht="36" customHeight="1" spans="1:5">
      <c r="A35" s="160" t="s">
        <v>2492</v>
      </c>
      <c r="B35" s="146">
        <f>B4+B22+B26+B30+B34</f>
        <v>42</v>
      </c>
      <c r="C35" s="146">
        <f>C4+C22+C26+C30+C34</f>
        <v>56</v>
      </c>
      <c r="D35" s="147">
        <f t="shared" si="1"/>
        <v>0.333333333333333</v>
      </c>
      <c r="E35" s="148" t="str">
        <f t="shared" si="0"/>
        <v>是</v>
      </c>
    </row>
    <row r="36" ht="36" customHeight="1" spans="1:5">
      <c r="A36" s="161" t="s">
        <v>68</v>
      </c>
      <c r="B36" s="149">
        <v>5</v>
      </c>
      <c r="C36" s="157"/>
      <c r="D36" s="151"/>
      <c r="E36" s="148" t="str">
        <f t="shared" si="0"/>
        <v>是</v>
      </c>
    </row>
    <row r="37" ht="36" customHeight="1" spans="1:5">
      <c r="A37" s="162" t="s">
        <v>2493</v>
      </c>
      <c r="B37" s="146"/>
      <c r="C37" s="159"/>
      <c r="D37" s="147"/>
      <c r="E37" s="148" t="str">
        <f t="shared" si="0"/>
        <v>否</v>
      </c>
    </row>
    <row r="38" ht="36" customHeight="1" spans="1:5">
      <c r="A38" s="161" t="s">
        <v>2494</v>
      </c>
      <c r="B38" s="149"/>
      <c r="C38" s="157"/>
      <c r="D38" s="151"/>
      <c r="E38" s="148" t="str">
        <f t="shared" si="0"/>
        <v>否</v>
      </c>
    </row>
    <row r="39" ht="36" customHeight="1" spans="1:5">
      <c r="A39" s="160" t="s">
        <v>76</v>
      </c>
      <c r="B39" s="146">
        <f>B35+B36+B37+B38</f>
        <v>47</v>
      </c>
      <c r="C39" s="146">
        <f>C35+C36+C37+C38</f>
        <v>56</v>
      </c>
      <c r="D39" s="147"/>
      <c r="E39" s="148" t="str">
        <f t="shared" si="0"/>
        <v>是</v>
      </c>
    </row>
    <row r="40" spans="2:2">
      <c r="B40" s="138"/>
    </row>
    <row r="41" spans="2:3">
      <c r="B41" s="138"/>
      <c r="C41" s="138"/>
    </row>
    <row r="42" spans="2:2">
      <c r="B42" s="138"/>
    </row>
    <row r="43" spans="2:3">
      <c r="B43" s="138"/>
      <c r="C43" s="138"/>
    </row>
    <row r="44" spans="2:2">
      <c r="B44" s="138"/>
    </row>
    <row r="45" spans="2:2">
      <c r="B45" s="138"/>
    </row>
    <row r="46" spans="2:3">
      <c r="B46" s="138"/>
      <c r="C46" s="138"/>
    </row>
    <row r="47" spans="2:2">
      <c r="B47" s="138"/>
    </row>
    <row r="48" spans="2:2">
      <c r="B48" s="138"/>
    </row>
    <row r="49" spans="2:2">
      <c r="B49" s="138"/>
    </row>
    <row r="50" spans="2:2">
      <c r="B50" s="138"/>
    </row>
    <row r="51" spans="2:3">
      <c r="B51" s="138"/>
      <c r="C51" s="138"/>
    </row>
    <row r="52" spans="2:2">
      <c r="B52" s="138"/>
    </row>
  </sheetData>
  <mergeCells count="1">
    <mergeCell ref="A1:D1"/>
  </mergeCells>
  <conditionalFormatting sqref="E3:F37 E4:E39">
    <cfRule type="cellIs" dxfId="4" priority="4" stopIfTrue="1" operator="lessThanOrEqual">
      <formula>-1</formula>
    </cfRule>
  </conditionalFormatting>
  <conditionalFormatting sqref="E4:F6 E4:E39">
    <cfRule type="cellIs" dxfId="4"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41"/>
  <sheetViews>
    <sheetView showZeros="0" tabSelected="1" view="pageBreakPreview" zoomScaleNormal="100" workbookViewId="0">
      <selection activeCell="L6" sqref="L6"/>
    </sheetView>
  </sheetViews>
  <sheetFormatPr defaultColWidth="9" defaultRowHeight="14.25" outlineLevelCol="4"/>
  <cols>
    <col min="1" max="1" width="50.75" style="114" customWidth="1"/>
    <col min="2" max="4" width="16.75" style="114" customWidth="1"/>
    <col min="5" max="5" width="4.75" style="114" customWidth="1"/>
    <col min="6" max="16384" width="9" style="114"/>
  </cols>
  <sheetData>
    <row r="1" ht="45" customHeight="1" spans="1:5">
      <c r="A1" s="115" t="str">
        <f>YEAR(封面!$B$7)&amp;"年勐海县国有资本经营支出预算情况表"</f>
        <v>2021年勐海县国有资本经营支出预算情况表</v>
      </c>
      <c r="B1" s="115"/>
      <c r="C1" s="115"/>
      <c r="D1" s="115"/>
      <c r="E1" s="116"/>
    </row>
    <row r="2" ht="20.1" customHeight="1" spans="1:5">
      <c r="A2" s="117" t="s">
        <v>5381</v>
      </c>
      <c r="B2" s="117"/>
      <c r="C2" s="117"/>
      <c r="D2" s="118" t="s">
        <v>9</v>
      </c>
      <c r="E2" s="119"/>
    </row>
    <row r="3" ht="45" customHeight="1" spans="1:5">
      <c r="A3" s="120" t="s">
        <v>11</v>
      </c>
      <c r="B3" s="9" t="str">
        <f>YEAR(封面!$B$7)-1&amp;"年执行数"</f>
        <v>2020年执行数</v>
      </c>
      <c r="C3" s="9" t="str">
        <f>YEAR(封面!$B$7)&amp;"年预算数"</f>
        <v>2021年预算数</v>
      </c>
      <c r="D3" s="9" t="s">
        <v>2573</v>
      </c>
      <c r="E3" s="114" t="s">
        <v>13</v>
      </c>
    </row>
    <row r="4" ht="35.1" customHeight="1" spans="1:5">
      <c r="A4" s="121" t="s">
        <v>2496</v>
      </c>
      <c r="B4" s="122">
        <f>SUM(B5:B10)</f>
        <v>5</v>
      </c>
      <c r="C4" s="122">
        <f>SUM(C5:C10)</f>
        <v>39</v>
      </c>
      <c r="D4" s="123">
        <f>IF(B4&lt;&gt;0,C4/B4-1,"")</f>
        <v>6.8</v>
      </c>
      <c r="E4" s="124" t="str">
        <f>IF(A4&lt;&gt;"",IF(SUM(B4:C4)&lt;&gt;0,"是","否"),"是")</f>
        <v>是</v>
      </c>
    </row>
    <row r="5" ht="35.1" customHeight="1" spans="1:5">
      <c r="A5" s="125" t="s">
        <v>2497</v>
      </c>
      <c r="B5" s="126"/>
      <c r="C5" s="126"/>
      <c r="D5" s="110" t="str">
        <f>IF(B5&lt;&gt;0,C5/B5-1,"")</f>
        <v/>
      </c>
      <c r="E5" s="124" t="str">
        <f>IF(A5&lt;&gt;"",IF(SUM(B5:C5)&lt;&gt;0,"是","否"),"是")</f>
        <v>否</v>
      </c>
    </row>
    <row r="6" ht="35.1" customHeight="1" spans="1:5">
      <c r="A6" s="125" t="s">
        <v>2498</v>
      </c>
      <c r="B6" s="126"/>
      <c r="C6" s="126"/>
      <c r="D6" s="110" t="str">
        <f>IF(B6&lt;&gt;0,C6/B6-1,"")</f>
        <v/>
      </c>
      <c r="E6" s="124" t="str">
        <f>IF(A6&lt;&gt;"",IF(SUM(B6:C6)&lt;&gt;0,"是","否"),"是")</f>
        <v>否</v>
      </c>
    </row>
    <row r="7" ht="35.1" customHeight="1" spans="1:5">
      <c r="A7" s="125" t="s">
        <v>2499</v>
      </c>
      <c r="B7" s="126">
        <v>5</v>
      </c>
      <c r="C7" s="126"/>
      <c r="D7" s="110"/>
      <c r="E7" s="124"/>
    </row>
    <row r="8" ht="35.1" customHeight="1" spans="1:5">
      <c r="A8" s="125" t="s">
        <v>2500</v>
      </c>
      <c r="B8" s="126"/>
      <c r="C8" s="126"/>
      <c r="D8" s="110" t="str">
        <f t="shared" ref="D8:D23" si="0">IF(B8&lt;&gt;0,C8/B8-1,"")</f>
        <v/>
      </c>
      <c r="E8" s="124" t="str">
        <f t="shared" ref="E8:E28" si="1">IF(A8&lt;&gt;"",IF(SUM(B8:C8)&lt;&gt;0,"是","否"),"是")</f>
        <v>否</v>
      </c>
    </row>
    <row r="9" ht="35.1" customHeight="1" spans="1:5">
      <c r="A9" s="125" t="s">
        <v>5382</v>
      </c>
      <c r="B9" s="126"/>
      <c r="C9" s="126"/>
      <c r="D9" s="110" t="str">
        <f t="shared" si="0"/>
        <v/>
      </c>
      <c r="E9" s="124" t="str">
        <f t="shared" si="1"/>
        <v>否</v>
      </c>
    </row>
    <row r="10" ht="35.1" customHeight="1" spans="1:5">
      <c r="A10" s="125" t="s">
        <v>2501</v>
      </c>
      <c r="B10" s="126"/>
      <c r="C10" s="126">
        <v>39</v>
      </c>
      <c r="D10" s="110" t="str">
        <f t="shared" si="0"/>
        <v/>
      </c>
      <c r="E10" s="124" t="str">
        <f t="shared" si="1"/>
        <v>是</v>
      </c>
    </row>
    <row r="11" ht="35.1" customHeight="1" spans="1:5">
      <c r="A11" s="121" t="s">
        <v>2502</v>
      </c>
      <c r="B11" s="127">
        <f>SUM(B12:B16)</f>
        <v>0</v>
      </c>
      <c r="C11" s="127">
        <f>SUM(C12:C16)</f>
        <v>0</v>
      </c>
      <c r="D11" s="128" t="str">
        <f t="shared" si="0"/>
        <v/>
      </c>
      <c r="E11" s="124" t="str">
        <f t="shared" si="1"/>
        <v>否</v>
      </c>
    </row>
    <row r="12" ht="35.1" customHeight="1" spans="1:5">
      <c r="A12" s="125" t="s">
        <v>2503</v>
      </c>
      <c r="B12" s="126"/>
      <c r="C12" s="126"/>
      <c r="D12" s="129" t="str">
        <f t="shared" si="0"/>
        <v/>
      </c>
      <c r="E12" s="124" t="str">
        <f t="shared" si="1"/>
        <v>否</v>
      </c>
    </row>
    <row r="13" ht="35.1" customHeight="1" spans="1:5">
      <c r="A13" s="125" t="s">
        <v>2504</v>
      </c>
      <c r="B13" s="126"/>
      <c r="C13" s="130"/>
      <c r="D13" s="129" t="str">
        <f t="shared" si="0"/>
        <v/>
      </c>
      <c r="E13" s="124" t="str">
        <f t="shared" si="1"/>
        <v>否</v>
      </c>
    </row>
    <row r="14" ht="35.1" customHeight="1" spans="1:5">
      <c r="A14" s="125" t="s">
        <v>5383</v>
      </c>
      <c r="B14" s="126"/>
      <c r="C14" s="126"/>
      <c r="D14" s="129" t="str">
        <f t="shared" si="0"/>
        <v/>
      </c>
      <c r="E14" s="124" t="str">
        <f t="shared" si="1"/>
        <v>否</v>
      </c>
    </row>
    <row r="15" ht="35.1" customHeight="1" spans="1:5">
      <c r="A15" s="125" t="s">
        <v>2505</v>
      </c>
      <c r="B15" s="126"/>
      <c r="C15" s="126"/>
      <c r="D15" s="129" t="str">
        <f t="shared" si="0"/>
        <v/>
      </c>
      <c r="E15" s="124" t="str">
        <f t="shared" si="1"/>
        <v>否</v>
      </c>
    </row>
    <row r="16" ht="35.1" customHeight="1" spans="1:5">
      <c r="A16" s="125" t="s">
        <v>2506</v>
      </c>
      <c r="B16" s="126"/>
      <c r="C16" s="126"/>
      <c r="D16" s="129" t="str">
        <f t="shared" si="0"/>
        <v/>
      </c>
      <c r="E16" s="124" t="str">
        <f t="shared" si="1"/>
        <v>否</v>
      </c>
    </row>
    <row r="17" s="113" customFormat="1" ht="35.1" customHeight="1" spans="1:5">
      <c r="A17" s="121" t="s">
        <v>2507</v>
      </c>
      <c r="B17" s="127">
        <f>B18</f>
        <v>0</v>
      </c>
      <c r="C17" s="127">
        <f>C18</f>
        <v>0</v>
      </c>
      <c r="D17" s="128" t="str">
        <f t="shared" si="0"/>
        <v/>
      </c>
      <c r="E17" s="124" t="str">
        <f t="shared" si="1"/>
        <v>否</v>
      </c>
    </row>
    <row r="18" ht="35.1" customHeight="1" spans="1:5">
      <c r="A18" s="125" t="s">
        <v>2508</v>
      </c>
      <c r="B18" s="126"/>
      <c r="C18" s="126"/>
      <c r="D18" s="129" t="str">
        <f t="shared" si="0"/>
        <v/>
      </c>
      <c r="E18" s="124" t="str">
        <f t="shared" si="1"/>
        <v>否</v>
      </c>
    </row>
    <row r="19" ht="35.1" customHeight="1" spans="1:5">
      <c r="A19" s="121" t="s">
        <v>2509</v>
      </c>
      <c r="B19" s="127">
        <f t="shared" ref="B19:C21" si="2">B20</f>
        <v>0</v>
      </c>
      <c r="C19" s="126">
        <f t="shared" si="2"/>
        <v>0</v>
      </c>
      <c r="D19" s="128" t="str">
        <f t="shared" si="0"/>
        <v/>
      </c>
      <c r="E19" s="124" t="str">
        <f t="shared" si="1"/>
        <v>否</v>
      </c>
    </row>
    <row r="20" ht="35.1" customHeight="1" spans="1:5">
      <c r="A20" s="131" t="s">
        <v>2510</v>
      </c>
      <c r="B20" s="126"/>
      <c r="C20" s="126"/>
      <c r="D20" s="128" t="str">
        <f t="shared" si="0"/>
        <v/>
      </c>
      <c r="E20" s="124" t="str">
        <f t="shared" si="1"/>
        <v>否</v>
      </c>
    </row>
    <row r="21" ht="35.1" customHeight="1" spans="1:5">
      <c r="A21" s="121" t="s">
        <v>2511</v>
      </c>
      <c r="B21" s="127">
        <f t="shared" si="2"/>
        <v>0</v>
      </c>
      <c r="C21" s="127">
        <f t="shared" si="2"/>
        <v>0</v>
      </c>
      <c r="D21" s="128" t="str">
        <f t="shared" si="0"/>
        <v/>
      </c>
      <c r="E21" s="124" t="str">
        <f t="shared" si="1"/>
        <v>否</v>
      </c>
    </row>
    <row r="22" ht="35.1" customHeight="1" spans="1:5">
      <c r="A22" s="125" t="s">
        <v>5384</v>
      </c>
      <c r="B22" s="126"/>
      <c r="C22" s="126"/>
      <c r="D22" s="129" t="str">
        <f t="shared" si="0"/>
        <v/>
      </c>
      <c r="E22" s="124" t="str">
        <f t="shared" si="1"/>
        <v>否</v>
      </c>
    </row>
    <row r="23" ht="35.1" customHeight="1" spans="1:5">
      <c r="A23" s="132" t="s">
        <v>2513</v>
      </c>
      <c r="B23" s="127">
        <f>B4+B11+B17+B19+B21</f>
        <v>5</v>
      </c>
      <c r="C23" s="127">
        <f>C4+C11+C17+C19+C21</f>
        <v>39</v>
      </c>
      <c r="D23" s="128">
        <f t="shared" si="0"/>
        <v>6.8</v>
      </c>
      <c r="E23" s="124" t="str">
        <f t="shared" si="1"/>
        <v>是</v>
      </c>
    </row>
    <row r="24" ht="35.1" customHeight="1" spans="1:5">
      <c r="A24" s="133" t="s">
        <v>128</v>
      </c>
      <c r="B24" s="127">
        <f>B25+B26</f>
        <v>42</v>
      </c>
      <c r="C24" s="127">
        <f>C25+C26</f>
        <v>17</v>
      </c>
      <c r="D24" s="128"/>
      <c r="E24" s="124" t="str">
        <f t="shared" si="1"/>
        <v>是</v>
      </c>
    </row>
    <row r="25" ht="35.1" customHeight="1" spans="1:5">
      <c r="A25" s="134" t="s">
        <v>2514</v>
      </c>
      <c r="B25" s="126"/>
      <c r="C25" s="126"/>
      <c r="D25" s="129"/>
      <c r="E25" s="124" t="str">
        <f t="shared" si="1"/>
        <v>否</v>
      </c>
    </row>
    <row r="26" ht="35.1" customHeight="1" spans="1:5">
      <c r="A26" s="135" t="s">
        <v>2515</v>
      </c>
      <c r="B26" s="126">
        <v>42</v>
      </c>
      <c r="C26" s="126">
        <v>17</v>
      </c>
      <c r="D26" s="129"/>
      <c r="E26" s="124" t="str">
        <f t="shared" si="1"/>
        <v>是</v>
      </c>
    </row>
    <row r="27" ht="35.1" customHeight="1" spans="1:5">
      <c r="A27" s="136" t="s">
        <v>2516</v>
      </c>
      <c r="B27" s="127"/>
      <c r="C27" s="127"/>
      <c r="D27" s="128"/>
      <c r="E27" s="124" t="str">
        <f t="shared" si="1"/>
        <v>否</v>
      </c>
    </row>
    <row r="28" ht="35.1" customHeight="1" spans="1:5">
      <c r="A28" s="137" t="s">
        <v>135</v>
      </c>
      <c r="B28" s="127">
        <f>B23+B24+B27</f>
        <v>47</v>
      </c>
      <c r="C28" s="127">
        <f>C23+C24+C27</f>
        <v>56</v>
      </c>
      <c r="D28" s="128"/>
      <c r="E28" s="124" t="str">
        <f t="shared" si="1"/>
        <v>是</v>
      </c>
    </row>
    <row r="29" spans="2:2">
      <c r="B29" s="138"/>
    </row>
    <row r="30" spans="2:3">
      <c r="B30" s="138"/>
      <c r="C30" s="138"/>
    </row>
    <row r="31" spans="2:2">
      <c r="B31" s="138"/>
    </row>
    <row r="32" spans="2:3">
      <c r="B32" s="138"/>
      <c r="C32" s="138"/>
    </row>
    <row r="33" spans="2:2">
      <c r="B33" s="138"/>
    </row>
    <row r="34" spans="2:2">
      <c r="B34" s="138"/>
    </row>
    <row r="35" spans="2:3">
      <c r="B35" s="138"/>
      <c r="C35" s="138"/>
    </row>
    <row r="36" spans="2:2">
      <c r="B36" s="138"/>
    </row>
    <row r="37" spans="2:2">
      <c r="B37" s="138"/>
    </row>
    <row r="38" spans="2:2">
      <c r="B38" s="138"/>
    </row>
    <row r="39" spans="2:2">
      <c r="B39" s="138"/>
    </row>
    <row r="40" spans="2:3">
      <c r="B40" s="138"/>
      <c r="C40" s="138"/>
    </row>
    <row r="41" spans="2:2">
      <c r="B41" s="138"/>
    </row>
  </sheetData>
  <mergeCells count="1">
    <mergeCell ref="A1:D1"/>
  </mergeCells>
  <conditionalFormatting sqref="E5:E28">
    <cfRule type="cellIs" dxfId="4" priority="1" stopIfTrue="1" operator="lessThanOrEqual">
      <formula>-1</formula>
    </cfRule>
  </conditionalFormatting>
  <conditionalFormatting sqref="D4:E4 E3 E5:E28">
    <cfRule type="cellIs" dxfId="4"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B0F0"/>
  </sheetPr>
  <dimension ref="A1:E42"/>
  <sheetViews>
    <sheetView showZeros="0" tabSelected="1" view="pageBreakPreview" zoomScaleNormal="115" topLeftCell="A22" workbookViewId="0">
      <selection activeCell="L6" sqref="L6"/>
    </sheetView>
  </sheetViews>
  <sheetFormatPr defaultColWidth="9" defaultRowHeight="14.25" outlineLevelCol="4"/>
  <cols>
    <col min="1" max="1" width="50.75" style="63" customWidth="1"/>
    <col min="2" max="3" width="18.6333333333333" style="63" customWidth="1"/>
    <col min="4" max="4" width="20.6333333333333" style="63" customWidth="1"/>
    <col min="5" max="5" width="5.38333333333333" style="63" customWidth="1"/>
    <col min="6" max="16384" width="9" style="63"/>
  </cols>
  <sheetData>
    <row r="1" ht="45" customHeight="1" spans="1:4">
      <c r="A1" s="65" t="str">
        <f>YEAR(封面!$B$7)&amp;"年勐海县社会保险基金收入预算情况表"</f>
        <v>2021年勐海县社会保险基金收入预算情况表</v>
      </c>
      <c r="B1" s="65"/>
      <c r="C1" s="65"/>
      <c r="D1" s="65"/>
    </row>
    <row r="2" s="98" customFormat="1" ht="20.1" customHeight="1" spans="1:4">
      <c r="A2" s="99" t="s">
        <v>5385</v>
      </c>
      <c r="B2" s="100"/>
      <c r="C2" s="101"/>
      <c r="D2" s="102" t="s">
        <v>9</v>
      </c>
    </row>
    <row r="3" ht="45" customHeight="1" spans="1:5">
      <c r="A3" s="103" t="s">
        <v>5386</v>
      </c>
      <c r="B3" s="9" t="str">
        <f>YEAR(封面!$B$7)-1&amp;"年执行数"</f>
        <v>2020年执行数</v>
      </c>
      <c r="C3" s="9" t="str">
        <f>YEAR(封面!$B$7)&amp;"年预算数"</f>
        <v>2021年预算数</v>
      </c>
      <c r="D3" s="9" t="s">
        <v>2573</v>
      </c>
      <c r="E3" s="98" t="s">
        <v>13</v>
      </c>
    </row>
    <row r="4" ht="36" customHeight="1" spans="1:5">
      <c r="A4" s="104" t="s">
        <v>2518</v>
      </c>
      <c r="B4" s="105">
        <v>12444</v>
      </c>
      <c r="C4" s="105">
        <v>16970</v>
      </c>
      <c r="D4" s="79">
        <f>IF(B4&lt;&gt;0,C4/B4-1,"")</f>
        <v>0.363709418193507</v>
      </c>
      <c r="E4" s="106" t="str">
        <f t="shared" ref="E4:E38" si="0">IF(A4&lt;&gt;"",IF(SUM(B4:C4)&lt;&gt;0,"是","否"),"是")</f>
        <v>是</v>
      </c>
    </row>
    <row r="5" ht="36" customHeight="1" spans="1:5">
      <c r="A5" s="107" t="s">
        <v>2519</v>
      </c>
      <c r="B5" s="108">
        <v>12110</v>
      </c>
      <c r="C5" s="108">
        <v>16697</v>
      </c>
      <c r="D5" s="79">
        <f t="shared" ref="D5:D38" si="1">IF(B5&lt;&gt;0,C5/B5-1,"")</f>
        <v>0.378777869529315</v>
      </c>
      <c r="E5" s="106" t="str">
        <f t="shared" si="0"/>
        <v>是</v>
      </c>
    </row>
    <row r="6" ht="36" customHeight="1" spans="1:5">
      <c r="A6" s="107" t="s">
        <v>2520</v>
      </c>
      <c r="B6" s="108">
        <v>25</v>
      </c>
      <c r="C6" s="108">
        <v>23</v>
      </c>
      <c r="D6" s="79">
        <f t="shared" si="1"/>
        <v>-0.08</v>
      </c>
      <c r="E6" s="106" t="str">
        <f t="shared" si="0"/>
        <v>是</v>
      </c>
    </row>
    <row r="7" s="63" customFormat="1" ht="36" customHeight="1" spans="1:5">
      <c r="A7" s="107" t="s">
        <v>2521</v>
      </c>
      <c r="B7" s="109"/>
      <c r="C7" s="109"/>
      <c r="D7" s="79" t="str">
        <f t="shared" si="1"/>
        <v/>
      </c>
      <c r="E7" s="106" t="str">
        <f t="shared" si="0"/>
        <v>否</v>
      </c>
    </row>
    <row r="8" ht="36" customHeight="1" spans="1:5">
      <c r="A8" s="104" t="s">
        <v>2522</v>
      </c>
      <c r="B8" s="105">
        <v>18819</v>
      </c>
      <c r="C8" s="105">
        <v>19923</v>
      </c>
      <c r="D8" s="75">
        <f t="shared" si="1"/>
        <v>0.0586641160529253</v>
      </c>
      <c r="E8" s="106" t="str">
        <f t="shared" si="0"/>
        <v>是</v>
      </c>
    </row>
    <row r="9" ht="36" customHeight="1" spans="1:5">
      <c r="A9" s="107" t="s">
        <v>2519</v>
      </c>
      <c r="B9" s="108">
        <v>12828</v>
      </c>
      <c r="C9" s="108">
        <v>12988</v>
      </c>
      <c r="D9" s="79">
        <f t="shared" si="1"/>
        <v>0.0124727159338947</v>
      </c>
      <c r="E9" s="106" t="str">
        <f t="shared" si="0"/>
        <v>是</v>
      </c>
    </row>
    <row r="10" ht="36" customHeight="1" spans="1:5">
      <c r="A10" s="107" t="s">
        <v>2520</v>
      </c>
      <c r="B10" s="108">
        <v>19</v>
      </c>
      <c r="C10" s="108">
        <v>25</v>
      </c>
      <c r="D10" s="79">
        <f t="shared" si="1"/>
        <v>0.315789473684211</v>
      </c>
      <c r="E10" s="106" t="str">
        <f t="shared" si="0"/>
        <v>是</v>
      </c>
    </row>
    <row r="11" ht="36" customHeight="1" spans="1:5">
      <c r="A11" s="107" t="s">
        <v>2521</v>
      </c>
      <c r="B11" s="108">
        <v>5936</v>
      </c>
      <c r="C11" s="108">
        <v>6900</v>
      </c>
      <c r="D11" s="79">
        <f t="shared" si="1"/>
        <v>0.162398921832884</v>
      </c>
      <c r="E11" s="106" t="str">
        <f t="shared" si="0"/>
        <v>是</v>
      </c>
    </row>
    <row r="12" ht="36" customHeight="1" spans="1:5">
      <c r="A12" s="104" t="s">
        <v>2523</v>
      </c>
      <c r="B12" s="105">
        <v>356</v>
      </c>
      <c r="C12" s="105">
        <v>522</v>
      </c>
      <c r="D12" s="75">
        <f t="shared" si="1"/>
        <v>0.466292134831461</v>
      </c>
      <c r="E12" s="106" t="str">
        <f t="shared" si="0"/>
        <v>是</v>
      </c>
    </row>
    <row r="13" ht="36" customHeight="1" spans="1:5">
      <c r="A13" s="107" t="s">
        <v>2519</v>
      </c>
      <c r="B13" s="108">
        <v>353</v>
      </c>
      <c r="C13" s="108">
        <v>520</v>
      </c>
      <c r="D13" s="79">
        <f t="shared" si="1"/>
        <v>0.473087818696884</v>
      </c>
      <c r="E13" s="106" t="str">
        <f t="shared" si="0"/>
        <v>是</v>
      </c>
    </row>
    <row r="14" ht="36" customHeight="1" spans="1:5">
      <c r="A14" s="107" t="s">
        <v>2520</v>
      </c>
      <c r="B14" s="108">
        <v>3</v>
      </c>
      <c r="C14" s="108">
        <v>2</v>
      </c>
      <c r="D14" s="79">
        <f t="shared" si="1"/>
        <v>-0.333333333333333</v>
      </c>
      <c r="E14" s="106" t="str">
        <f t="shared" si="0"/>
        <v>是</v>
      </c>
    </row>
    <row r="15" ht="36" customHeight="1" spans="1:5">
      <c r="A15" s="107" t="s">
        <v>2521</v>
      </c>
      <c r="B15" s="108"/>
      <c r="C15" s="108"/>
      <c r="D15" s="79" t="str">
        <f t="shared" si="1"/>
        <v/>
      </c>
      <c r="E15" s="106" t="str">
        <f t="shared" si="0"/>
        <v>否</v>
      </c>
    </row>
    <row r="16" ht="36" customHeight="1" spans="1:5">
      <c r="A16" s="104" t="s">
        <v>2524</v>
      </c>
      <c r="B16" s="105">
        <v>14003</v>
      </c>
      <c r="C16" s="105">
        <v>15721</v>
      </c>
      <c r="D16" s="75">
        <f t="shared" si="1"/>
        <v>0.122687995429551</v>
      </c>
      <c r="E16" s="106" t="str">
        <f t="shared" si="0"/>
        <v>是</v>
      </c>
    </row>
    <row r="17" ht="36" customHeight="1" spans="1:5">
      <c r="A17" s="107" t="s">
        <v>2519</v>
      </c>
      <c r="B17" s="108">
        <v>13977</v>
      </c>
      <c r="C17" s="108">
        <v>15697</v>
      </c>
      <c r="D17" s="79">
        <f t="shared" si="1"/>
        <v>0.123059311726408</v>
      </c>
      <c r="E17" s="106" t="str">
        <f t="shared" si="0"/>
        <v>是</v>
      </c>
    </row>
    <row r="18" ht="36" customHeight="1" spans="1:5">
      <c r="A18" s="107" t="s">
        <v>2520</v>
      </c>
      <c r="B18" s="108">
        <v>16</v>
      </c>
      <c r="C18" s="108">
        <v>15</v>
      </c>
      <c r="D18" s="79">
        <f t="shared" si="1"/>
        <v>-0.0625</v>
      </c>
      <c r="E18" s="106" t="str">
        <f t="shared" si="0"/>
        <v>是</v>
      </c>
    </row>
    <row r="19" ht="36" customHeight="1" spans="1:5">
      <c r="A19" s="107" t="s">
        <v>2521</v>
      </c>
      <c r="B19" s="108">
        <v>3</v>
      </c>
      <c r="C19" s="108"/>
      <c r="D19" s="79">
        <f t="shared" si="1"/>
        <v>-1</v>
      </c>
      <c r="E19" s="106" t="str">
        <f t="shared" si="0"/>
        <v>是</v>
      </c>
    </row>
    <row r="20" ht="36" customHeight="1" spans="1:5">
      <c r="A20" s="104" t="s">
        <v>2525</v>
      </c>
      <c r="B20" s="105">
        <v>367</v>
      </c>
      <c r="C20" s="105">
        <v>397</v>
      </c>
      <c r="D20" s="75">
        <f t="shared" si="1"/>
        <v>0.0817438692098094</v>
      </c>
      <c r="E20" s="106" t="str">
        <f t="shared" si="0"/>
        <v>是</v>
      </c>
    </row>
    <row r="21" ht="36" customHeight="1" spans="1:5">
      <c r="A21" s="107" t="s">
        <v>2519</v>
      </c>
      <c r="B21" s="108">
        <v>365</v>
      </c>
      <c r="C21" s="108">
        <v>396</v>
      </c>
      <c r="D21" s="79">
        <f t="shared" si="1"/>
        <v>0.0849315068493151</v>
      </c>
      <c r="E21" s="106" t="str">
        <f t="shared" si="0"/>
        <v>是</v>
      </c>
    </row>
    <row r="22" ht="36" customHeight="1" spans="1:5">
      <c r="A22" s="107" t="s">
        <v>2520</v>
      </c>
      <c r="B22" s="108">
        <v>2</v>
      </c>
      <c r="C22" s="108">
        <v>1</v>
      </c>
      <c r="D22" s="79">
        <f t="shared" si="1"/>
        <v>-0.5</v>
      </c>
      <c r="E22" s="106" t="str">
        <f t="shared" si="0"/>
        <v>是</v>
      </c>
    </row>
    <row r="23" ht="36" customHeight="1" spans="1:5">
      <c r="A23" s="107" t="s">
        <v>2521</v>
      </c>
      <c r="B23" s="108"/>
      <c r="C23" s="108"/>
      <c r="D23" s="110" t="str">
        <f t="shared" si="1"/>
        <v/>
      </c>
      <c r="E23" s="106" t="str">
        <f t="shared" si="0"/>
        <v>否</v>
      </c>
    </row>
    <row r="24" ht="36" customHeight="1" spans="1:5">
      <c r="A24" s="104" t="s">
        <v>5387</v>
      </c>
      <c r="B24" s="105">
        <v>10287</v>
      </c>
      <c r="C24" s="105">
        <v>9880</v>
      </c>
      <c r="D24" s="75">
        <f t="shared" si="1"/>
        <v>-0.0395644988820841</v>
      </c>
      <c r="E24" s="106" t="str">
        <f t="shared" si="0"/>
        <v>是</v>
      </c>
    </row>
    <row r="25" ht="36" customHeight="1" spans="1:5">
      <c r="A25" s="107" t="s">
        <v>2519</v>
      </c>
      <c r="B25" s="108">
        <v>2376</v>
      </c>
      <c r="C25" s="108">
        <v>2282</v>
      </c>
      <c r="D25" s="79">
        <f t="shared" si="1"/>
        <v>-0.0395622895622896</v>
      </c>
      <c r="E25" s="106" t="str">
        <f t="shared" si="0"/>
        <v>是</v>
      </c>
    </row>
    <row r="26" ht="36" customHeight="1" spans="1:5">
      <c r="A26" s="107" t="s">
        <v>2520</v>
      </c>
      <c r="B26" s="108">
        <v>3101</v>
      </c>
      <c r="C26" s="108">
        <v>1072</v>
      </c>
      <c r="D26" s="79">
        <f t="shared" si="1"/>
        <v>-0.654305062882941</v>
      </c>
      <c r="E26" s="106" t="str">
        <f t="shared" si="0"/>
        <v>是</v>
      </c>
    </row>
    <row r="27" ht="36" customHeight="1" spans="1:5">
      <c r="A27" s="107" t="s">
        <v>2521</v>
      </c>
      <c r="B27" s="108">
        <v>4786</v>
      </c>
      <c r="C27" s="108">
        <v>6225</v>
      </c>
      <c r="D27" s="79">
        <f t="shared" si="1"/>
        <v>0.300668616798997</v>
      </c>
      <c r="E27" s="106" t="str">
        <f t="shared" si="0"/>
        <v>是</v>
      </c>
    </row>
    <row r="28" ht="36" customHeight="1" spans="1:5">
      <c r="A28" s="104" t="s">
        <v>5388</v>
      </c>
      <c r="B28" s="105">
        <v>25151</v>
      </c>
      <c r="C28" s="105">
        <v>26995</v>
      </c>
      <c r="D28" s="75">
        <f t="shared" si="1"/>
        <v>0.0733171643274622</v>
      </c>
      <c r="E28" s="106" t="str">
        <f t="shared" si="0"/>
        <v>是</v>
      </c>
    </row>
    <row r="29" ht="36" customHeight="1" spans="1:5">
      <c r="A29" s="107" t="s">
        <v>2519</v>
      </c>
      <c r="B29" s="108">
        <v>6878</v>
      </c>
      <c r="C29" s="108">
        <v>9396</v>
      </c>
      <c r="D29" s="79">
        <f t="shared" si="1"/>
        <v>0.366094794998546</v>
      </c>
      <c r="E29" s="106" t="str">
        <f t="shared" si="0"/>
        <v>是</v>
      </c>
    </row>
    <row r="30" ht="36" customHeight="1" spans="1:5">
      <c r="A30" s="107" t="s">
        <v>2520</v>
      </c>
      <c r="B30" s="108">
        <v>30</v>
      </c>
      <c r="C30" s="108">
        <v>20</v>
      </c>
      <c r="D30" s="79">
        <f t="shared" si="1"/>
        <v>-0.333333333333333</v>
      </c>
      <c r="E30" s="106" t="str">
        <f t="shared" si="0"/>
        <v>是</v>
      </c>
    </row>
    <row r="31" ht="36" customHeight="1" spans="1:5">
      <c r="A31" s="107" t="s">
        <v>2521</v>
      </c>
      <c r="B31" s="108">
        <v>16439</v>
      </c>
      <c r="C31" s="108">
        <v>17579</v>
      </c>
      <c r="D31" s="79">
        <f t="shared" si="1"/>
        <v>0.0693472838980473</v>
      </c>
      <c r="E31" s="106" t="str">
        <f t="shared" si="0"/>
        <v>是</v>
      </c>
    </row>
    <row r="32" ht="36" customHeight="1" spans="1:5">
      <c r="A32" s="95" t="s">
        <v>2529</v>
      </c>
      <c r="B32" s="105">
        <f>B4+B8+B12+B16+B20+B24+B28</f>
        <v>81427</v>
      </c>
      <c r="C32" s="105">
        <f>C4+C8+C12+C16+C20+C24+C28</f>
        <v>90408</v>
      </c>
      <c r="D32" s="110">
        <f t="shared" si="1"/>
        <v>0.110295110958282</v>
      </c>
      <c r="E32" s="106" t="str">
        <f t="shared" si="0"/>
        <v>是</v>
      </c>
    </row>
    <row r="33" ht="36" customHeight="1" spans="1:5">
      <c r="A33" s="107" t="s">
        <v>2530</v>
      </c>
      <c r="B33" s="108">
        <v>48887</v>
      </c>
      <c r="C33" s="108">
        <v>57976</v>
      </c>
      <c r="D33" s="110">
        <f t="shared" si="1"/>
        <v>0.185918546852947</v>
      </c>
      <c r="E33" s="106" t="str">
        <f t="shared" si="0"/>
        <v>是</v>
      </c>
    </row>
    <row r="34" ht="36" customHeight="1" spans="1:5">
      <c r="A34" s="107" t="s">
        <v>2531</v>
      </c>
      <c r="B34" s="108">
        <v>3196</v>
      </c>
      <c r="C34" s="108">
        <v>1158</v>
      </c>
      <c r="D34" s="110">
        <f t="shared" si="1"/>
        <v>-0.637672090112641</v>
      </c>
      <c r="E34" s="106" t="str">
        <f t="shared" si="0"/>
        <v>是</v>
      </c>
    </row>
    <row r="35" ht="36" customHeight="1" spans="1:5">
      <c r="A35" s="107" t="s">
        <v>2532</v>
      </c>
      <c r="B35" s="108">
        <v>27164</v>
      </c>
      <c r="C35" s="108">
        <v>30704</v>
      </c>
      <c r="D35" s="110">
        <f t="shared" si="1"/>
        <v>0.130319540568399</v>
      </c>
      <c r="E35" s="106" t="str">
        <f t="shared" si="0"/>
        <v>是</v>
      </c>
    </row>
    <row r="36" ht="36" customHeight="1" spans="1:5">
      <c r="A36" s="96" t="s">
        <v>2533</v>
      </c>
      <c r="B36" s="105">
        <v>65299</v>
      </c>
      <c r="C36" s="105">
        <v>69292</v>
      </c>
      <c r="D36" s="75">
        <f t="shared" si="1"/>
        <v>0.0611494816153386</v>
      </c>
      <c r="E36" s="106" t="str">
        <f t="shared" si="0"/>
        <v>是</v>
      </c>
    </row>
    <row r="37" ht="36" customHeight="1" spans="1:5">
      <c r="A37" s="111" t="s">
        <v>2534</v>
      </c>
      <c r="B37" s="105"/>
      <c r="C37" s="105"/>
      <c r="D37" s="75" t="str">
        <f t="shared" si="1"/>
        <v/>
      </c>
      <c r="E37" s="106" t="str">
        <f t="shared" si="0"/>
        <v>否</v>
      </c>
    </row>
    <row r="38" ht="36" customHeight="1" spans="1:5">
      <c r="A38" s="95" t="s">
        <v>2535</v>
      </c>
      <c r="B38" s="105">
        <f>B32+B36</f>
        <v>146726</v>
      </c>
      <c r="C38" s="105">
        <f>C32+C36</f>
        <v>159700</v>
      </c>
      <c r="D38" s="75">
        <f t="shared" si="1"/>
        <v>0.0884233196570479</v>
      </c>
      <c r="E38" s="106" t="str">
        <f t="shared" si="0"/>
        <v>是</v>
      </c>
    </row>
    <row r="39" spans="2:3">
      <c r="B39" s="112"/>
      <c r="C39" s="112"/>
    </row>
    <row r="40" spans="2:3">
      <c r="B40" s="112"/>
      <c r="C40" s="112"/>
    </row>
    <row r="41" spans="2:3">
      <c r="B41" s="112"/>
      <c r="C41" s="112"/>
    </row>
    <row r="42" spans="2:3">
      <c r="B42" s="112"/>
      <c r="C42" s="112"/>
    </row>
  </sheetData>
  <mergeCells count="1">
    <mergeCell ref="A1:D1"/>
  </mergeCells>
  <conditionalFormatting sqref="E4:E38">
    <cfRule type="cellIs" dxfId="4" priority="7" stopIfTrue="1" operator="lessThanOrEqual">
      <formula>-1</formula>
    </cfRule>
  </conditionalFormatting>
  <conditionalFormatting sqref="E5:E38">
    <cfRule type="cellIs" dxfId="4" priority="1" stopIfTrue="1" operator="lessThanOrEqual">
      <formula>-1</formula>
    </cfRule>
  </conditionalFormatting>
  <conditionalFormatting sqref="D4:D22 D36:D38 B25:C27 B29:C31 B36:C36 B21:C23 B5:C7 B9:C11 B13:C15 B17:C19 B37:B38 D24:D31 C38">
    <cfRule type="cellIs" dxfId="4" priority="3" stopIfTrue="1" operator="lessThanOrEqual">
      <formula>-1</formula>
    </cfRule>
  </conditionalFormatting>
  <conditionalFormatting sqref="B33:C35">
    <cfRule type="cellIs" dxfId="4"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F0"/>
  </sheetPr>
  <dimension ref="A1:E26"/>
  <sheetViews>
    <sheetView showZeros="0" tabSelected="1" view="pageBreakPreview" zoomScaleNormal="100" workbookViewId="0">
      <pane ySplit="3" topLeftCell="A4" activePane="bottomLeft" state="frozen"/>
      <selection/>
      <selection pane="bottomLeft" activeCell="L6" sqref="L6"/>
    </sheetView>
  </sheetViews>
  <sheetFormatPr defaultColWidth="9" defaultRowHeight="14.25" outlineLevelCol="4"/>
  <cols>
    <col min="1" max="1" width="50.75" style="64" customWidth="1"/>
    <col min="2" max="3" width="18.6333333333333" style="64" customWidth="1"/>
    <col min="4" max="4" width="19.1333333333333" style="64" customWidth="1"/>
    <col min="5" max="5" width="12.75" style="64" customWidth="1"/>
    <col min="6" max="16384" width="9" style="64"/>
  </cols>
  <sheetData>
    <row r="1" ht="45" customHeight="1" spans="1:4">
      <c r="A1" s="65" t="str">
        <f>YEAR(封面!$B$7)&amp;"年勐海县社会保险基金支出预算情况表"</f>
        <v>2021年勐海县社会保险基金支出预算情况表</v>
      </c>
      <c r="B1" s="65"/>
      <c r="C1" s="65"/>
      <c r="D1" s="65"/>
    </row>
    <row r="2" ht="20.1" customHeight="1" spans="1:4">
      <c r="A2" s="84" t="s">
        <v>5389</v>
      </c>
      <c r="B2" s="85"/>
      <c r="C2" s="86"/>
      <c r="D2" s="87" t="s">
        <v>5390</v>
      </c>
    </row>
    <row r="3" ht="45" customHeight="1" spans="1:5">
      <c r="A3" s="88" t="s">
        <v>5391</v>
      </c>
      <c r="B3" s="71" t="str">
        <f>YEAR(封面!$B$7)-1&amp;"年执行数"</f>
        <v>2020年执行数</v>
      </c>
      <c r="C3" s="71" t="str">
        <f>YEAR(封面!$B$7)&amp;"年预算数"</f>
        <v>2021年预算数</v>
      </c>
      <c r="D3" s="71" t="s">
        <v>2573</v>
      </c>
      <c r="E3" s="72" t="s">
        <v>13</v>
      </c>
    </row>
    <row r="4" ht="36" customHeight="1" spans="1:5">
      <c r="A4" s="89" t="s">
        <v>2538</v>
      </c>
      <c r="B4" s="82">
        <v>28316</v>
      </c>
      <c r="C4" s="82">
        <v>30685</v>
      </c>
      <c r="D4" s="90">
        <f>IF(B4&lt;&gt;0,C4/B4-1,"")</f>
        <v>0.0836629467438903</v>
      </c>
      <c r="E4" s="76" t="str">
        <f t="shared" ref="E4:E22" si="0">IF(A4&lt;&gt;"",IF(SUM(B4:C4)&lt;&gt;0,"是","否"),"是")</f>
        <v>是</v>
      </c>
    </row>
    <row r="5" ht="36" customHeight="1" spans="1:5">
      <c r="A5" s="91" t="s">
        <v>2539</v>
      </c>
      <c r="B5" s="92">
        <v>27402</v>
      </c>
      <c r="C5" s="93">
        <v>30593</v>
      </c>
      <c r="D5" s="94">
        <f t="shared" ref="D5:D22" si="1">IF(B5&lt;&gt;0,C5/B5-1,"")</f>
        <v>0.116451353915773</v>
      </c>
      <c r="E5" s="76" t="str">
        <f t="shared" si="0"/>
        <v>是</v>
      </c>
    </row>
    <row r="6" ht="36" customHeight="1" spans="1:5">
      <c r="A6" s="89" t="s">
        <v>2540</v>
      </c>
      <c r="B6" s="82">
        <v>18054</v>
      </c>
      <c r="C6" s="82">
        <v>19920</v>
      </c>
      <c r="D6" s="90">
        <f t="shared" si="1"/>
        <v>0.103356596876039</v>
      </c>
      <c r="E6" s="76" t="str">
        <f t="shared" si="0"/>
        <v>是</v>
      </c>
    </row>
    <row r="7" ht="36" customHeight="1" spans="1:5">
      <c r="A7" s="91" t="s">
        <v>2539</v>
      </c>
      <c r="B7" s="78">
        <v>18014</v>
      </c>
      <c r="C7" s="93">
        <v>19870</v>
      </c>
      <c r="D7" s="94">
        <f t="shared" si="1"/>
        <v>0.103030975907627</v>
      </c>
      <c r="E7" s="76" t="str">
        <f t="shared" si="0"/>
        <v>是</v>
      </c>
    </row>
    <row r="8" s="63" customFormat="1" ht="36" customHeight="1" spans="1:5">
      <c r="A8" s="89" t="s">
        <v>2541</v>
      </c>
      <c r="B8" s="82">
        <v>1626</v>
      </c>
      <c r="C8" s="82">
        <v>963</v>
      </c>
      <c r="D8" s="90">
        <f t="shared" si="1"/>
        <v>-0.407749077490775</v>
      </c>
      <c r="E8" s="76" t="str">
        <f t="shared" si="0"/>
        <v>是</v>
      </c>
    </row>
    <row r="9" s="63" customFormat="1" ht="36" customHeight="1" spans="1:5">
      <c r="A9" s="91" t="s">
        <v>2539</v>
      </c>
      <c r="B9" s="78">
        <v>510</v>
      </c>
      <c r="C9" s="93">
        <v>602</v>
      </c>
      <c r="D9" s="94">
        <f t="shared" si="1"/>
        <v>0.180392156862745</v>
      </c>
      <c r="E9" s="76" t="str">
        <f t="shared" si="0"/>
        <v>是</v>
      </c>
    </row>
    <row r="10" s="63" customFormat="1" ht="36" customHeight="1" spans="1:5">
      <c r="A10" s="89" t="s">
        <v>2542</v>
      </c>
      <c r="B10" s="82">
        <v>13625</v>
      </c>
      <c r="C10" s="82">
        <v>15392</v>
      </c>
      <c r="D10" s="90">
        <f t="shared" si="1"/>
        <v>0.129688073394495</v>
      </c>
      <c r="E10" s="76" t="str">
        <f t="shared" si="0"/>
        <v>是</v>
      </c>
    </row>
    <row r="11" s="63" customFormat="1" ht="36" customHeight="1" spans="1:5">
      <c r="A11" s="91" t="s">
        <v>2539</v>
      </c>
      <c r="B11" s="78">
        <v>13622</v>
      </c>
      <c r="C11" s="78">
        <v>15372</v>
      </c>
      <c r="D11" s="94">
        <f t="shared" si="1"/>
        <v>0.12846865364851</v>
      </c>
      <c r="E11" s="76" t="str">
        <f t="shared" si="0"/>
        <v>是</v>
      </c>
    </row>
    <row r="12" s="63" customFormat="1" ht="36" customHeight="1" spans="1:5">
      <c r="A12" s="89" t="s">
        <v>2543</v>
      </c>
      <c r="B12" s="74">
        <v>717</v>
      </c>
      <c r="C12" s="82">
        <v>538</v>
      </c>
      <c r="D12" s="90">
        <f t="shared" si="1"/>
        <v>-0.249651324965133</v>
      </c>
      <c r="E12" s="76" t="str">
        <f t="shared" si="0"/>
        <v>是</v>
      </c>
    </row>
    <row r="13" s="63" customFormat="1" ht="36" customHeight="1" spans="1:5">
      <c r="A13" s="91" t="s">
        <v>2539</v>
      </c>
      <c r="B13" s="78">
        <v>716</v>
      </c>
      <c r="C13" s="78">
        <v>537</v>
      </c>
      <c r="D13" s="94">
        <f t="shared" si="1"/>
        <v>-0.25</v>
      </c>
      <c r="E13" s="76" t="str">
        <f t="shared" si="0"/>
        <v>是</v>
      </c>
    </row>
    <row r="14" s="63" customFormat="1" ht="36" customHeight="1" spans="1:5">
      <c r="A14" s="89" t="s">
        <v>5392</v>
      </c>
      <c r="B14" s="82">
        <v>5692</v>
      </c>
      <c r="C14" s="82">
        <v>6339</v>
      </c>
      <c r="D14" s="90">
        <f t="shared" si="1"/>
        <v>0.11366830639494</v>
      </c>
      <c r="E14" s="76" t="str">
        <f t="shared" si="0"/>
        <v>是</v>
      </c>
    </row>
    <row r="15" ht="36" customHeight="1" spans="1:5">
      <c r="A15" s="91" t="s">
        <v>2539</v>
      </c>
      <c r="B15" s="78">
        <v>5685</v>
      </c>
      <c r="C15" s="93">
        <v>6332</v>
      </c>
      <c r="D15" s="94">
        <f t="shared" si="1"/>
        <v>0.113808267370273</v>
      </c>
      <c r="E15" s="76" t="str">
        <f t="shared" si="0"/>
        <v>是</v>
      </c>
    </row>
    <row r="16" ht="36" customHeight="1" spans="1:5">
      <c r="A16" s="89" t="s">
        <v>5393</v>
      </c>
      <c r="B16" s="82">
        <v>21015</v>
      </c>
      <c r="C16" s="82">
        <v>21714</v>
      </c>
      <c r="D16" s="90">
        <f t="shared" si="1"/>
        <v>0.0332619557458957</v>
      </c>
      <c r="E16" s="76" t="str">
        <f t="shared" si="0"/>
        <v>是</v>
      </c>
    </row>
    <row r="17" ht="36" customHeight="1" spans="1:5">
      <c r="A17" s="91" t="s">
        <v>2539</v>
      </c>
      <c r="B17" s="78">
        <v>18309</v>
      </c>
      <c r="C17" s="78">
        <v>19441</v>
      </c>
      <c r="D17" s="94">
        <f t="shared" si="1"/>
        <v>0.0618275165219291</v>
      </c>
      <c r="E17" s="76" t="str">
        <f t="shared" si="0"/>
        <v>是</v>
      </c>
    </row>
    <row r="18" ht="36" customHeight="1" spans="1:5">
      <c r="A18" s="95" t="s">
        <v>2547</v>
      </c>
      <c r="B18" s="82">
        <f>B4+B6+B8+B10+B12+B14+B16</f>
        <v>89045</v>
      </c>
      <c r="C18" s="82">
        <f>C4+C6+C8+C10+C12+C14+C16</f>
        <v>95551</v>
      </c>
      <c r="D18" s="90">
        <f t="shared" si="1"/>
        <v>0.0730641810320625</v>
      </c>
      <c r="E18" s="76" t="str">
        <f t="shared" si="0"/>
        <v>是</v>
      </c>
    </row>
    <row r="19" ht="36" customHeight="1" spans="1:5">
      <c r="A19" s="91" t="s">
        <v>2548</v>
      </c>
      <c r="B19" s="78">
        <v>84258</v>
      </c>
      <c r="C19" s="78">
        <v>92747</v>
      </c>
      <c r="D19" s="94">
        <f t="shared" si="1"/>
        <v>0.10075007714401</v>
      </c>
      <c r="E19" s="76" t="str">
        <f t="shared" si="0"/>
        <v>是</v>
      </c>
    </row>
    <row r="20" ht="36" customHeight="1" spans="1:5">
      <c r="A20" s="96" t="s">
        <v>5394</v>
      </c>
      <c r="B20" s="82"/>
      <c r="C20" s="82"/>
      <c r="D20" s="90" t="str">
        <f t="shared" si="1"/>
        <v/>
      </c>
      <c r="E20" s="76" t="str">
        <f t="shared" si="0"/>
        <v>否</v>
      </c>
    </row>
    <row r="21" ht="36" customHeight="1" spans="1:5">
      <c r="A21" s="96" t="s">
        <v>2550</v>
      </c>
      <c r="B21" s="82">
        <v>52321</v>
      </c>
      <c r="C21" s="82">
        <v>60605</v>
      </c>
      <c r="D21" s="90">
        <f t="shared" si="1"/>
        <v>0.158330307142448</v>
      </c>
      <c r="E21" s="76" t="str">
        <f t="shared" si="0"/>
        <v>是</v>
      </c>
    </row>
    <row r="22" ht="36" customHeight="1" spans="1:5">
      <c r="A22" s="95" t="s">
        <v>2551</v>
      </c>
      <c r="B22" s="97">
        <f>B18+B21</f>
        <v>141366</v>
      </c>
      <c r="C22" s="97">
        <f>C18+C21</f>
        <v>156156</v>
      </c>
      <c r="D22" s="90">
        <f t="shared" si="1"/>
        <v>0.104622044904715</v>
      </c>
      <c r="E22" s="76" t="str">
        <f t="shared" si="0"/>
        <v>是</v>
      </c>
    </row>
    <row r="23" spans="2:3">
      <c r="B23" s="83"/>
      <c r="C23" s="83"/>
    </row>
    <row r="24" spans="2:3">
      <c r="B24" s="83"/>
      <c r="C24" s="83"/>
    </row>
    <row r="25" spans="2:3">
      <c r="B25" s="83"/>
      <c r="C25" s="83"/>
    </row>
    <row r="26" spans="2:3">
      <c r="B26" s="83"/>
      <c r="C26" s="83"/>
    </row>
  </sheetData>
  <mergeCells count="1">
    <mergeCell ref="A1:D1"/>
  </mergeCells>
  <conditionalFormatting sqref="E4:E22">
    <cfRule type="cellIs" dxfId="4"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tabColor rgb="FF00B0F0"/>
  </sheetPr>
  <dimension ref="A1:E23"/>
  <sheetViews>
    <sheetView showZeros="0" tabSelected="1" view="pageBreakPreview" zoomScaleNormal="100" workbookViewId="0">
      <selection activeCell="L6" sqref="L6"/>
    </sheetView>
  </sheetViews>
  <sheetFormatPr defaultColWidth="9" defaultRowHeight="14.25" outlineLevelCol="4"/>
  <cols>
    <col min="1" max="1" width="50.75" style="64" customWidth="1"/>
    <col min="2" max="3" width="18.6333333333333" style="64" customWidth="1"/>
    <col min="4" max="4" width="20.6333333333333" style="64" customWidth="1"/>
    <col min="5" max="16384" width="9" style="64"/>
  </cols>
  <sheetData>
    <row r="1" ht="45" customHeight="1" spans="1:4">
      <c r="A1" s="65" t="str">
        <f>YEAR(封面!$B$7)&amp;"年勐海县社会保险基金结余预算情况表"</f>
        <v>2021年勐海县社会保险基金结余预算情况表</v>
      </c>
      <c r="B1" s="65"/>
      <c r="C1" s="65"/>
      <c r="D1" s="65"/>
    </row>
    <row r="2" ht="20.1" customHeight="1" spans="1:4">
      <c r="A2" s="66" t="s">
        <v>5395</v>
      </c>
      <c r="B2" s="67"/>
      <c r="C2" s="68"/>
      <c r="D2" s="69" t="s">
        <v>2553</v>
      </c>
    </row>
    <row r="3" ht="45" customHeight="1" spans="1:5">
      <c r="A3" s="70" t="s">
        <v>5391</v>
      </c>
      <c r="B3" s="71" t="str">
        <f>YEAR(封面!$B$7)-1&amp;"年执行数"</f>
        <v>2020年执行数</v>
      </c>
      <c r="C3" s="71" t="str">
        <f>YEAR(封面!$B$7)&amp;"年预算数"</f>
        <v>2021年预算数</v>
      </c>
      <c r="D3" s="71" t="s">
        <v>2573</v>
      </c>
      <c r="E3" s="72" t="s">
        <v>13</v>
      </c>
    </row>
    <row r="4" ht="36" customHeight="1" spans="1:5">
      <c r="A4" s="73" t="s">
        <v>2554</v>
      </c>
      <c r="B4" s="74"/>
      <c r="C4" s="74"/>
      <c r="D4" s="75" t="str">
        <f>IF(B4&lt;&gt;0,C4/B4-1,"")</f>
        <v/>
      </c>
      <c r="E4" s="76" t="str">
        <f t="shared" ref="E4:E19" si="0">IF(A4&lt;&gt;"",IF(SUM(B4:C4)&lt;&gt;0,"是","否"),"是")</f>
        <v>否</v>
      </c>
    </row>
    <row r="5" ht="36" customHeight="1" spans="1:5">
      <c r="A5" s="77" t="s">
        <v>2555</v>
      </c>
      <c r="B5" s="78"/>
      <c r="C5" s="78"/>
      <c r="D5" s="79" t="str">
        <f t="shared" ref="D5:D19" si="1">IF(B5&lt;&gt;0,C5/B5-1,"")</f>
        <v/>
      </c>
      <c r="E5" s="76" t="str">
        <f t="shared" si="0"/>
        <v>否</v>
      </c>
    </row>
    <row r="6" ht="36" customHeight="1" spans="1:5">
      <c r="A6" s="73" t="s">
        <v>2556</v>
      </c>
      <c r="B6" s="74">
        <v>765</v>
      </c>
      <c r="C6" s="74">
        <v>3</v>
      </c>
      <c r="D6" s="75">
        <f t="shared" si="1"/>
        <v>-0.996078431372549</v>
      </c>
      <c r="E6" s="76" t="str">
        <f t="shared" si="0"/>
        <v>是</v>
      </c>
    </row>
    <row r="7" ht="36" customHeight="1" spans="1:5">
      <c r="A7" s="77" t="s">
        <v>2557</v>
      </c>
      <c r="B7" s="78"/>
      <c r="C7" s="78"/>
      <c r="D7" s="79" t="str">
        <f t="shared" si="1"/>
        <v/>
      </c>
      <c r="E7" s="76" t="str">
        <f t="shared" si="0"/>
        <v>否</v>
      </c>
    </row>
    <row r="8" s="63" customFormat="1" ht="36" customHeight="1" spans="1:5">
      <c r="A8" s="73" t="s">
        <v>2558</v>
      </c>
      <c r="B8" s="74"/>
      <c r="C8" s="74"/>
      <c r="D8" s="75" t="str">
        <f t="shared" si="1"/>
        <v/>
      </c>
      <c r="E8" s="76" t="str">
        <f t="shared" si="0"/>
        <v>否</v>
      </c>
    </row>
    <row r="9" s="63" customFormat="1" ht="36" customHeight="1" spans="1:5">
      <c r="A9" s="77" t="s">
        <v>2559</v>
      </c>
      <c r="B9" s="78"/>
      <c r="C9" s="78"/>
      <c r="D9" s="79" t="str">
        <f t="shared" si="1"/>
        <v/>
      </c>
      <c r="E9" s="76" t="str">
        <f t="shared" si="0"/>
        <v>否</v>
      </c>
    </row>
    <row r="10" s="63" customFormat="1" ht="36" customHeight="1" spans="1:5">
      <c r="A10" s="73" t="s">
        <v>2560</v>
      </c>
      <c r="B10" s="74"/>
      <c r="C10" s="74"/>
      <c r="D10" s="75" t="str">
        <f t="shared" si="1"/>
        <v/>
      </c>
      <c r="E10" s="76" t="str">
        <f t="shared" si="0"/>
        <v>否</v>
      </c>
    </row>
    <row r="11" s="63" customFormat="1" ht="36" customHeight="1" spans="1:5">
      <c r="A11" s="77" t="s">
        <v>2561</v>
      </c>
      <c r="B11" s="78"/>
      <c r="C11" s="78"/>
      <c r="D11" s="79" t="str">
        <f t="shared" si="1"/>
        <v/>
      </c>
      <c r="E11" s="76" t="str">
        <f t="shared" si="0"/>
        <v>否</v>
      </c>
    </row>
    <row r="12" s="63" customFormat="1" ht="36" customHeight="1" spans="1:5">
      <c r="A12" s="73" t="s">
        <v>2562</v>
      </c>
      <c r="B12" s="80"/>
      <c r="C12" s="80"/>
      <c r="D12" s="75" t="str">
        <f>IF(B12&lt;&gt;0,-(C12/B12-1),"")</f>
        <v/>
      </c>
      <c r="E12" s="76" t="str">
        <f t="shared" si="0"/>
        <v>否</v>
      </c>
    </row>
    <row r="13" s="63" customFormat="1" ht="36" customHeight="1" spans="1:5">
      <c r="A13" s="77" t="s">
        <v>2563</v>
      </c>
      <c r="B13" s="78"/>
      <c r="C13" s="78"/>
      <c r="D13" s="79" t="str">
        <f t="shared" si="1"/>
        <v/>
      </c>
      <c r="E13" s="76" t="str">
        <f t="shared" si="0"/>
        <v>否</v>
      </c>
    </row>
    <row r="14" s="63" customFormat="1" ht="36" customHeight="1" spans="1:5">
      <c r="A14" s="73" t="s">
        <v>5396</v>
      </c>
      <c r="B14" s="74">
        <v>4595</v>
      </c>
      <c r="C14" s="74">
        <v>3541</v>
      </c>
      <c r="D14" s="75">
        <f t="shared" si="1"/>
        <v>-0.229379760609358</v>
      </c>
      <c r="E14" s="76" t="str">
        <f t="shared" si="0"/>
        <v>是</v>
      </c>
    </row>
    <row r="15" s="63" customFormat="1" ht="36" customHeight="1" spans="1:5">
      <c r="A15" s="77" t="s">
        <v>5397</v>
      </c>
      <c r="B15" s="78"/>
      <c r="C15" s="78"/>
      <c r="D15" s="79" t="str">
        <f t="shared" si="1"/>
        <v/>
      </c>
      <c r="E15" s="76" t="str">
        <f t="shared" si="0"/>
        <v>否</v>
      </c>
    </row>
    <row r="16" s="63" customFormat="1" ht="36" customHeight="1" spans="1:5">
      <c r="A16" s="73" t="s">
        <v>5398</v>
      </c>
      <c r="B16" s="80"/>
      <c r="C16" s="74"/>
      <c r="D16" s="79" t="str">
        <f t="shared" si="1"/>
        <v/>
      </c>
      <c r="E16" s="76" t="str">
        <f t="shared" si="0"/>
        <v>否</v>
      </c>
    </row>
    <row r="17" s="63" customFormat="1" ht="36" customHeight="1" spans="1:5">
      <c r="A17" s="77" t="s">
        <v>2569</v>
      </c>
      <c r="B17" s="78"/>
      <c r="C17" s="78"/>
      <c r="D17" s="79" t="str">
        <f t="shared" si="1"/>
        <v/>
      </c>
      <c r="E17" s="76" t="str">
        <f t="shared" si="0"/>
        <v>否</v>
      </c>
    </row>
    <row r="18" s="63" customFormat="1" ht="36" customHeight="1" spans="1:5">
      <c r="A18" s="81" t="s">
        <v>5399</v>
      </c>
      <c r="B18" s="82">
        <v>5360</v>
      </c>
      <c r="C18" s="82">
        <v>3544</v>
      </c>
      <c r="D18" s="75">
        <f>IF(B18&lt;&gt;0,-(C18/B18-1),"")</f>
        <v>0.338805970149254</v>
      </c>
      <c r="E18" s="76" t="str">
        <f t="shared" si="0"/>
        <v>是</v>
      </c>
    </row>
    <row r="19" s="63" customFormat="1" ht="36" customHeight="1" spans="1:5">
      <c r="A19" s="81" t="s">
        <v>5400</v>
      </c>
      <c r="B19" s="82">
        <v>29845</v>
      </c>
      <c r="C19" s="82">
        <v>34088</v>
      </c>
      <c r="D19" s="75">
        <f t="shared" si="1"/>
        <v>0.142167867314458</v>
      </c>
      <c r="E19" s="76" t="str">
        <f t="shared" si="0"/>
        <v>是</v>
      </c>
    </row>
    <row r="20" spans="2:3">
      <c r="B20" s="83"/>
      <c r="C20" s="83"/>
    </row>
    <row r="21" spans="2:3">
      <c r="B21" s="83"/>
      <c r="C21" s="83"/>
    </row>
    <row r="22" spans="2:3">
      <c r="B22" s="83"/>
      <c r="C22" s="83"/>
    </row>
    <row r="23" spans="2:3">
      <c r="B23" s="83"/>
      <c r="C23" s="83"/>
    </row>
  </sheetData>
  <mergeCells count="1">
    <mergeCell ref="A1:D1"/>
  </mergeCells>
  <conditionalFormatting sqref="D4:D17">
    <cfRule type="cellIs" dxfId="4" priority="5" stopIfTrue="1" operator="lessThanOrEqual">
      <formula>-1</formula>
    </cfRule>
  </conditionalFormatting>
  <conditionalFormatting sqref="D18:D19">
    <cfRule type="cellIs" dxfId="4" priority="1" stopIfTrue="1" operator="lessThanOrEqual">
      <formula>-1</formula>
    </cfRule>
  </conditionalFormatting>
  <conditionalFormatting sqref="E4:E19">
    <cfRule type="cellIs" dxfId="4" priority="8"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tabColor rgb="FF00B0F0"/>
  </sheetPr>
  <dimension ref="A1:H52"/>
  <sheetViews>
    <sheetView tabSelected="1" view="pageBreakPreview" zoomScale="85" zoomScaleNormal="85" workbookViewId="0">
      <pane xSplit="1" ySplit="5" topLeftCell="B6" activePane="bottomRight" state="frozen"/>
      <selection/>
      <selection pane="topRight"/>
      <selection pane="bottomLeft"/>
      <selection pane="bottomRight" activeCell="L6" sqref="L6"/>
    </sheetView>
  </sheetViews>
  <sheetFormatPr defaultColWidth="9" defaultRowHeight="13.5" outlineLevelCol="7"/>
  <cols>
    <col min="1" max="1" width="50.6333333333333" style="3" customWidth="1"/>
    <col min="2" max="4" width="16.6333333333333" style="3" customWidth="1"/>
    <col min="5" max="5" width="51.3833333333333" style="3" customWidth="1"/>
    <col min="6" max="8" width="16.6333333333333" style="3" customWidth="1"/>
    <col min="9" max="16384" width="9" style="3"/>
  </cols>
  <sheetData>
    <row r="1" ht="45" customHeight="1" spans="1:8">
      <c r="A1" s="4" t="str">
        <f>YEAR(封面!$B$7)-1&amp;"年勐海县政府债务限额和余额情况表"</f>
        <v>2020年勐海县政府债务限额和余额情况表</v>
      </c>
      <c r="B1" s="4"/>
      <c r="C1" s="4"/>
      <c r="D1" s="4"/>
      <c r="E1" s="4" t="str">
        <f>YEAR(封面!$B$7)-1&amp;"年勐海县政府债务限额和余额情况表"</f>
        <v>2020年勐海县政府债务限额和余额情况表</v>
      </c>
      <c r="F1" s="4"/>
      <c r="G1" s="4"/>
      <c r="H1" s="4"/>
    </row>
    <row r="2" s="2" customFormat="1" ht="20.1" customHeight="1" spans="1:8">
      <c r="A2" s="59" t="s">
        <v>5401</v>
      </c>
      <c r="B2" s="5"/>
      <c r="C2" s="5"/>
      <c r="D2" s="6" t="s">
        <v>5402</v>
      </c>
      <c r="E2" s="59" t="s">
        <v>5401</v>
      </c>
      <c r="F2" s="6"/>
      <c r="G2" s="6"/>
      <c r="H2" s="6" t="s">
        <v>5402</v>
      </c>
    </row>
    <row r="3" s="2" customFormat="1" ht="45" customHeight="1" spans="1:8">
      <c r="A3" s="7" t="s">
        <v>5403</v>
      </c>
      <c r="B3" s="8" t="s">
        <v>5404</v>
      </c>
      <c r="C3" s="8"/>
      <c r="D3" s="8"/>
      <c r="E3" s="7" t="s">
        <v>5403</v>
      </c>
      <c r="F3" s="8" t="s">
        <v>5405</v>
      </c>
      <c r="G3" s="8"/>
      <c r="H3" s="8"/>
    </row>
    <row r="4" ht="45" customHeight="1" spans="1:8">
      <c r="A4" s="7"/>
      <c r="B4" s="7" t="str">
        <f>YEAR(封面!$B$7)-2&amp;"年决算数"</f>
        <v>2019年决算数</v>
      </c>
      <c r="C4" s="7" t="str">
        <f>YEAR(封面!$B$7)-1&amp;"年执行数"</f>
        <v>2020年执行数</v>
      </c>
      <c r="D4" s="9" t="s">
        <v>5406</v>
      </c>
      <c r="E4" s="7"/>
      <c r="F4" s="7" t="str">
        <f>YEAR(封面!$B$7)-2&amp;"年决算数"</f>
        <v>2019年决算数</v>
      </c>
      <c r="G4" s="7" t="str">
        <f>YEAR(封面!$B$7)-1&amp;"年执行数"</f>
        <v>2020年执行数</v>
      </c>
      <c r="H4" s="9" t="s">
        <v>5406</v>
      </c>
    </row>
    <row r="5" ht="36" customHeight="1" spans="1:8">
      <c r="A5" s="7" t="s">
        <v>5407</v>
      </c>
      <c r="B5" s="7"/>
      <c r="C5" s="7"/>
      <c r="D5" s="7"/>
      <c r="E5" s="7" t="s">
        <v>5407</v>
      </c>
      <c r="F5" s="7"/>
      <c r="G5" s="7"/>
      <c r="H5" s="7"/>
    </row>
    <row r="6" ht="36" customHeight="1" spans="1:8">
      <c r="A6" s="14" t="s">
        <v>5408</v>
      </c>
      <c r="B6" s="11">
        <v>112615</v>
      </c>
      <c r="C6" s="12">
        <v>111544</v>
      </c>
      <c r="D6" s="13">
        <f t="shared" ref="D6:D13" si="0">IF(B6&lt;&gt;0,C6/B6-1,"")</f>
        <v>-0.00951027838209828</v>
      </c>
      <c r="E6" s="14" t="s">
        <v>5408</v>
      </c>
      <c r="F6" s="11">
        <f t="shared" ref="F6:F18" si="1">B6</f>
        <v>112615</v>
      </c>
      <c r="G6" s="11">
        <f t="shared" ref="G6:G18" si="2">C6</f>
        <v>111544</v>
      </c>
      <c r="H6" s="13">
        <f t="shared" ref="H6:H12" si="3">IF(F6&lt;&gt;0,G6/F6-1,"")</f>
        <v>-0.00951027838209828</v>
      </c>
    </row>
    <row r="7" ht="36" customHeight="1" spans="1:8">
      <c r="A7" s="15" t="s">
        <v>5409</v>
      </c>
      <c r="B7" s="11">
        <v>112615</v>
      </c>
      <c r="C7" s="12">
        <v>111544</v>
      </c>
      <c r="D7" s="13">
        <f t="shared" si="0"/>
        <v>-0.00951027838209828</v>
      </c>
      <c r="E7" s="15" t="s">
        <v>5409</v>
      </c>
      <c r="F7" s="11">
        <f t="shared" si="1"/>
        <v>112615</v>
      </c>
      <c r="G7" s="11">
        <f t="shared" si="2"/>
        <v>111544</v>
      </c>
      <c r="H7" s="13">
        <f t="shared" si="3"/>
        <v>-0.00951027838209828</v>
      </c>
    </row>
    <row r="8" ht="36" customHeight="1" spans="1:8">
      <c r="A8" s="15" t="s">
        <v>5410</v>
      </c>
      <c r="B8" s="11"/>
      <c r="C8" s="12"/>
      <c r="D8" s="13"/>
      <c r="E8" s="15" t="s">
        <v>5410</v>
      </c>
      <c r="F8" s="11">
        <f t="shared" si="1"/>
        <v>0</v>
      </c>
      <c r="G8" s="11">
        <f t="shared" si="2"/>
        <v>0</v>
      </c>
      <c r="H8" s="13" t="str">
        <f t="shared" si="3"/>
        <v/>
      </c>
    </row>
    <row r="9" ht="36" customHeight="1" spans="1:8">
      <c r="A9" s="14" t="s">
        <v>5411</v>
      </c>
      <c r="B9" s="11">
        <v>124400</v>
      </c>
      <c r="C9" s="12">
        <v>124400</v>
      </c>
      <c r="D9" s="60">
        <f t="shared" si="0"/>
        <v>0</v>
      </c>
      <c r="E9" s="14" t="s">
        <v>5411</v>
      </c>
      <c r="F9" s="11">
        <f t="shared" si="1"/>
        <v>124400</v>
      </c>
      <c r="G9" s="11">
        <f t="shared" si="2"/>
        <v>124400</v>
      </c>
      <c r="H9" s="13">
        <f t="shared" si="3"/>
        <v>0</v>
      </c>
    </row>
    <row r="10" ht="36" customHeight="1" spans="1:8">
      <c r="A10" s="14" t="s">
        <v>5412</v>
      </c>
      <c r="B10" s="11">
        <f>SUM(B11:B13)</f>
        <v>10000</v>
      </c>
      <c r="C10" s="11">
        <f>SUM(C11:C13)</f>
        <v>0</v>
      </c>
      <c r="D10" s="60">
        <f t="shared" si="0"/>
        <v>-1</v>
      </c>
      <c r="E10" s="14" t="s">
        <v>5412</v>
      </c>
      <c r="F10" s="11">
        <f t="shared" si="1"/>
        <v>10000</v>
      </c>
      <c r="G10" s="11">
        <f t="shared" si="2"/>
        <v>0</v>
      </c>
      <c r="H10" s="13">
        <f t="shared" si="3"/>
        <v>-1</v>
      </c>
    </row>
    <row r="11" ht="36" customHeight="1" spans="1:8">
      <c r="A11" s="15" t="s">
        <v>5413</v>
      </c>
      <c r="B11" s="11"/>
      <c r="C11" s="12">
        <v>0</v>
      </c>
      <c r="D11" s="60" t="str">
        <f t="shared" si="0"/>
        <v/>
      </c>
      <c r="E11" s="15" t="s">
        <v>5413</v>
      </c>
      <c r="F11" s="11">
        <f t="shared" si="1"/>
        <v>0</v>
      </c>
      <c r="G11" s="11">
        <f t="shared" si="2"/>
        <v>0</v>
      </c>
      <c r="H11" s="13" t="str">
        <f t="shared" si="3"/>
        <v/>
      </c>
    </row>
    <row r="12" ht="36" customHeight="1" spans="1:8">
      <c r="A12" s="15" t="s">
        <v>5414</v>
      </c>
      <c r="B12" s="11">
        <v>10000</v>
      </c>
      <c r="C12" s="12"/>
      <c r="D12" s="60">
        <f t="shared" si="0"/>
        <v>-1</v>
      </c>
      <c r="E12" s="15" t="s">
        <v>5414</v>
      </c>
      <c r="F12" s="11">
        <f t="shared" si="1"/>
        <v>10000</v>
      </c>
      <c r="G12" s="11">
        <f t="shared" si="2"/>
        <v>0</v>
      </c>
      <c r="H12" s="13">
        <f t="shared" si="3"/>
        <v>-1</v>
      </c>
    </row>
    <row r="13" ht="36" customHeight="1" spans="1:8">
      <c r="A13" s="15" t="s">
        <v>5415</v>
      </c>
      <c r="B13" s="11"/>
      <c r="C13" s="12"/>
      <c r="D13" s="60" t="str">
        <f t="shared" si="0"/>
        <v/>
      </c>
      <c r="E13" s="15" t="s">
        <v>5415</v>
      </c>
      <c r="F13" s="11">
        <f t="shared" si="1"/>
        <v>0</v>
      </c>
      <c r="G13" s="11">
        <f t="shared" si="2"/>
        <v>0</v>
      </c>
      <c r="H13" s="13"/>
    </row>
    <row r="14" ht="36" customHeight="1" spans="1:8">
      <c r="A14" s="14"/>
      <c r="B14" s="11"/>
      <c r="C14" s="12"/>
      <c r="D14" s="60"/>
      <c r="E14" s="14"/>
      <c r="F14" s="11">
        <f t="shared" si="1"/>
        <v>0</v>
      </c>
      <c r="G14" s="11">
        <f t="shared" si="2"/>
        <v>0</v>
      </c>
      <c r="H14" s="13"/>
    </row>
    <row r="15" ht="36" customHeight="1" spans="1:8">
      <c r="A15" s="14" t="s">
        <v>5416</v>
      </c>
      <c r="B15" s="11">
        <f>B16+B17</f>
        <v>11071</v>
      </c>
      <c r="C15" s="11">
        <f>C16+C17</f>
        <v>912</v>
      </c>
      <c r="D15" s="60">
        <f t="shared" ref="D15:D18" si="4">IF(B15&lt;&gt;0,C15/B15-1,"")</f>
        <v>-0.917622617649716</v>
      </c>
      <c r="E15" s="14" t="s">
        <v>5416</v>
      </c>
      <c r="F15" s="11">
        <f t="shared" si="1"/>
        <v>11071</v>
      </c>
      <c r="G15" s="11">
        <f t="shared" si="2"/>
        <v>912</v>
      </c>
      <c r="H15" s="13">
        <f t="shared" ref="H15:H18" si="5">IF(F15&lt;&gt;0,G15/F15-1,"")</f>
        <v>-0.917622617649716</v>
      </c>
    </row>
    <row r="16" ht="36" customHeight="1" spans="1:8">
      <c r="A16" s="15" t="s">
        <v>5417</v>
      </c>
      <c r="B16" s="11">
        <v>10000</v>
      </c>
      <c r="C16" s="12"/>
      <c r="D16" s="60">
        <f t="shared" si="4"/>
        <v>-1</v>
      </c>
      <c r="E16" s="15" t="s">
        <v>5417</v>
      </c>
      <c r="F16" s="11">
        <f t="shared" si="1"/>
        <v>10000</v>
      </c>
      <c r="G16" s="11">
        <f t="shared" si="2"/>
        <v>0</v>
      </c>
      <c r="H16" s="13">
        <f t="shared" si="5"/>
        <v>-1</v>
      </c>
    </row>
    <row r="17" ht="36" customHeight="1" spans="1:8">
      <c r="A17" s="15" t="s">
        <v>5418</v>
      </c>
      <c r="B17" s="11">
        <v>1071</v>
      </c>
      <c r="C17" s="12">
        <v>912</v>
      </c>
      <c r="D17" s="60">
        <f t="shared" si="4"/>
        <v>-0.148459383753501</v>
      </c>
      <c r="E17" s="15" t="s">
        <v>5418</v>
      </c>
      <c r="F17" s="11">
        <f t="shared" si="1"/>
        <v>1071</v>
      </c>
      <c r="G17" s="11">
        <f t="shared" si="2"/>
        <v>912</v>
      </c>
      <c r="H17" s="13">
        <f t="shared" si="5"/>
        <v>-0.148459383753501</v>
      </c>
    </row>
    <row r="18" ht="36" customHeight="1" spans="1:8">
      <c r="A18" s="14" t="s">
        <v>5419</v>
      </c>
      <c r="B18" s="11">
        <v>111544</v>
      </c>
      <c r="C18" s="12">
        <v>110632</v>
      </c>
      <c r="D18" s="60">
        <f t="shared" si="4"/>
        <v>-0.00817614573621173</v>
      </c>
      <c r="E18" s="14" t="s">
        <v>5419</v>
      </c>
      <c r="F18" s="11">
        <f t="shared" si="1"/>
        <v>111544</v>
      </c>
      <c r="G18" s="11">
        <f t="shared" si="2"/>
        <v>110632</v>
      </c>
      <c r="H18" s="13">
        <f t="shared" si="5"/>
        <v>-0.00817614573621173</v>
      </c>
    </row>
    <row r="19" ht="36" customHeight="1" spans="1:8">
      <c r="A19" s="32" t="s">
        <v>5420</v>
      </c>
      <c r="B19" s="32"/>
      <c r="C19" s="32"/>
      <c r="D19" s="32"/>
      <c r="E19" s="32" t="s">
        <v>5420</v>
      </c>
      <c r="F19" s="32"/>
      <c r="G19" s="32"/>
      <c r="H19" s="32"/>
    </row>
    <row r="20" ht="36" customHeight="1" spans="1:8">
      <c r="A20" s="14" t="s">
        <v>5421</v>
      </c>
      <c r="B20" s="11">
        <v>35000</v>
      </c>
      <c r="C20" s="11">
        <v>45000</v>
      </c>
      <c r="D20" s="60">
        <f t="shared" ref="D20:D31" si="6">IF(B20&lt;&gt;0,C20/B20-1,"")</f>
        <v>0.285714285714286</v>
      </c>
      <c r="E20" s="14" t="s">
        <v>5421</v>
      </c>
      <c r="F20" s="11">
        <f t="shared" ref="F20:F31" si="7">B20</f>
        <v>35000</v>
      </c>
      <c r="G20" s="11">
        <f t="shared" ref="G20:G31" si="8">C20</f>
        <v>45000</v>
      </c>
      <c r="H20" s="13">
        <f t="shared" ref="H20:H27" si="9">IF(F20&lt;&gt;0,G20/F20-1,"")</f>
        <v>0.285714285714286</v>
      </c>
    </row>
    <row r="21" ht="36" customHeight="1" spans="1:8">
      <c r="A21" s="15" t="s">
        <v>5422</v>
      </c>
      <c r="B21" s="11">
        <v>35000</v>
      </c>
      <c r="C21" s="11">
        <v>45000</v>
      </c>
      <c r="D21" s="60">
        <f t="shared" si="6"/>
        <v>0.285714285714286</v>
      </c>
      <c r="E21" s="15" t="s">
        <v>5422</v>
      </c>
      <c r="F21" s="11">
        <f t="shared" si="7"/>
        <v>35000</v>
      </c>
      <c r="G21" s="11">
        <f t="shared" si="8"/>
        <v>45000</v>
      </c>
      <c r="H21" s="13">
        <f t="shared" si="9"/>
        <v>0.285714285714286</v>
      </c>
    </row>
    <row r="22" ht="36" customHeight="1" spans="1:8">
      <c r="A22" s="15" t="s">
        <v>5423</v>
      </c>
      <c r="B22" s="11"/>
      <c r="C22" s="11"/>
      <c r="D22" s="60" t="str">
        <f t="shared" si="6"/>
        <v/>
      </c>
      <c r="E22" s="15" t="s">
        <v>5423</v>
      </c>
      <c r="F22" s="11">
        <f t="shared" si="7"/>
        <v>0</v>
      </c>
      <c r="G22" s="11">
        <f t="shared" si="8"/>
        <v>0</v>
      </c>
      <c r="H22" s="13" t="str">
        <f t="shared" si="9"/>
        <v/>
      </c>
    </row>
    <row r="23" ht="36" customHeight="1" spans="1:8">
      <c r="A23" s="14" t="s">
        <v>5424</v>
      </c>
      <c r="B23" s="11">
        <v>47000</v>
      </c>
      <c r="C23" s="11">
        <v>101700</v>
      </c>
      <c r="D23" s="60">
        <f t="shared" si="6"/>
        <v>1.16382978723404</v>
      </c>
      <c r="E23" s="14" t="s">
        <v>5424</v>
      </c>
      <c r="F23" s="11">
        <f t="shared" si="7"/>
        <v>47000</v>
      </c>
      <c r="G23" s="11">
        <f t="shared" si="8"/>
        <v>101700</v>
      </c>
      <c r="H23" s="13">
        <f t="shared" si="9"/>
        <v>1.16382978723404</v>
      </c>
    </row>
    <row r="24" ht="36" customHeight="1" spans="1:8">
      <c r="A24" s="14" t="s">
        <v>5425</v>
      </c>
      <c r="B24" s="11">
        <v>10000</v>
      </c>
      <c r="C24" s="11">
        <v>54700</v>
      </c>
      <c r="D24" s="60">
        <f t="shared" si="6"/>
        <v>4.47</v>
      </c>
      <c r="E24" s="14" t="s">
        <v>5425</v>
      </c>
      <c r="F24" s="11">
        <f t="shared" si="7"/>
        <v>10000</v>
      </c>
      <c r="G24" s="11">
        <f t="shared" si="8"/>
        <v>54700</v>
      </c>
      <c r="H24" s="13">
        <f t="shared" si="9"/>
        <v>4.47</v>
      </c>
    </row>
    <row r="25" ht="36" customHeight="1" spans="1:8">
      <c r="A25" s="15" t="s">
        <v>5426</v>
      </c>
      <c r="B25" s="11">
        <v>10000</v>
      </c>
      <c r="C25" s="11">
        <v>54700</v>
      </c>
      <c r="D25" s="60">
        <f t="shared" si="6"/>
        <v>4.47</v>
      </c>
      <c r="E25" s="15" t="s">
        <v>5426</v>
      </c>
      <c r="F25" s="11">
        <f t="shared" si="7"/>
        <v>10000</v>
      </c>
      <c r="G25" s="11">
        <f t="shared" si="8"/>
        <v>54700</v>
      </c>
      <c r="H25" s="13">
        <f t="shared" si="9"/>
        <v>4.47</v>
      </c>
    </row>
    <row r="26" ht="36" customHeight="1" spans="1:8">
      <c r="A26" s="15" t="s">
        <v>5427</v>
      </c>
      <c r="B26" s="61"/>
      <c r="C26" s="61"/>
      <c r="D26" s="60" t="str">
        <f t="shared" si="6"/>
        <v/>
      </c>
      <c r="E26" s="15" t="s">
        <v>5427</v>
      </c>
      <c r="F26" s="11">
        <f t="shared" si="7"/>
        <v>0</v>
      </c>
      <c r="G26" s="11">
        <f t="shared" si="8"/>
        <v>0</v>
      </c>
      <c r="H26" s="13" t="str">
        <f t="shared" si="9"/>
        <v/>
      </c>
    </row>
    <row r="27" ht="36" customHeight="1" spans="1:8">
      <c r="A27" s="15" t="s">
        <v>5428</v>
      </c>
      <c r="B27" s="61"/>
      <c r="C27" s="61"/>
      <c r="D27" s="60" t="str">
        <f t="shared" si="6"/>
        <v/>
      </c>
      <c r="E27" s="15" t="s">
        <v>5428</v>
      </c>
      <c r="F27" s="11">
        <f t="shared" si="7"/>
        <v>0</v>
      </c>
      <c r="G27" s="11">
        <f t="shared" si="8"/>
        <v>0</v>
      </c>
      <c r="H27" s="13" t="str">
        <f t="shared" si="9"/>
        <v/>
      </c>
    </row>
    <row r="28" ht="36" customHeight="1" spans="1:8">
      <c r="A28" s="14" t="s">
        <v>5429</v>
      </c>
      <c r="B28" s="61"/>
      <c r="C28" s="61"/>
      <c r="D28" s="60" t="str">
        <f t="shared" si="6"/>
        <v/>
      </c>
      <c r="E28" s="14" t="s">
        <v>5429</v>
      </c>
      <c r="F28" s="11">
        <f t="shared" si="7"/>
        <v>0</v>
      </c>
      <c r="G28" s="11">
        <f t="shared" si="8"/>
        <v>0</v>
      </c>
      <c r="H28" s="13"/>
    </row>
    <row r="29" ht="36" customHeight="1" spans="1:8">
      <c r="A29" s="15" t="s">
        <v>5430</v>
      </c>
      <c r="B29" s="61"/>
      <c r="C29" s="61"/>
      <c r="D29" s="60" t="str">
        <f t="shared" si="6"/>
        <v/>
      </c>
      <c r="E29" s="15" t="s">
        <v>5430</v>
      </c>
      <c r="F29" s="11">
        <f t="shared" si="7"/>
        <v>0</v>
      </c>
      <c r="G29" s="11">
        <f t="shared" si="8"/>
        <v>0</v>
      </c>
      <c r="H29" s="13" t="str">
        <f t="shared" ref="H29:H34" si="10">IF(F29&lt;&gt;0,G29/F29-1,"")</f>
        <v/>
      </c>
    </row>
    <row r="30" ht="36" customHeight="1" spans="1:8">
      <c r="A30" s="15" t="s">
        <v>5431</v>
      </c>
      <c r="B30" s="61"/>
      <c r="C30" s="61"/>
      <c r="D30" s="60" t="str">
        <f t="shared" si="6"/>
        <v/>
      </c>
      <c r="E30" s="15" t="s">
        <v>5431</v>
      </c>
      <c r="F30" s="11">
        <f t="shared" si="7"/>
        <v>0</v>
      </c>
      <c r="G30" s="11">
        <f t="shared" si="8"/>
        <v>0</v>
      </c>
      <c r="H30" s="13"/>
    </row>
    <row r="31" ht="36" customHeight="1" spans="1:8">
      <c r="A31" s="14" t="s">
        <v>5432</v>
      </c>
      <c r="B31" s="11">
        <v>45000</v>
      </c>
      <c r="C31" s="12">
        <v>99700</v>
      </c>
      <c r="D31" s="60">
        <f t="shared" si="6"/>
        <v>1.21555555555556</v>
      </c>
      <c r="E31" s="14" t="s">
        <v>5432</v>
      </c>
      <c r="F31" s="11">
        <f t="shared" si="7"/>
        <v>45000</v>
      </c>
      <c r="G31" s="11">
        <f t="shared" si="8"/>
        <v>99700</v>
      </c>
      <c r="H31" s="13">
        <f t="shared" si="10"/>
        <v>1.21555555555556</v>
      </c>
    </row>
    <row r="32" ht="36" customHeight="1" spans="1:8">
      <c r="A32" s="32" t="s">
        <v>4870</v>
      </c>
      <c r="B32" s="32"/>
      <c r="C32" s="32"/>
      <c r="D32" s="32"/>
      <c r="E32" s="32" t="s">
        <v>4870</v>
      </c>
      <c r="F32" s="32"/>
      <c r="G32" s="32"/>
      <c r="H32" s="32"/>
    </row>
    <row r="33" ht="36" customHeight="1" spans="1:8">
      <c r="A33" s="14" t="s">
        <v>5433</v>
      </c>
      <c r="B33" s="16">
        <f t="shared" ref="B33:B40" si="11">B6+B20</f>
        <v>147615</v>
      </c>
      <c r="C33" s="16">
        <f t="shared" ref="C33:C40" si="12">C6+C20</f>
        <v>156544</v>
      </c>
      <c r="D33" s="60">
        <f t="shared" ref="D33:D40" si="13">IF(B33&lt;&gt;0,C33/B33-1,"")</f>
        <v>0.0604884327473496</v>
      </c>
      <c r="E33" s="14" t="s">
        <v>5433</v>
      </c>
      <c r="F33" s="11">
        <f t="shared" ref="F33:F40" si="14">B33</f>
        <v>147615</v>
      </c>
      <c r="G33" s="11">
        <f t="shared" ref="G33:G40" si="15">C33</f>
        <v>156544</v>
      </c>
      <c r="H33" s="13">
        <f t="shared" si="10"/>
        <v>0.0604884327473496</v>
      </c>
    </row>
    <row r="34" ht="36" customHeight="1" spans="1:8">
      <c r="A34" s="15" t="s">
        <v>5434</v>
      </c>
      <c r="B34" s="16">
        <f t="shared" si="11"/>
        <v>147615</v>
      </c>
      <c r="C34" s="16">
        <f t="shared" si="12"/>
        <v>156544</v>
      </c>
      <c r="D34" s="60">
        <f t="shared" si="13"/>
        <v>0.0604884327473496</v>
      </c>
      <c r="E34" s="15" t="s">
        <v>5434</v>
      </c>
      <c r="F34" s="11">
        <f t="shared" si="14"/>
        <v>147615</v>
      </c>
      <c r="G34" s="11">
        <f t="shared" si="15"/>
        <v>156544</v>
      </c>
      <c r="H34" s="13">
        <f t="shared" si="10"/>
        <v>0.0604884327473496</v>
      </c>
    </row>
    <row r="35" ht="36" customHeight="1" spans="1:8">
      <c r="A35" s="15" t="s">
        <v>5435</v>
      </c>
      <c r="B35" s="16">
        <f t="shared" si="11"/>
        <v>0</v>
      </c>
      <c r="C35" s="16">
        <f t="shared" si="12"/>
        <v>0</v>
      </c>
      <c r="D35" s="60" t="str">
        <f t="shared" si="13"/>
        <v/>
      </c>
      <c r="E35" s="15" t="s">
        <v>5435</v>
      </c>
      <c r="F35" s="11">
        <f t="shared" si="14"/>
        <v>0</v>
      </c>
      <c r="G35" s="11">
        <f t="shared" si="15"/>
        <v>0</v>
      </c>
      <c r="H35" s="13"/>
    </row>
    <row r="36" ht="36" customHeight="1" spans="1:8">
      <c r="A36" s="14" t="s">
        <v>5436</v>
      </c>
      <c r="B36" s="16">
        <f t="shared" si="11"/>
        <v>171400</v>
      </c>
      <c r="C36" s="16">
        <f t="shared" si="12"/>
        <v>226100</v>
      </c>
      <c r="D36" s="60">
        <f t="shared" si="13"/>
        <v>0.319136522753792</v>
      </c>
      <c r="E36" s="14" t="s">
        <v>5436</v>
      </c>
      <c r="F36" s="11">
        <f t="shared" si="14"/>
        <v>171400</v>
      </c>
      <c r="G36" s="11">
        <f t="shared" si="15"/>
        <v>226100</v>
      </c>
      <c r="H36" s="13">
        <f t="shared" ref="H36:H39" si="16">IF(F36&lt;&gt;0,G36/F36-1,"")</f>
        <v>0.319136522753792</v>
      </c>
    </row>
    <row r="37" ht="36" customHeight="1" spans="1:8">
      <c r="A37" s="14" t="s">
        <v>5437</v>
      </c>
      <c r="B37" s="16">
        <f t="shared" si="11"/>
        <v>20000</v>
      </c>
      <c r="C37" s="16">
        <f t="shared" si="12"/>
        <v>54700</v>
      </c>
      <c r="D37" s="60">
        <f t="shared" si="13"/>
        <v>1.735</v>
      </c>
      <c r="E37" s="14" t="s">
        <v>5437</v>
      </c>
      <c r="F37" s="11">
        <f t="shared" si="14"/>
        <v>20000</v>
      </c>
      <c r="G37" s="11">
        <f t="shared" si="15"/>
        <v>54700</v>
      </c>
      <c r="H37" s="13">
        <f t="shared" si="16"/>
        <v>1.735</v>
      </c>
    </row>
    <row r="38" ht="36" customHeight="1" spans="1:8">
      <c r="A38" s="15" t="s">
        <v>5438</v>
      </c>
      <c r="B38" s="16">
        <f t="shared" si="11"/>
        <v>10000</v>
      </c>
      <c r="C38" s="16">
        <f t="shared" si="12"/>
        <v>54700</v>
      </c>
      <c r="D38" s="60">
        <f t="shared" si="13"/>
        <v>4.47</v>
      </c>
      <c r="E38" s="15" t="s">
        <v>5438</v>
      </c>
      <c r="F38" s="11">
        <f t="shared" si="14"/>
        <v>10000</v>
      </c>
      <c r="G38" s="11">
        <f t="shared" si="15"/>
        <v>54700</v>
      </c>
      <c r="H38" s="13">
        <f t="shared" si="16"/>
        <v>4.47</v>
      </c>
    </row>
    <row r="39" ht="36" customHeight="1" spans="1:8">
      <c r="A39" s="15" t="s">
        <v>5439</v>
      </c>
      <c r="B39" s="16">
        <f t="shared" si="11"/>
        <v>10000</v>
      </c>
      <c r="C39" s="16">
        <f t="shared" si="12"/>
        <v>0</v>
      </c>
      <c r="D39" s="60">
        <f t="shared" si="13"/>
        <v>-1</v>
      </c>
      <c r="E39" s="15" t="s">
        <v>5439</v>
      </c>
      <c r="F39" s="11">
        <f t="shared" si="14"/>
        <v>10000</v>
      </c>
      <c r="G39" s="11">
        <f t="shared" si="15"/>
        <v>0</v>
      </c>
      <c r="H39" s="13">
        <f t="shared" si="16"/>
        <v>-1</v>
      </c>
    </row>
    <row r="40" ht="36" customHeight="1" spans="1:8">
      <c r="A40" s="15" t="s">
        <v>5440</v>
      </c>
      <c r="B40" s="16">
        <f t="shared" si="11"/>
        <v>0</v>
      </c>
      <c r="C40" s="16">
        <f t="shared" si="12"/>
        <v>0</v>
      </c>
      <c r="D40" s="60" t="str">
        <f t="shared" si="13"/>
        <v/>
      </c>
      <c r="E40" s="15" t="s">
        <v>5440</v>
      </c>
      <c r="F40" s="11">
        <f t="shared" si="14"/>
        <v>0</v>
      </c>
      <c r="G40" s="11">
        <f t="shared" si="15"/>
        <v>0</v>
      </c>
      <c r="H40" s="13"/>
    </row>
    <row r="41" ht="36" customHeight="1" spans="1:8">
      <c r="A41" s="14"/>
      <c r="B41" s="16"/>
      <c r="C41" s="16"/>
      <c r="D41" s="60"/>
      <c r="E41" s="14"/>
      <c r="F41" s="11"/>
      <c r="G41" s="11"/>
      <c r="H41" s="13"/>
    </row>
    <row r="42" ht="36" customHeight="1" spans="1:8">
      <c r="A42" s="14" t="s">
        <v>5441</v>
      </c>
      <c r="B42" s="16">
        <f t="shared" ref="B42:B45" si="17">B15+B28</f>
        <v>11071</v>
      </c>
      <c r="C42" s="16">
        <f t="shared" ref="C42:C45" si="18">C15+C28</f>
        <v>912</v>
      </c>
      <c r="D42" s="60">
        <f t="shared" ref="D42:D45" si="19">IF(B42&lt;&gt;0,C42/B42-1,"")</f>
        <v>-0.917622617649716</v>
      </c>
      <c r="E42" s="14" t="s">
        <v>5441</v>
      </c>
      <c r="F42" s="11">
        <f t="shared" ref="F42:F45" si="20">B42</f>
        <v>11071</v>
      </c>
      <c r="G42" s="11">
        <f t="shared" ref="G42:G45" si="21">C42</f>
        <v>912</v>
      </c>
      <c r="H42" s="13">
        <f t="shared" ref="H42:H45" si="22">IF(F42&lt;&gt;0,G42/F42-1,"")</f>
        <v>-0.917622617649716</v>
      </c>
    </row>
    <row r="43" ht="36" customHeight="1" spans="1:8">
      <c r="A43" s="15" t="s">
        <v>5442</v>
      </c>
      <c r="B43" s="16">
        <f t="shared" si="17"/>
        <v>10000</v>
      </c>
      <c r="C43" s="16">
        <f t="shared" si="18"/>
        <v>0</v>
      </c>
      <c r="D43" s="60">
        <f t="shared" si="19"/>
        <v>-1</v>
      </c>
      <c r="E43" s="15" t="s">
        <v>5442</v>
      </c>
      <c r="F43" s="11">
        <f t="shared" si="20"/>
        <v>10000</v>
      </c>
      <c r="G43" s="11">
        <f t="shared" si="21"/>
        <v>0</v>
      </c>
      <c r="H43" s="13">
        <f t="shared" si="22"/>
        <v>-1</v>
      </c>
    </row>
    <row r="44" ht="36" customHeight="1" spans="1:8">
      <c r="A44" s="15" t="s">
        <v>5443</v>
      </c>
      <c r="B44" s="16">
        <f t="shared" si="17"/>
        <v>1071</v>
      </c>
      <c r="C44" s="16">
        <f t="shared" si="18"/>
        <v>912</v>
      </c>
      <c r="D44" s="60">
        <f t="shared" si="19"/>
        <v>-0.148459383753501</v>
      </c>
      <c r="E44" s="15" t="s">
        <v>5443</v>
      </c>
      <c r="F44" s="11">
        <f t="shared" si="20"/>
        <v>1071</v>
      </c>
      <c r="G44" s="11">
        <f t="shared" si="21"/>
        <v>912</v>
      </c>
      <c r="H44" s="13">
        <f t="shared" si="22"/>
        <v>-0.148459383753501</v>
      </c>
    </row>
    <row r="45" ht="36" customHeight="1" spans="1:8">
      <c r="A45" s="14" t="s">
        <v>5444</v>
      </c>
      <c r="B45" s="16">
        <f t="shared" si="17"/>
        <v>156544</v>
      </c>
      <c r="C45" s="16">
        <f t="shared" si="18"/>
        <v>210332</v>
      </c>
      <c r="D45" s="60">
        <f t="shared" si="19"/>
        <v>0.343596688470973</v>
      </c>
      <c r="E45" s="14" t="s">
        <v>5444</v>
      </c>
      <c r="F45" s="11">
        <f t="shared" si="20"/>
        <v>156544</v>
      </c>
      <c r="G45" s="11">
        <f t="shared" si="21"/>
        <v>210332</v>
      </c>
      <c r="H45" s="13">
        <f t="shared" si="22"/>
        <v>0.343596688470973</v>
      </c>
    </row>
    <row r="46" ht="87.75" customHeight="1" spans="1:4">
      <c r="A46" s="62"/>
      <c r="B46" s="62"/>
      <c r="C46" s="62"/>
      <c r="D46" s="62"/>
    </row>
    <row r="47" spans="2:7">
      <c r="B47" s="18"/>
      <c r="C47" s="18"/>
      <c r="F47" s="18"/>
      <c r="G47" s="18"/>
    </row>
    <row r="48" spans="2:7">
      <c r="B48" s="18"/>
      <c r="C48" s="18"/>
      <c r="F48" s="18"/>
      <c r="G48" s="18"/>
    </row>
    <row r="49" spans="2:7">
      <c r="B49" s="18"/>
      <c r="C49" s="18"/>
      <c r="F49" s="18"/>
      <c r="G49" s="18"/>
    </row>
    <row r="50" spans="2:7">
      <c r="B50" s="18"/>
      <c r="C50" s="18"/>
      <c r="F50" s="18"/>
      <c r="G50" s="18"/>
    </row>
    <row r="51" spans="2:7">
      <c r="B51" s="18"/>
      <c r="C51" s="18"/>
      <c r="F51" s="18"/>
      <c r="G51" s="18"/>
    </row>
    <row r="52" spans="2:7">
      <c r="B52" s="18"/>
      <c r="C52" s="18"/>
      <c r="F52" s="18"/>
      <c r="G52" s="18"/>
    </row>
  </sheetData>
  <mergeCells count="13">
    <mergeCell ref="A1:D1"/>
    <mergeCell ref="E1:H1"/>
    <mergeCell ref="B3:D3"/>
    <mergeCell ref="F3:H3"/>
    <mergeCell ref="A5:D5"/>
    <mergeCell ref="E5:H5"/>
    <mergeCell ref="A19:D19"/>
    <mergeCell ref="E19:H19"/>
    <mergeCell ref="A32:D32"/>
    <mergeCell ref="E32:H32"/>
    <mergeCell ref="A46:D46"/>
    <mergeCell ref="A3:A4"/>
    <mergeCell ref="E3:E4"/>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tabColor rgb="FF00B0F0"/>
    <pageSetUpPr fitToPage="1"/>
  </sheetPr>
  <dimension ref="A1:P30"/>
  <sheetViews>
    <sheetView showZeros="0" tabSelected="1" view="pageBreakPreview" zoomScale="70" zoomScaleNormal="70" workbookViewId="0">
      <pane xSplit="1" ySplit="4" topLeftCell="B5" activePane="bottomRight" state="frozen"/>
      <selection/>
      <selection pane="topRight"/>
      <selection pane="bottomLeft"/>
      <selection pane="bottomRight" activeCell="L6" sqref="L6"/>
    </sheetView>
  </sheetViews>
  <sheetFormatPr defaultColWidth="9" defaultRowHeight="13.5"/>
  <cols>
    <col min="1" max="1" width="38.75" style="45" customWidth="1"/>
    <col min="2" max="4" width="20.6333333333333" style="45" customWidth="1"/>
    <col min="5" max="5" width="43.6333333333333" style="45" customWidth="1"/>
    <col min="6" max="8" width="20.6333333333333" style="45" customWidth="1"/>
    <col min="9" max="9" width="43.6333333333333" style="45" customWidth="1"/>
    <col min="10" max="12" width="20.6333333333333" style="45" customWidth="1"/>
    <col min="13" max="16384" width="9" style="45"/>
  </cols>
  <sheetData>
    <row r="1" ht="45" customHeight="1" spans="1:12">
      <c r="A1" s="46" t="str">
        <f>YEAR(封面!$B$7)-1&amp;"年勐海县地方政府债务投向情况表"</f>
        <v>2020年勐海县地方政府债务投向情况表</v>
      </c>
      <c r="B1" s="46"/>
      <c r="C1" s="46"/>
      <c r="D1" s="46"/>
      <c r="E1" s="46" t="str">
        <f>YEAR(封面!$B$7)-1&amp;"年勐海县地方政府债务投向情况表"</f>
        <v>2020年勐海县地方政府债务投向情况表</v>
      </c>
      <c r="F1" s="46"/>
      <c r="G1" s="46"/>
      <c r="H1" s="46"/>
      <c r="I1" s="46" t="str">
        <f>YEAR(封面!$B$7)-1&amp;"年勐海县地方政府债务投向情况表"</f>
        <v>2020年勐海县地方政府债务投向情况表</v>
      </c>
      <c r="J1" s="46"/>
      <c r="K1" s="46"/>
      <c r="L1" s="46"/>
    </row>
    <row r="2" ht="20.1" customHeight="1" spans="1:12">
      <c r="A2" s="47" t="s">
        <v>5445</v>
      </c>
      <c r="B2" s="48"/>
      <c r="C2" s="49"/>
      <c r="D2" s="50" t="s">
        <v>9</v>
      </c>
      <c r="E2" s="47" t="s">
        <v>5445</v>
      </c>
      <c r="F2" s="49"/>
      <c r="G2" s="49"/>
      <c r="H2" s="50" t="s">
        <v>9</v>
      </c>
      <c r="I2" s="47" t="s">
        <v>5445</v>
      </c>
      <c r="J2" s="49"/>
      <c r="K2" s="49"/>
      <c r="L2" s="50" t="s">
        <v>9</v>
      </c>
    </row>
    <row r="3" s="44" customFormat="1" ht="36" customHeight="1" spans="1:12">
      <c r="A3" s="51" t="s">
        <v>5446</v>
      </c>
      <c r="B3" s="51" t="s">
        <v>5447</v>
      </c>
      <c r="C3" s="51"/>
      <c r="D3" s="51"/>
      <c r="E3" s="51" t="s">
        <v>5446</v>
      </c>
      <c r="F3" s="51" t="s">
        <v>5448</v>
      </c>
      <c r="G3" s="51"/>
      <c r="H3" s="51"/>
      <c r="I3" s="51" t="s">
        <v>5446</v>
      </c>
      <c r="J3" s="51" t="s">
        <v>5449</v>
      </c>
      <c r="K3" s="51"/>
      <c r="L3" s="51"/>
    </row>
    <row r="4" s="44" customFormat="1" ht="36" customHeight="1" spans="1:12">
      <c r="A4" s="51"/>
      <c r="B4" s="32" t="str">
        <f>YEAR(封面!$B$7)-2&amp;"年决算数"</f>
        <v>2019年决算数</v>
      </c>
      <c r="C4" s="32" t="str">
        <f>YEAR(封面!$B$7)-1&amp;"年执行数"</f>
        <v>2020年执行数</v>
      </c>
      <c r="D4" s="32" t="str">
        <f>YEAR(封面!$B$7)-1&amp;"年增减变化"</f>
        <v>2020年增减变化</v>
      </c>
      <c r="E4" s="51"/>
      <c r="F4" s="32" t="str">
        <f>YEAR(封面!$B$7)-2&amp;"年决算数"</f>
        <v>2019年决算数</v>
      </c>
      <c r="G4" s="32" t="str">
        <f>YEAR(封面!$B$7)-1&amp;"年执行数"</f>
        <v>2020年执行数</v>
      </c>
      <c r="H4" s="32" t="str">
        <f>YEAR(封面!$B$7)-1&amp;"年增减变化"</f>
        <v>2020年增减变化</v>
      </c>
      <c r="I4" s="51"/>
      <c r="J4" s="32" t="str">
        <f>YEAR(封面!$B$7)-2&amp;"年决算数"</f>
        <v>2019年决算数</v>
      </c>
      <c r="K4" s="32" t="str">
        <f>YEAR(封面!$B$7)-1&amp;"年执行数"</f>
        <v>2020年执行数</v>
      </c>
      <c r="L4" s="32" t="str">
        <f>YEAR(封面!$B$7)-1&amp;"年增减变化"</f>
        <v>2020年增减变化</v>
      </c>
    </row>
    <row r="5" ht="36" customHeight="1" spans="1:12">
      <c r="A5" s="33" t="s">
        <v>5450</v>
      </c>
      <c r="B5" s="52">
        <v>60856</v>
      </c>
      <c r="C5" s="52">
        <v>81274</v>
      </c>
      <c r="D5" s="52">
        <f t="shared" ref="D5:D24" si="0">C5-B5</f>
        <v>20418</v>
      </c>
      <c r="E5" s="35" t="s">
        <v>5450</v>
      </c>
      <c r="F5" s="52">
        <v>60856</v>
      </c>
      <c r="G5" s="52">
        <v>60574</v>
      </c>
      <c r="H5" s="52">
        <f t="shared" ref="H5:H24" si="1">G5-F5</f>
        <v>-282</v>
      </c>
      <c r="I5" s="35" t="s">
        <v>5450</v>
      </c>
      <c r="J5" s="52"/>
      <c r="K5" s="52">
        <v>20700</v>
      </c>
      <c r="L5" s="52">
        <f t="shared" ref="L5:L24" si="2">K5-J5</f>
        <v>20700</v>
      </c>
    </row>
    <row r="6" ht="36" customHeight="1" spans="1:16">
      <c r="A6" s="37" t="s">
        <v>5451</v>
      </c>
      <c r="B6" s="53"/>
      <c r="C6" s="53"/>
      <c r="D6" s="53">
        <f t="shared" si="0"/>
        <v>0</v>
      </c>
      <c r="E6" s="39" t="s">
        <v>5451</v>
      </c>
      <c r="F6" s="54"/>
      <c r="G6" s="54"/>
      <c r="H6" s="53">
        <f t="shared" si="1"/>
        <v>0</v>
      </c>
      <c r="I6" s="39" t="s">
        <v>5451</v>
      </c>
      <c r="J6" s="53"/>
      <c r="K6" s="53"/>
      <c r="L6" s="53">
        <f t="shared" si="2"/>
        <v>0</v>
      </c>
      <c r="P6" s="45" t="s">
        <v>2</v>
      </c>
    </row>
    <row r="7" ht="36" customHeight="1" spans="1:12">
      <c r="A7" s="37" t="s">
        <v>5452</v>
      </c>
      <c r="B7" s="53">
        <v>39954</v>
      </c>
      <c r="C7" s="53">
        <v>55372</v>
      </c>
      <c r="D7" s="53">
        <f t="shared" si="0"/>
        <v>15418</v>
      </c>
      <c r="E7" s="39" t="s">
        <v>5452</v>
      </c>
      <c r="F7" s="54">
        <v>39954</v>
      </c>
      <c r="G7" s="54">
        <v>39672</v>
      </c>
      <c r="H7" s="53">
        <f t="shared" si="1"/>
        <v>-282</v>
      </c>
      <c r="I7" s="39" t="s">
        <v>5452</v>
      </c>
      <c r="J7" s="53"/>
      <c r="K7" s="53">
        <v>15700</v>
      </c>
      <c r="L7" s="53">
        <f t="shared" si="2"/>
        <v>15700</v>
      </c>
    </row>
    <row r="8" ht="36" customHeight="1" spans="1:12">
      <c r="A8" s="37" t="s">
        <v>5453</v>
      </c>
      <c r="B8" s="53"/>
      <c r="C8" s="53"/>
      <c r="D8" s="53">
        <f t="shared" si="0"/>
        <v>0</v>
      </c>
      <c r="E8" s="39" t="s">
        <v>5453</v>
      </c>
      <c r="F8" s="55"/>
      <c r="G8" s="55"/>
      <c r="H8" s="53">
        <f t="shared" si="1"/>
        <v>0</v>
      </c>
      <c r="I8" s="39" t="s">
        <v>5453</v>
      </c>
      <c r="J8" s="53"/>
      <c r="K8" s="53"/>
      <c r="L8" s="53">
        <f t="shared" si="2"/>
        <v>0</v>
      </c>
    </row>
    <row r="9" ht="36" customHeight="1" spans="1:12">
      <c r="A9" s="37" t="s">
        <v>5454</v>
      </c>
      <c r="B9" s="53">
        <v>20902</v>
      </c>
      <c r="C9" s="53">
        <v>25902</v>
      </c>
      <c r="D9" s="53">
        <f t="shared" si="0"/>
        <v>5000</v>
      </c>
      <c r="E9" s="39" t="s">
        <v>5454</v>
      </c>
      <c r="F9" s="54">
        <v>20902</v>
      </c>
      <c r="G9" s="54">
        <v>20902</v>
      </c>
      <c r="H9" s="53">
        <f t="shared" si="1"/>
        <v>0</v>
      </c>
      <c r="I9" s="39" t="s">
        <v>5454</v>
      </c>
      <c r="J9" s="53"/>
      <c r="K9" s="53">
        <v>5000</v>
      </c>
      <c r="L9" s="53">
        <f t="shared" si="2"/>
        <v>5000</v>
      </c>
    </row>
    <row r="10" ht="36" customHeight="1" spans="1:12">
      <c r="A10" s="37" t="s">
        <v>5455</v>
      </c>
      <c r="B10" s="53"/>
      <c r="C10" s="53"/>
      <c r="D10" s="53">
        <f t="shared" si="0"/>
        <v>0</v>
      </c>
      <c r="E10" s="39" t="s">
        <v>5455</v>
      </c>
      <c r="F10" s="55"/>
      <c r="G10" s="55"/>
      <c r="H10" s="53">
        <f t="shared" si="1"/>
        <v>0</v>
      </c>
      <c r="I10" s="39" t="s">
        <v>5455</v>
      </c>
      <c r="J10" s="53"/>
      <c r="K10" s="53"/>
      <c r="L10" s="53">
        <f t="shared" si="2"/>
        <v>0</v>
      </c>
    </row>
    <row r="11" ht="36" customHeight="1" spans="1:12">
      <c r="A11" s="37" t="s">
        <v>5456</v>
      </c>
      <c r="B11" s="53">
        <v>18412</v>
      </c>
      <c r="C11" s="53">
        <v>18412</v>
      </c>
      <c r="D11" s="53">
        <f t="shared" si="0"/>
        <v>0</v>
      </c>
      <c r="E11" s="39" t="s">
        <v>5456</v>
      </c>
      <c r="F11" s="56">
        <v>18412</v>
      </c>
      <c r="G11" s="56">
        <v>18412</v>
      </c>
      <c r="H11" s="53">
        <f t="shared" si="1"/>
        <v>0</v>
      </c>
      <c r="I11" s="39" t="s">
        <v>5456</v>
      </c>
      <c r="J11" s="53"/>
      <c r="K11" s="53"/>
      <c r="L11" s="53">
        <f t="shared" si="2"/>
        <v>0</v>
      </c>
    </row>
    <row r="12" ht="36" customHeight="1" spans="1:12">
      <c r="A12" s="37" t="s">
        <v>5457</v>
      </c>
      <c r="B12" s="53"/>
      <c r="C12" s="53"/>
      <c r="D12" s="53">
        <f t="shared" si="0"/>
        <v>0</v>
      </c>
      <c r="E12" s="39" t="s">
        <v>5457</v>
      </c>
      <c r="F12" s="55"/>
      <c r="G12" s="55"/>
      <c r="H12" s="53">
        <f t="shared" si="1"/>
        <v>0</v>
      </c>
      <c r="I12" s="39" t="s">
        <v>5457</v>
      </c>
      <c r="J12" s="53"/>
      <c r="K12" s="53"/>
      <c r="L12" s="53">
        <f t="shared" si="2"/>
        <v>0</v>
      </c>
    </row>
    <row r="13" ht="36" customHeight="1" spans="1:12">
      <c r="A13" s="33" t="s">
        <v>5458</v>
      </c>
      <c r="B13" s="52">
        <v>45000</v>
      </c>
      <c r="C13" s="52">
        <v>45000</v>
      </c>
      <c r="D13" s="52">
        <f t="shared" si="0"/>
        <v>0</v>
      </c>
      <c r="E13" s="35" t="s">
        <v>5458</v>
      </c>
      <c r="F13" s="57"/>
      <c r="G13" s="57"/>
      <c r="H13" s="52">
        <f t="shared" si="1"/>
        <v>0</v>
      </c>
      <c r="I13" s="35" t="s">
        <v>5458</v>
      </c>
      <c r="J13" s="52">
        <v>45000</v>
      </c>
      <c r="K13" s="52">
        <v>45000</v>
      </c>
      <c r="L13" s="52">
        <f t="shared" si="2"/>
        <v>0</v>
      </c>
    </row>
    <row r="14" ht="36" customHeight="1" spans="1:12">
      <c r="A14" s="33" t="s">
        <v>5459</v>
      </c>
      <c r="B14" s="52">
        <v>8736</v>
      </c>
      <c r="C14" s="52">
        <v>8736</v>
      </c>
      <c r="D14" s="52">
        <f t="shared" si="0"/>
        <v>0</v>
      </c>
      <c r="E14" s="35" t="s">
        <v>5459</v>
      </c>
      <c r="F14" s="57">
        <v>8736</v>
      </c>
      <c r="G14" s="57">
        <v>8736</v>
      </c>
      <c r="H14" s="52">
        <f t="shared" si="1"/>
        <v>0</v>
      </c>
      <c r="I14" s="35" t="s">
        <v>5459</v>
      </c>
      <c r="J14" s="52"/>
      <c r="K14" s="52"/>
      <c r="L14" s="52">
        <f t="shared" si="2"/>
        <v>0</v>
      </c>
    </row>
    <row r="15" ht="36" customHeight="1" spans="1:12">
      <c r="A15" s="37" t="s">
        <v>5460</v>
      </c>
      <c r="B15" s="53">
        <v>3160</v>
      </c>
      <c r="C15" s="53">
        <v>3160</v>
      </c>
      <c r="D15" s="53">
        <f t="shared" si="0"/>
        <v>0</v>
      </c>
      <c r="E15" s="39" t="s">
        <v>5460</v>
      </c>
      <c r="F15" s="56">
        <v>3160</v>
      </c>
      <c r="G15" s="56">
        <v>3160</v>
      </c>
      <c r="H15" s="53">
        <f t="shared" si="1"/>
        <v>0</v>
      </c>
      <c r="I15" s="39" t="s">
        <v>5460</v>
      </c>
      <c r="J15" s="53"/>
      <c r="K15" s="53"/>
      <c r="L15" s="53">
        <f t="shared" si="2"/>
        <v>0</v>
      </c>
    </row>
    <row r="16" ht="36" customHeight="1" spans="1:12">
      <c r="A16" s="37" t="s">
        <v>5461</v>
      </c>
      <c r="B16" s="53"/>
      <c r="C16" s="53"/>
      <c r="D16" s="53">
        <f t="shared" si="0"/>
        <v>0</v>
      </c>
      <c r="E16" s="39" t="s">
        <v>5461</v>
      </c>
      <c r="F16" s="55"/>
      <c r="G16" s="55"/>
      <c r="H16" s="53">
        <f t="shared" si="1"/>
        <v>0</v>
      </c>
      <c r="I16" s="39" t="s">
        <v>5461</v>
      </c>
      <c r="J16" s="53"/>
      <c r="K16" s="53"/>
      <c r="L16" s="53">
        <f t="shared" si="2"/>
        <v>0</v>
      </c>
    </row>
    <row r="17" ht="36" customHeight="1" spans="1:12">
      <c r="A17" s="37" t="s">
        <v>5462</v>
      </c>
      <c r="B17" s="53"/>
      <c r="C17" s="53"/>
      <c r="D17" s="53">
        <f t="shared" si="0"/>
        <v>0</v>
      </c>
      <c r="E17" s="39" t="s">
        <v>5462</v>
      </c>
      <c r="F17" s="55"/>
      <c r="G17" s="55"/>
      <c r="H17" s="53">
        <f t="shared" si="1"/>
        <v>0</v>
      </c>
      <c r="I17" s="39" t="s">
        <v>5462</v>
      </c>
      <c r="J17" s="53"/>
      <c r="K17" s="53"/>
      <c r="L17" s="53">
        <f t="shared" si="2"/>
        <v>0</v>
      </c>
    </row>
    <row r="18" ht="36" customHeight="1" spans="1:12">
      <c r="A18" s="33" t="s">
        <v>5463</v>
      </c>
      <c r="B18" s="52"/>
      <c r="C18" s="52"/>
      <c r="D18" s="52">
        <f t="shared" si="0"/>
        <v>0</v>
      </c>
      <c r="E18" s="35" t="s">
        <v>5463</v>
      </c>
      <c r="F18" s="57"/>
      <c r="G18" s="57"/>
      <c r="H18" s="52">
        <f t="shared" si="1"/>
        <v>0</v>
      </c>
      <c r="I18" s="35" t="s">
        <v>5463</v>
      </c>
      <c r="J18" s="52"/>
      <c r="K18" s="52"/>
      <c r="L18" s="52">
        <f t="shared" si="2"/>
        <v>0</v>
      </c>
    </row>
    <row r="19" ht="36" customHeight="1" spans="1:12">
      <c r="A19" s="33" t="s">
        <v>5464</v>
      </c>
      <c r="B19" s="52">
        <v>13569</v>
      </c>
      <c r="C19" s="52">
        <v>33451</v>
      </c>
      <c r="D19" s="52">
        <f t="shared" si="0"/>
        <v>19882</v>
      </c>
      <c r="E19" s="35" t="s">
        <v>5464</v>
      </c>
      <c r="F19" s="57">
        <v>13569</v>
      </c>
      <c r="G19" s="57">
        <v>13451</v>
      </c>
      <c r="H19" s="52">
        <f t="shared" si="1"/>
        <v>-118</v>
      </c>
      <c r="I19" s="35" t="s">
        <v>5464</v>
      </c>
      <c r="J19" s="52"/>
      <c r="K19" s="52">
        <v>20000</v>
      </c>
      <c r="L19" s="52">
        <f t="shared" si="2"/>
        <v>20000</v>
      </c>
    </row>
    <row r="20" ht="36" customHeight="1" spans="1:12">
      <c r="A20" s="33" t="s">
        <v>5465</v>
      </c>
      <c r="B20" s="52">
        <v>8737</v>
      </c>
      <c r="C20" s="52">
        <v>19226</v>
      </c>
      <c r="D20" s="52">
        <f t="shared" si="0"/>
        <v>10489</v>
      </c>
      <c r="E20" s="35" t="s">
        <v>5465</v>
      </c>
      <c r="F20" s="57">
        <v>8737</v>
      </c>
      <c r="G20" s="57">
        <v>8226</v>
      </c>
      <c r="H20" s="52">
        <f t="shared" si="1"/>
        <v>-511</v>
      </c>
      <c r="I20" s="35" t="s">
        <v>5465</v>
      </c>
      <c r="J20" s="52"/>
      <c r="K20" s="52">
        <v>11000</v>
      </c>
      <c r="L20" s="52">
        <f t="shared" si="2"/>
        <v>11000</v>
      </c>
    </row>
    <row r="21" ht="36" customHeight="1" spans="1:12">
      <c r="A21" s="37" t="s">
        <v>5466</v>
      </c>
      <c r="B21" s="53">
        <v>511</v>
      </c>
      <c r="C21" s="53">
        <v>0</v>
      </c>
      <c r="D21" s="53">
        <f t="shared" si="0"/>
        <v>-511</v>
      </c>
      <c r="E21" s="39" t="s">
        <v>5466</v>
      </c>
      <c r="F21" s="56">
        <v>511</v>
      </c>
      <c r="G21" s="56">
        <v>0</v>
      </c>
      <c r="H21" s="53">
        <f t="shared" si="1"/>
        <v>-511</v>
      </c>
      <c r="I21" s="39" t="s">
        <v>5466</v>
      </c>
      <c r="J21" s="53"/>
      <c r="K21" s="53"/>
      <c r="L21" s="53">
        <f t="shared" si="2"/>
        <v>0</v>
      </c>
    </row>
    <row r="22" ht="36" customHeight="1" spans="1:12">
      <c r="A22" s="37" t="s">
        <v>5467</v>
      </c>
      <c r="B22" s="53">
        <v>8164</v>
      </c>
      <c r="C22" s="53">
        <v>19164</v>
      </c>
      <c r="D22" s="53">
        <f t="shared" si="0"/>
        <v>11000</v>
      </c>
      <c r="E22" s="39" t="s">
        <v>5467</v>
      </c>
      <c r="F22" s="56">
        <v>8164</v>
      </c>
      <c r="G22" s="56">
        <v>8164</v>
      </c>
      <c r="H22" s="53">
        <f t="shared" si="1"/>
        <v>0</v>
      </c>
      <c r="I22" s="39" t="s">
        <v>5467</v>
      </c>
      <c r="J22" s="53"/>
      <c r="K22" s="53">
        <v>11000</v>
      </c>
      <c r="L22" s="53">
        <f t="shared" si="2"/>
        <v>11000</v>
      </c>
    </row>
    <row r="23" ht="36" customHeight="1" spans="1:12">
      <c r="A23" s="33" t="s">
        <v>5468</v>
      </c>
      <c r="B23" s="52">
        <v>19646</v>
      </c>
      <c r="C23" s="52">
        <v>22645</v>
      </c>
      <c r="D23" s="52">
        <f t="shared" si="0"/>
        <v>2999</v>
      </c>
      <c r="E23" s="35" t="s">
        <v>5468</v>
      </c>
      <c r="F23" s="52">
        <v>19646</v>
      </c>
      <c r="G23" s="52">
        <v>19645</v>
      </c>
      <c r="H23" s="52">
        <f t="shared" si="1"/>
        <v>-1</v>
      </c>
      <c r="I23" s="35" t="s">
        <v>5468</v>
      </c>
      <c r="J23" s="52"/>
      <c r="K23" s="52">
        <v>3000</v>
      </c>
      <c r="L23" s="52">
        <f t="shared" si="2"/>
        <v>3000</v>
      </c>
    </row>
    <row r="24" s="44" customFormat="1" ht="36" customHeight="1" spans="1:12">
      <c r="A24" s="31" t="s">
        <v>4870</v>
      </c>
      <c r="B24" s="52">
        <v>156544</v>
      </c>
      <c r="C24" s="52">
        <v>210332</v>
      </c>
      <c r="D24" s="52">
        <f t="shared" si="0"/>
        <v>53788</v>
      </c>
      <c r="E24" s="51" t="s">
        <v>4870</v>
      </c>
      <c r="F24" s="52">
        <v>111544</v>
      </c>
      <c r="G24" s="52">
        <v>110632</v>
      </c>
      <c r="H24" s="52">
        <f t="shared" si="1"/>
        <v>-912</v>
      </c>
      <c r="I24" s="51" t="s">
        <v>4870</v>
      </c>
      <c r="J24" s="52">
        <v>35000</v>
      </c>
      <c r="K24" s="52">
        <v>99700</v>
      </c>
      <c r="L24" s="52">
        <f t="shared" si="2"/>
        <v>64700</v>
      </c>
    </row>
    <row r="25" spans="2:10">
      <c r="B25" s="58"/>
      <c r="F25" s="58"/>
      <c r="J25" s="58"/>
    </row>
    <row r="26" spans="2:10">
      <c r="B26" s="58"/>
      <c r="F26" s="58"/>
      <c r="J26" s="58"/>
    </row>
    <row r="27" spans="2:10">
      <c r="B27" s="58"/>
      <c r="F27" s="58"/>
      <c r="J27" s="58"/>
    </row>
    <row r="28" spans="2:10">
      <c r="B28" s="58"/>
      <c r="F28" s="58"/>
      <c r="J28" s="58"/>
    </row>
    <row r="29" spans="2:10">
      <c r="B29" s="58"/>
      <c r="F29" s="58"/>
      <c r="J29" s="58"/>
    </row>
    <row r="30" spans="2:10">
      <c r="B30" s="58"/>
      <c r="F30" s="58"/>
      <c r="J30" s="58"/>
    </row>
  </sheetData>
  <mergeCells count="9">
    <mergeCell ref="A1:D1"/>
    <mergeCell ref="E1:H1"/>
    <mergeCell ref="I1:L1"/>
    <mergeCell ref="B3:D3"/>
    <mergeCell ref="F3:H3"/>
    <mergeCell ref="J3:L3"/>
    <mergeCell ref="A3:A4"/>
    <mergeCell ref="E3:E4"/>
    <mergeCell ref="I3:I4"/>
  </mergeCells>
  <printOptions horizontalCentered="1"/>
  <pageMargins left="0.708333333333333" right="0.472222222222222" top="0.747916666666667" bottom="0.747916666666667" header="0.314583333333333" footer="0.314583333333333"/>
  <pageSetup paperSize="9" scale="85" fitToWidth="3" orientation="portrait" horizontalDpi="600"/>
  <headerFooter alignWithMargins="0">
    <oddFooter>&amp;C&amp;16- &amp;P -</oddFooter>
  </headerFooter>
  <colBreaks count="1" manualBreakCount="1">
    <brk id="5" max="23" man="1"/>
  </col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tabColor rgb="FF00B0F0"/>
  </sheetPr>
  <dimension ref="A1:P30"/>
  <sheetViews>
    <sheetView showZeros="0" tabSelected="1" view="pageBreakPreview" zoomScale="70" zoomScaleNormal="70" workbookViewId="0">
      <pane xSplit="1" ySplit="4" topLeftCell="B5" activePane="bottomRight" state="frozen"/>
      <selection/>
      <selection pane="topRight"/>
      <selection pane="bottomLeft"/>
      <selection pane="bottomRight" activeCell="L6" sqref="L6"/>
    </sheetView>
  </sheetViews>
  <sheetFormatPr defaultColWidth="9" defaultRowHeight="13.5"/>
  <cols>
    <col min="1" max="1" width="43.6333333333333" style="25" customWidth="1"/>
    <col min="2" max="4" width="20.6333333333333" style="25" customWidth="1"/>
    <col min="5" max="5" width="43.6333333333333" style="25" customWidth="1"/>
    <col min="6" max="8" width="20.6333333333333" style="25" customWidth="1"/>
    <col min="9" max="9" width="43.6333333333333" style="25" customWidth="1"/>
    <col min="10" max="12" width="20.6333333333333" style="25" customWidth="1"/>
    <col min="13" max="16384" width="9" style="25"/>
  </cols>
  <sheetData>
    <row r="1" ht="45" customHeight="1" spans="1:12">
      <c r="A1" s="26" t="str">
        <f>YEAR(封面!$B$7)-1&amp;"年县本级地方政府债务投向情况表"</f>
        <v>2020年县本级地方政府债务投向情况表</v>
      </c>
      <c r="B1" s="26"/>
      <c r="C1" s="26"/>
      <c r="D1" s="26"/>
      <c r="E1" s="26" t="str">
        <f>YEAR(封面!$B$7)-1&amp;"年县本级地方政府债务投向情况表"</f>
        <v>2020年县本级地方政府债务投向情况表</v>
      </c>
      <c r="F1" s="26"/>
      <c r="G1" s="26"/>
      <c r="H1" s="26"/>
      <c r="I1" s="26" t="str">
        <f>YEAR(封面!$B$7)-1&amp;"年县本级地方政府债务投向情况表"</f>
        <v>2020年县本级地方政府债务投向情况表</v>
      </c>
      <c r="J1" s="26"/>
      <c r="K1" s="26"/>
      <c r="L1" s="26"/>
    </row>
    <row r="2" ht="20.1" customHeight="1" spans="1:12">
      <c r="A2" s="27" t="s">
        <v>5469</v>
      </c>
      <c r="B2" s="28"/>
      <c r="C2" s="29"/>
      <c r="D2" s="30" t="s">
        <v>9</v>
      </c>
      <c r="E2" s="27" t="s">
        <v>5469</v>
      </c>
      <c r="F2" s="29"/>
      <c r="G2" s="29"/>
      <c r="H2" s="30" t="s">
        <v>9</v>
      </c>
      <c r="I2" s="27" t="s">
        <v>5469</v>
      </c>
      <c r="J2" s="29"/>
      <c r="K2" s="29"/>
      <c r="L2" s="30" t="s">
        <v>9</v>
      </c>
    </row>
    <row r="3" s="21" customFormat="1" ht="36" customHeight="1" spans="1:12">
      <c r="A3" s="31" t="s">
        <v>5446</v>
      </c>
      <c r="B3" s="31" t="s">
        <v>5447</v>
      </c>
      <c r="C3" s="31"/>
      <c r="D3" s="31"/>
      <c r="E3" s="31" t="s">
        <v>5446</v>
      </c>
      <c r="F3" s="31" t="s">
        <v>5448</v>
      </c>
      <c r="G3" s="31"/>
      <c r="H3" s="31"/>
      <c r="I3" s="31" t="s">
        <v>5446</v>
      </c>
      <c r="J3" s="31" t="s">
        <v>5449</v>
      </c>
      <c r="K3" s="31"/>
      <c r="L3" s="31"/>
    </row>
    <row r="4" s="21" customFormat="1" ht="36" customHeight="1" spans="1:12">
      <c r="A4" s="31"/>
      <c r="B4" s="7" t="str">
        <f>YEAR(封面!$B$7)-2&amp;"年决算数"</f>
        <v>2019年决算数</v>
      </c>
      <c r="C4" s="7" t="str">
        <f>YEAR(封面!$B$7)-1&amp;"年执行数"</f>
        <v>2020年执行数</v>
      </c>
      <c r="D4" s="32" t="str">
        <f>YEAR(封面!$B$7)-1&amp;"年增减变化"</f>
        <v>2020年增减变化</v>
      </c>
      <c r="E4" s="31"/>
      <c r="F4" s="7" t="str">
        <f>YEAR(封面!$B$7)-2&amp;"年决算数"</f>
        <v>2019年决算数</v>
      </c>
      <c r="G4" s="7" t="str">
        <f>YEAR(封面!$B$7)-1&amp;"年执行数"</f>
        <v>2020年执行数</v>
      </c>
      <c r="H4" s="32" t="str">
        <f>YEAR(封面!$B$7)-1&amp;"年增减变化"</f>
        <v>2020年增减变化</v>
      </c>
      <c r="I4" s="31"/>
      <c r="J4" s="7" t="str">
        <f>YEAR(封面!$B$7)-2&amp;"年决算数"</f>
        <v>2019年决算数</v>
      </c>
      <c r="K4" s="7" t="str">
        <f>YEAR(封面!$B$7)-1&amp;"年执行数"</f>
        <v>2020年执行数</v>
      </c>
      <c r="L4" s="32" t="str">
        <f>YEAR(封面!$B$7)-1&amp;"年增减变化"</f>
        <v>2020年增减变化</v>
      </c>
    </row>
    <row r="5" s="22" customFormat="1" ht="36" customHeight="1" spans="1:12">
      <c r="A5" s="33" t="s">
        <v>5450</v>
      </c>
      <c r="B5" s="34">
        <v>60856</v>
      </c>
      <c r="C5" s="34">
        <v>81274</v>
      </c>
      <c r="D5" s="34">
        <v>20418</v>
      </c>
      <c r="E5" s="35" t="s">
        <v>5450</v>
      </c>
      <c r="F5" s="36">
        <v>60856</v>
      </c>
      <c r="G5" s="36">
        <v>60574</v>
      </c>
      <c r="H5" s="36">
        <v>-282</v>
      </c>
      <c r="I5" s="35" t="s">
        <v>5450</v>
      </c>
      <c r="J5" s="36"/>
      <c r="K5" s="36">
        <v>20700</v>
      </c>
      <c r="L5" s="36">
        <v>20700</v>
      </c>
    </row>
    <row r="6" s="23" customFormat="1" ht="36" customHeight="1" spans="1:16">
      <c r="A6" s="37" t="s">
        <v>5451</v>
      </c>
      <c r="B6" s="38"/>
      <c r="C6" s="38"/>
      <c r="D6" s="38">
        <v>0</v>
      </c>
      <c r="E6" s="39" t="s">
        <v>5451</v>
      </c>
      <c r="F6" s="40"/>
      <c r="G6" s="40"/>
      <c r="H6" s="40">
        <v>0</v>
      </c>
      <c r="I6" s="39" t="s">
        <v>5451</v>
      </c>
      <c r="J6" s="40"/>
      <c r="K6" s="40"/>
      <c r="L6" s="40">
        <v>0</v>
      </c>
      <c r="P6" s="23" t="s">
        <v>2</v>
      </c>
    </row>
    <row r="7" s="23" customFormat="1" ht="36" customHeight="1" spans="1:12">
      <c r="A7" s="37" t="s">
        <v>5452</v>
      </c>
      <c r="B7" s="38">
        <v>39954</v>
      </c>
      <c r="C7" s="38">
        <v>55372</v>
      </c>
      <c r="D7" s="38">
        <v>15418</v>
      </c>
      <c r="E7" s="39" t="s">
        <v>5452</v>
      </c>
      <c r="F7" s="40">
        <v>39954</v>
      </c>
      <c r="G7" s="40">
        <v>39672</v>
      </c>
      <c r="H7" s="40">
        <v>-282</v>
      </c>
      <c r="I7" s="39" t="s">
        <v>5452</v>
      </c>
      <c r="J7" s="40"/>
      <c r="K7" s="40">
        <v>15700</v>
      </c>
      <c r="L7" s="40">
        <v>15700</v>
      </c>
    </row>
    <row r="8" s="23" customFormat="1" ht="36" customHeight="1" spans="1:12">
      <c r="A8" s="37" t="s">
        <v>5453</v>
      </c>
      <c r="B8" s="38"/>
      <c r="C8" s="38"/>
      <c r="D8" s="38">
        <v>0</v>
      </c>
      <c r="E8" s="39" t="s">
        <v>5453</v>
      </c>
      <c r="F8" s="40"/>
      <c r="G8" s="40"/>
      <c r="H8" s="40">
        <v>0</v>
      </c>
      <c r="I8" s="39" t="s">
        <v>5453</v>
      </c>
      <c r="J8" s="40"/>
      <c r="K8" s="40"/>
      <c r="L8" s="40">
        <v>0</v>
      </c>
    </row>
    <row r="9" s="23" customFormat="1" ht="36" customHeight="1" spans="1:12">
      <c r="A9" s="37" t="s">
        <v>5454</v>
      </c>
      <c r="B9" s="38">
        <v>20902</v>
      </c>
      <c r="C9" s="38">
        <v>25902</v>
      </c>
      <c r="D9" s="38">
        <v>5000</v>
      </c>
      <c r="E9" s="39" t="s">
        <v>5454</v>
      </c>
      <c r="F9" s="40">
        <v>20902</v>
      </c>
      <c r="G9" s="40">
        <v>20902</v>
      </c>
      <c r="H9" s="40">
        <v>0</v>
      </c>
      <c r="I9" s="39" t="s">
        <v>5454</v>
      </c>
      <c r="J9" s="40"/>
      <c r="K9" s="40">
        <v>5000</v>
      </c>
      <c r="L9" s="40">
        <v>5000</v>
      </c>
    </row>
    <row r="10" s="23" customFormat="1" ht="36" customHeight="1" spans="1:12">
      <c r="A10" s="37" t="s">
        <v>5455</v>
      </c>
      <c r="B10" s="38"/>
      <c r="C10" s="38"/>
      <c r="D10" s="38">
        <v>0</v>
      </c>
      <c r="E10" s="39" t="s">
        <v>5455</v>
      </c>
      <c r="F10" s="40"/>
      <c r="G10" s="40"/>
      <c r="H10" s="40">
        <v>0</v>
      </c>
      <c r="I10" s="39" t="s">
        <v>5455</v>
      </c>
      <c r="J10" s="40"/>
      <c r="K10" s="40"/>
      <c r="L10" s="40">
        <v>0</v>
      </c>
    </row>
    <row r="11" s="23" customFormat="1" ht="36" customHeight="1" spans="1:12">
      <c r="A11" s="37" t="s">
        <v>5456</v>
      </c>
      <c r="B11" s="38">
        <v>18412</v>
      </c>
      <c r="C11" s="38">
        <v>18412</v>
      </c>
      <c r="D11" s="38">
        <v>0</v>
      </c>
      <c r="E11" s="39" t="s">
        <v>5456</v>
      </c>
      <c r="F11" s="40">
        <v>18412</v>
      </c>
      <c r="G11" s="40">
        <v>18412</v>
      </c>
      <c r="H11" s="40">
        <v>0</v>
      </c>
      <c r="I11" s="39" t="s">
        <v>5456</v>
      </c>
      <c r="J11" s="40"/>
      <c r="K11" s="40"/>
      <c r="L11" s="40">
        <v>0</v>
      </c>
    </row>
    <row r="12" s="23" customFormat="1" ht="36" customHeight="1" spans="1:12">
      <c r="A12" s="37" t="s">
        <v>5457</v>
      </c>
      <c r="B12" s="38"/>
      <c r="C12" s="38"/>
      <c r="D12" s="38">
        <v>0</v>
      </c>
      <c r="E12" s="39" t="s">
        <v>5457</v>
      </c>
      <c r="F12" s="40"/>
      <c r="G12" s="40"/>
      <c r="H12" s="40">
        <v>0</v>
      </c>
      <c r="I12" s="39" t="s">
        <v>5457</v>
      </c>
      <c r="J12" s="40"/>
      <c r="K12" s="40"/>
      <c r="L12" s="40">
        <v>0</v>
      </c>
    </row>
    <row r="13" s="22" customFormat="1" ht="36" customHeight="1" spans="1:12">
      <c r="A13" s="33" t="s">
        <v>5458</v>
      </c>
      <c r="B13" s="34">
        <v>45000</v>
      </c>
      <c r="C13" s="34">
        <v>45000</v>
      </c>
      <c r="D13" s="34">
        <v>0</v>
      </c>
      <c r="E13" s="35" t="s">
        <v>5458</v>
      </c>
      <c r="F13" s="36"/>
      <c r="G13" s="36"/>
      <c r="H13" s="36">
        <v>0</v>
      </c>
      <c r="I13" s="35" t="s">
        <v>5458</v>
      </c>
      <c r="J13" s="36">
        <v>45000</v>
      </c>
      <c r="K13" s="36">
        <v>45000</v>
      </c>
      <c r="L13" s="36">
        <v>0</v>
      </c>
    </row>
    <row r="14" s="22" customFormat="1" ht="36" customHeight="1" spans="1:12">
      <c r="A14" s="33" t="s">
        <v>5459</v>
      </c>
      <c r="B14" s="34">
        <v>8736</v>
      </c>
      <c r="C14" s="34">
        <v>8736</v>
      </c>
      <c r="D14" s="34">
        <v>0</v>
      </c>
      <c r="E14" s="35" t="s">
        <v>5459</v>
      </c>
      <c r="F14" s="36">
        <v>8736</v>
      </c>
      <c r="G14" s="36">
        <v>8736</v>
      </c>
      <c r="H14" s="36">
        <v>0</v>
      </c>
      <c r="I14" s="35" t="s">
        <v>5459</v>
      </c>
      <c r="J14" s="36"/>
      <c r="K14" s="36"/>
      <c r="L14" s="36">
        <v>0</v>
      </c>
    </row>
    <row r="15" s="23" customFormat="1" ht="36" customHeight="1" spans="1:12">
      <c r="A15" s="37" t="s">
        <v>5460</v>
      </c>
      <c r="B15" s="38">
        <v>3160</v>
      </c>
      <c r="C15" s="38">
        <v>3160</v>
      </c>
      <c r="D15" s="38">
        <v>0</v>
      </c>
      <c r="E15" s="39" t="s">
        <v>5460</v>
      </c>
      <c r="F15" s="40">
        <v>3160</v>
      </c>
      <c r="G15" s="40">
        <v>3160</v>
      </c>
      <c r="H15" s="40">
        <v>0</v>
      </c>
      <c r="I15" s="39" t="s">
        <v>5460</v>
      </c>
      <c r="J15" s="40"/>
      <c r="K15" s="40"/>
      <c r="L15" s="40">
        <v>0</v>
      </c>
    </row>
    <row r="16" s="23" customFormat="1" ht="36" customHeight="1" spans="1:12">
      <c r="A16" s="37" t="s">
        <v>5461</v>
      </c>
      <c r="B16" s="38"/>
      <c r="C16" s="38"/>
      <c r="D16" s="38">
        <v>0</v>
      </c>
      <c r="E16" s="39" t="s">
        <v>5461</v>
      </c>
      <c r="F16" s="40"/>
      <c r="G16" s="40"/>
      <c r="H16" s="40">
        <v>0</v>
      </c>
      <c r="I16" s="39" t="s">
        <v>5461</v>
      </c>
      <c r="J16" s="40"/>
      <c r="K16" s="40"/>
      <c r="L16" s="40">
        <v>0</v>
      </c>
    </row>
    <row r="17" s="23" customFormat="1" ht="36" customHeight="1" spans="1:12">
      <c r="A17" s="37" t="s">
        <v>5462</v>
      </c>
      <c r="B17" s="38"/>
      <c r="C17" s="38"/>
      <c r="D17" s="38">
        <v>0</v>
      </c>
      <c r="E17" s="39" t="s">
        <v>5462</v>
      </c>
      <c r="F17" s="40"/>
      <c r="G17" s="40"/>
      <c r="H17" s="40">
        <v>0</v>
      </c>
      <c r="I17" s="39" t="s">
        <v>5462</v>
      </c>
      <c r="J17" s="40"/>
      <c r="K17" s="40"/>
      <c r="L17" s="40">
        <v>0</v>
      </c>
    </row>
    <row r="18" s="22" customFormat="1" ht="36" customHeight="1" spans="1:12">
      <c r="A18" s="33" t="s">
        <v>5463</v>
      </c>
      <c r="B18" s="34"/>
      <c r="C18" s="34"/>
      <c r="D18" s="34">
        <v>0</v>
      </c>
      <c r="E18" s="35" t="s">
        <v>5463</v>
      </c>
      <c r="F18" s="36"/>
      <c r="G18" s="36"/>
      <c r="H18" s="36">
        <v>0</v>
      </c>
      <c r="I18" s="35" t="s">
        <v>5463</v>
      </c>
      <c r="J18" s="36"/>
      <c r="K18" s="36"/>
      <c r="L18" s="36">
        <v>0</v>
      </c>
    </row>
    <row r="19" s="22" customFormat="1" ht="36" customHeight="1" spans="1:12">
      <c r="A19" s="33" t="s">
        <v>5464</v>
      </c>
      <c r="B19" s="34">
        <v>13569</v>
      </c>
      <c r="C19" s="34">
        <v>33451</v>
      </c>
      <c r="D19" s="34">
        <v>19882</v>
      </c>
      <c r="E19" s="35" t="s">
        <v>5464</v>
      </c>
      <c r="F19" s="36">
        <v>13569</v>
      </c>
      <c r="G19" s="36">
        <v>13451</v>
      </c>
      <c r="H19" s="36">
        <v>-118</v>
      </c>
      <c r="I19" s="35" t="s">
        <v>5464</v>
      </c>
      <c r="J19" s="36"/>
      <c r="K19" s="36">
        <v>20000</v>
      </c>
      <c r="L19" s="36">
        <v>20000</v>
      </c>
    </row>
    <row r="20" s="22" customFormat="1" ht="36" customHeight="1" spans="1:12">
      <c r="A20" s="33" t="s">
        <v>5465</v>
      </c>
      <c r="B20" s="34">
        <v>8737</v>
      </c>
      <c r="C20" s="34">
        <v>19226</v>
      </c>
      <c r="D20" s="34">
        <v>10489</v>
      </c>
      <c r="E20" s="35" t="s">
        <v>5465</v>
      </c>
      <c r="F20" s="36">
        <v>8737</v>
      </c>
      <c r="G20" s="36">
        <v>8226</v>
      </c>
      <c r="H20" s="36">
        <v>-511</v>
      </c>
      <c r="I20" s="35" t="s">
        <v>5465</v>
      </c>
      <c r="J20" s="36"/>
      <c r="K20" s="36">
        <v>11000</v>
      </c>
      <c r="L20" s="36">
        <v>11000</v>
      </c>
    </row>
    <row r="21" s="23" customFormat="1" ht="36" customHeight="1" spans="1:12">
      <c r="A21" s="37" t="s">
        <v>5466</v>
      </c>
      <c r="B21" s="38">
        <v>511</v>
      </c>
      <c r="C21" s="38">
        <v>0</v>
      </c>
      <c r="D21" s="38">
        <v>-511</v>
      </c>
      <c r="E21" s="39" t="s">
        <v>5466</v>
      </c>
      <c r="F21" s="40">
        <v>511</v>
      </c>
      <c r="G21" s="40">
        <v>0</v>
      </c>
      <c r="H21" s="40">
        <v>-511</v>
      </c>
      <c r="I21" s="39" t="s">
        <v>5466</v>
      </c>
      <c r="J21" s="40"/>
      <c r="K21" s="40"/>
      <c r="L21" s="40">
        <v>0</v>
      </c>
    </row>
    <row r="22" s="23" customFormat="1" ht="36" customHeight="1" spans="1:12">
      <c r="A22" s="37" t="s">
        <v>5467</v>
      </c>
      <c r="B22" s="41">
        <v>8164</v>
      </c>
      <c r="C22" s="38">
        <v>19164</v>
      </c>
      <c r="D22" s="38">
        <v>11000</v>
      </c>
      <c r="E22" s="37" t="s">
        <v>5467</v>
      </c>
      <c r="F22" s="40">
        <v>8164</v>
      </c>
      <c r="G22" s="40">
        <v>8164</v>
      </c>
      <c r="H22" s="40">
        <v>0</v>
      </c>
      <c r="I22" s="37" t="s">
        <v>5467</v>
      </c>
      <c r="J22" s="40"/>
      <c r="K22" s="40">
        <v>11000</v>
      </c>
      <c r="L22" s="40">
        <v>11000</v>
      </c>
    </row>
    <row r="23" s="22" customFormat="1" ht="36" customHeight="1" spans="1:12">
      <c r="A23" s="33" t="s">
        <v>5468</v>
      </c>
      <c r="B23" s="42">
        <v>19646</v>
      </c>
      <c r="C23" s="34">
        <v>22645</v>
      </c>
      <c r="D23" s="42">
        <v>2999</v>
      </c>
      <c r="E23" s="33" t="s">
        <v>5468</v>
      </c>
      <c r="F23" s="36">
        <v>19646</v>
      </c>
      <c r="G23" s="36">
        <v>19645</v>
      </c>
      <c r="H23" s="36">
        <v>-1</v>
      </c>
      <c r="I23" s="33" t="s">
        <v>5468</v>
      </c>
      <c r="J23" s="36"/>
      <c r="K23" s="36">
        <v>3000</v>
      </c>
      <c r="L23" s="36">
        <v>3000</v>
      </c>
    </row>
    <row r="24" s="24" customFormat="1" ht="36" customHeight="1" spans="1:12">
      <c r="A24" s="31" t="s">
        <v>4870</v>
      </c>
      <c r="B24" s="42">
        <v>156544</v>
      </c>
      <c r="C24" s="34">
        <v>210332</v>
      </c>
      <c r="D24" s="42">
        <v>53788</v>
      </c>
      <c r="E24" s="31" t="s">
        <v>4870</v>
      </c>
      <c r="F24" s="36">
        <v>111544</v>
      </c>
      <c r="G24" s="36">
        <v>110632</v>
      </c>
      <c r="H24" s="36">
        <v>-912</v>
      </c>
      <c r="I24" s="31" t="s">
        <v>4870</v>
      </c>
      <c r="J24" s="36">
        <v>35000</v>
      </c>
      <c r="K24" s="36">
        <v>99700</v>
      </c>
      <c r="L24" s="36">
        <v>64700</v>
      </c>
    </row>
    <row r="25" spans="2:11">
      <c r="B25" s="43"/>
      <c r="F25" s="43"/>
      <c r="G25" s="43"/>
      <c r="J25" s="43"/>
      <c r="K25" s="43"/>
    </row>
    <row r="26" spans="2:11">
      <c r="B26" s="43"/>
      <c r="F26" s="43"/>
      <c r="G26" s="43"/>
      <c r="J26" s="43"/>
      <c r="K26" s="43"/>
    </row>
    <row r="27" spans="2:11">
      <c r="B27" s="43"/>
      <c r="F27" s="43"/>
      <c r="G27" s="43"/>
      <c r="J27" s="43"/>
      <c r="K27" s="43"/>
    </row>
    <row r="28" spans="2:11">
      <c r="B28" s="43"/>
      <c r="F28" s="43"/>
      <c r="G28" s="43"/>
      <c r="J28" s="43"/>
      <c r="K28" s="43"/>
    </row>
    <row r="29" spans="2:11">
      <c r="B29" s="43"/>
      <c r="F29" s="43"/>
      <c r="G29" s="43"/>
      <c r="J29" s="43"/>
      <c r="K29" s="43"/>
    </row>
    <row r="30" spans="2:11">
      <c r="B30" s="43"/>
      <c r="F30" s="43"/>
      <c r="G30" s="43"/>
      <c r="J30" s="43"/>
      <c r="K30" s="43"/>
    </row>
  </sheetData>
  <mergeCells count="9">
    <mergeCell ref="A1:D1"/>
    <mergeCell ref="E1:H1"/>
    <mergeCell ref="I1:L1"/>
    <mergeCell ref="B3:D3"/>
    <mergeCell ref="F3:H3"/>
    <mergeCell ref="J3:L3"/>
    <mergeCell ref="A3:A4"/>
    <mergeCell ref="E3:E4"/>
    <mergeCell ref="I3:I4"/>
  </mergeCells>
  <printOptions horizontalCentered="1"/>
  <pageMargins left="0.707638888888889" right="0.707638888888889" top="0.747916666666667" bottom="0.747916666666667" header="0.313888888888889" footer="0.313888888888889"/>
  <pageSetup paperSize="9" scale="75" orientation="portrait"/>
  <headerFooter alignWithMargins="0">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tabColor rgb="FF00B0F0"/>
  </sheetPr>
  <dimension ref="A1:L60"/>
  <sheetViews>
    <sheetView tabSelected="1" view="pageBreakPreview" zoomScale="85" zoomScaleNormal="85" workbookViewId="0">
      <selection activeCell="L6" sqref="L6"/>
    </sheetView>
  </sheetViews>
  <sheetFormatPr defaultColWidth="9" defaultRowHeight="13.5"/>
  <cols>
    <col min="1" max="1" width="52.25" style="3" customWidth="1"/>
    <col min="2" max="4" width="16.6333333333333" style="3" customWidth="1"/>
    <col min="5" max="5" width="54" style="3" customWidth="1"/>
    <col min="6" max="8" width="16.6333333333333" style="3" customWidth="1"/>
    <col min="9" max="251" width="9" style="3"/>
    <col min="252" max="252" width="45.8833333333333" style="3" customWidth="1"/>
    <col min="253" max="253" width="12.3833333333333" style="3" customWidth="1"/>
    <col min="254" max="254" width="13.5" style="3" customWidth="1"/>
    <col min="255" max="255" width="13.8833333333333" style="3" customWidth="1"/>
    <col min="256" max="256" width="15" style="3" customWidth="1"/>
    <col min="257" max="257" width="20.5" style="3" customWidth="1"/>
    <col min="258" max="507" width="9" style="3"/>
    <col min="508" max="508" width="45.8833333333333" style="3" customWidth="1"/>
    <col min="509" max="509" width="12.3833333333333" style="3" customWidth="1"/>
    <col min="510" max="510" width="13.5" style="3" customWidth="1"/>
    <col min="511" max="511" width="13.8833333333333" style="3" customWidth="1"/>
    <col min="512" max="512" width="15" style="3" customWidth="1"/>
    <col min="513" max="513" width="20.5" style="3" customWidth="1"/>
    <col min="514" max="763" width="9" style="3"/>
    <col min="764" max="764" width="45.8833333333333" style="3" customWidth="1"/>
    <col min="765" max="765" width="12.3833333333333" style="3" customWidth="1"/>
    <col min="766" max="766" width="13.5" style="3" customWidth="1"/>
    <col min="767" max="767" width="13.8833333333333" style="3" customWidth="1"/>
    <col min="768" max="768" width="15" style="3" customWidth="1"/>
    <col min="769" max="769" width="20.5" style="3" customWidth="1"/>
    <col min="770" max="1019" width="9" style="3"/>
    <col min="1020" max="1020" width="45.8833333333333" style="3" customWidth="1"/>
    <col min="1021" max="1021" width="12.3833333333333" style="3" customWidth="1"/>
    <col min="1022" max="1022" width="13.5" style="3" customWidth="1"/>
    <col min="1023" max="1023" width="13.8833333333333" style="3" customWidth="1"/>
    <col min="1024" max="1024" width="15" style="3" customWidth="1"/>
    <col min="1025" max="1025" width="20.5" style="3" customWidth="1"/>
    <col min="1026" max="1275" width="9" style="3"/>
    <col min="1276" max="1276" width="45.8833333333333" style="3" customWidth="1"/>
    <col min="1277" max="1277" width="12.3833333333333" style="3" customWidth="1"/>
    <col min="1278" max="1278" width="13.5" style="3" customWidth="1"/>
    <col min="1279" max="1279" width="13.8833333333333" style="3" customWidth="1"/>
    <col min="1280" max="1280" width="15" style="3" customWidth="1"/>
    <col min="1281" max="1281" width="20.5" style="3" customWidth="1"/>
    <col min="1282" max="1531" width="9" style="3"/>
    <col min="1532" max="1532" width="45.8833333333333" style="3" customWidth="1"/>
    <col min="1533" max="1533" width="12.3833333333333" style="3" customWidth="1"/>
    <col min="1534" max="1534" width="13.5" style="3" customWidth="1"/>
    <col min="1535" max="1535" width="13.8833333333333" style="3" customWidth="1"/>
    <col min="1536" max="1536" width="15" style="3" customWidth="1"/>
    <col min="1537" max="1537" width="20.5" style="3" customWidth="1"/>
    <col min="1538" max="1787" width="9" style="3"/>
    <col min="1788" max="1788" width="45.8833333333333" style="3" customWidth="1"/>
    <col min="1789" max="1789" width="12.3833333333333" style="3" customWidth="1"/>
    <col min="1790" max="1790" width="13.5" style="3" customWidth="1"/>
    <col min="1791" max="1791" width="13.8833333333333" style="3" customWidth="1"/>
    <col min="1792" max="1792" width="15" style="3" customWidth="1"/>
    <col min="1793" max="1793" width="20.5" style="3" customWidth="1"/>
    <col min="1794" max="2043" width="9" style="3"/>
    <col min="2044" max="2044" width="45.8833333333333" style="3" customWidth="1"/>
    <col min="2045" max="2045" width="12.3833333333333" style="3" customWidth="1"/>
    <col min="2046" max="2046" width="13.5" style="3" customWidth="1"/>
    <col min="2047" max="2047" width="13.8833333333333" style="3" customWidth="1"/>
    <col min="2048" max="2048" width="15" style="3" customWidth="1"/>
    <col min="2049" max="2049" width="20.5" style="3" customWidth="1"/>
    <col min="2050" max="2299" width="9" style="3"/>
    <col min="2300" max="2300" width="45.8833333333333" style="3" customWidth="1"/>
    <col min="2301" max="2301" width="12.3833333333333" style="3" customWidth="1"/>
    <col min="2302" max="2302" width="13.5" style="3" customWidth="1"/>
    <col min="2303" max="2303" width="13.8833333333333" style="3" customWidth="1"/>
    <col min="2304" max="2304" width="15" style="3" customWidth="1"/>
    <col min="2305" max="2305" width="20.5" style="3" customWidth="1"/>
    <col min="2306" max="2555" width="9" style="3"/>
    <col min="2556" max="2556" width="45.8833333333333" style="3" customWidth="1"/>
    <col min="2557" max="2557" width="12.3833333333333" style="3" customWidth="1"/>
    <col min="2558" max="2558" width="13.5" style="3" customWidth="1"/>
    <col min="2559" max="2559" width="13.8833333333333" style="3" customWidth="1"/>
    <col min="2560" max="2560" width="15" style="3" customWidth="1"/>
    <col min="2561" max="2561" width="20.5" style="3" customWidth="1"/>
    <col min="2562" max="2811" width="9" style="3"/>
    <col min="2812" max="2812" width="45.8833333333333" style="3" customWidth="1"/>
    <col min="2813" max="2813" width="12.3833333333333" style="3" customWidth="1"/>
    <col min="2814" max="2814" width="13.5" style="3" customWidth="1"/>
    <col min="2815" max="2815" width="13.8833333333333" style="3" customWidth="1"/>
    <col min="2816" max="2816" width="15" style="3" customWidth="1"/>
    <col min="2817" max="2817" width="20.5" style="3" customWidth="1"/>
    <col min="2818" max="3067" width="9" style="3"/>
    <col min="3068" max="3068" width="45.8833333333333" style="3" customWidth="1"/>
    <col min="3069" max="3069" width="12.3833333333333" style="3" customWidth="1"/>
    <col min="3070" max="3070" width="13.5" style="3" customWidth="1"/>
    <col min="3071" max="3071" width="13.8833333333333" style="3" customWidth="1"/>
    <col min="3072" max="3072" width="15" style="3" customWidth="1"/>
    <col min="3073" max="3073" width="20.5" style="3" customWidth="1"/>
    <col min="3074" max="3323" width="9" style="3"/>
    <col min="3324" max="3324" width="45.8833333333333" style="3" customWidth="1"/>
    <col min="3325" max="3325" width="12.3833333333333" style="3" customWidth="1"/>
    <col min="3326" max="3326" width="13.5" style="3" customWidth="1"/>
    <col min="3327" max="3327" width="13.8833333333333" style="3" customWidth="1"/>
    <col min="3328" max="3328" width="15" style="3" customWidth="1"/>
    <col min="3329" max="3329" width="20.5" style="3" customWidth="1"/>
    <col min="3330" max="3579" width="9" style="3"/>
    <col min="3580" max="3580" width="45.8833333333333" style="3" customWidth="1"/>
    <col min="3581" max="3581" width="12.3833333333333" style="3" customWidth="1"/>
    <col min="3582" max="3582" width="13.5" style="3" customWidth="1"/>
    <col min="3583" max="3583" width="13.8833333333333" style="3" customWidth="1"/>
    <col min="3584" max="3584" width="15" style="3" customWidth="1"/>
    <col min="3585" max="3585" width="20.5" style="3" customWidth="1"/>
    <col min="3586" max="3835" width="9" style="3"/>
    <col min="3836" max="3836" width="45.8833333333333" style="3" customWidth="1"/>
    <col min="3837" max="3837" width="12.3833333333333" style="3" customWidth="1"/>
    <col min="3838" max="3838" width="13.5" style="3" customWidth="1"/>
    <col min="3839" max="3839" width="13.8833333333333" style="3" customWidth="1"/>
    <col min="3840" max="3840" width="15" style="3" customWidth="1"/>
    <col min="3841" max="3841" width="20.5" style="3" customWidth="1"/>
    <col min="3842" max="4091" width="9" style="3"/>
    <col min="4092" max="4092" width="45.8833333333333" style="3" customWidth="1"/>
    <col min="4093" max="4093" width="12.3833333333333" style="3" customWidth="1"/>
    <col min="4094" max="4094" width="13.5" style="3" customWidth="1"/>
    <col min="4095" max="4095" width="13.8833333333333" style="3" customWidth="1"/>
    <col min="4096" max="4096" width="15" style="3" customWidth="1"/>
    <col min="4097" max="4097" width="20.5" style="3" customWidth="1"/>
    <col min="4098" max="4347" width="9" style="3"/>
    <col min="4348" max="4348" width="45.8833333333333" style="3" customWidth="1"/>
    <col min="4349" max="4349" width="12.3833333333333" style="3" customWidth="1"/>
    <col min="4350" max="4350" width="13.5" style="3" customWidth="1"/>
    <col min="4351" max="4351" width="13.8833333333333" style="3" customWidth="1"/>
    <col min="4352" max="4352" width="15" style="3" customWidth="1"/>
    <col min="4353" max="4353" width="20.5" style="3" customWidth="1"/>
    <col min="4354" max="4603" width="9" style="3"/>
    <col min="4604" max="4604" width="45.8833333333333" style="3" customWidth="1"/>
    <col min="4605" max="4605" width="12.3833333333333" style="3" customWidth="1"/>
    <col min="4606" max="4606" width="13.5" style="3" customWidth="1"/>
    <col min="4607" max="4607" width="13.8833333333333" style="3" customWidth="1"/>
    <col min="4608" max="4608" width="15" style="3" customWidth="1"/>
    <col min="4609" max="4609" width="20.5" style="3" customWidth="1"/>
    <col min="4610" max="4859" width="9" style="3"/>
    <col min="4860" max="4860" width="45.8833333333333" style="3" customWidth="1"/>
    <col min="4861" max="4861" width="12.3833333333333" style="3" customWidth="1"/>
    <col min="4862" max="4862" width="13.5" style="3" customWidth="1"/>
    <col min="4863" max="4863" width="13.8833333333333" style="3" customWidth="1"/>
    <col min="4864" max="4864" width="15" style="3" customWidth="1"/>
    <col min="4865" max="4865" width="20.5" style="3" customWidth="1"/>
    <col min="4866" max="5115" width="9" style="3"/>
    <col min="5116" max="5116" width="45.8833333333333" style="3" customWidth="1"/>
    <col min="5117" max="5117" width="12.3833333333333" style="3" customWidth="1"/>
    <col min="5118" max="5118" width="13.5" style="3" customWidth="1"/>
    <col min="5119" max="5119" width="13.8833333333333" style="3" customWidth="1"/>
    <col min="5120" max="5120" width="15" style="3" customWidth="1"/>
    <col min="5121" max="5121" width="20.5" style="3" customWidth="1"/>
    <col min="5122" max="5371" width="9" style="3"/>
    <col min="5372" max="5372" width="45.8833333333333" style="3" customWidth="1"/>
    <col min="5373" max="5373" width="12.3833333333333" style="3" customWidth="1"/>
    <col min="5374" max="5374" width="13.5" style="3" customWidth="1"/>
    <col min="5375" max="5375" width="13.8833333333333" style="3" customWidth="1"/>
    <col min="5376" max="5376" width="15" style="3" customWidth="1"/>
    <col min="5377" max="5377" width="20.5" style="3" customWidth="1"/>
    <col min="5378" max="5627" width="9" style="3"/>
    <col min="5628" max="5628" width="45.8833333333333" style="3" customWidth="1"/>
    <col min="5629" max="5629" width="12.3833333333333" style="3" customWidth="1"/>
    <col min="5630" max="5630" width="13.5" style="3" customWidth="1"/>
    <col min="5631" max="5631" width="13.8833333333333" style="3" customWidth="1"/>
    <col min="5632" max="5632" width="15" style="3" customWidth="1"/>
    <col min="5633" max="5633" width="20.5" style="3" customWidth="1"/>
    <col min="5634" max="5883" width="9" style="3"/>
    <col min="5884" max="5884" width="45.8833333333333" style="3" customWidth="1"/>
    <col min="5885" max="5885" width="12.3833333333333" style="3" customWidth="1"/>
    <col min="5886" max="5886" width="13.5" style="3" customWidth="1"/>
    <col min="5887" max="5887" width="13.8833333333333" style="3" customWidth="1"/>
    <col min="5888" max="5888" width="15" style="3" customWidth="1"/>
    <col min="5889" max="5889" width="20.5" style="3" customWidth="1"/>
    <col min="5890" max="6139" width="9" style="3"/>
    <col min="6140" max="6140" width="45.8833333333333" style="3" customWidth="1"/>
    <col min="6141" max="6141" width="12.3833333333333" style="3" customWidth="1"/>
    <col min="6142" max="6142" width="13.5" style="3" customWidth="1"/>
    <col min="6143" max="6143" width="13.8833333333333" style="3" customWidth="1"/>
    <col min="6144" max="6144" width="15" style="3" customWidth="1"/>
    <col min="6145" max="6145" width="20.5" style="3" customWidth="1"/>
    <col min="6146" max="6395" width="9" style="3"/>
    <col min="6396" max="6396" width="45.8833333333333" style="3" customWidth="1"/>
    <col min="6397" max="6397" width="12.3833333333333" style="3" customWidth="1"/>
    <col min="6398" max="6398" width="13.5" style="3" customWidth="1"/>
    <col min="6399" max="6399" width="13.8833333333333" style="3" customWidth="1"/>
    <col min="6400" max="6400" width="15" style="3" customWidth="1"/>
    <col min="6401" max="6401" width="20.5" style="3" customWidth="1"/>
    <col min="6402" max="6651" width="9" style="3"/>
    <col min="6652" max="6652" width="45.8833333333333" style="3" customWidth="1"/>
    <col min="6653" max="6653" width="12.3833333333333" style="3" customWidth="1"/>
    <col min="6654" max="6654" width="13.5" style="3" customWidth="1"/>
    <col min="6655" max="6655" width="13.8833333333333" style="3" customWidth="1"/>
    <col min="6656" max="6656" width="15" style="3" customWidth="1"/>
    <col min="6657" max="6657" width="20.5" style="3" customWidth="1"/>
    <col min="6658" max="6907" width="9" style="3"/>
    <col min="6908" max="6908" width="45.8833333333333" style="3" customWidth="1"/>
    <col min="6909" max="6909" width="12.3833333333333" style="3" customWidth="1"/>
    <col min="6910" max="6910" width="13.5" style="3" customWidth="1"/>
    <col min="6911" max="6911" width="13.8833333333333" style="3" customWidth="1"/>
    <col min="6912" max="6912" width="15" style="3" customWidth="1"/>
    <col min="6913" max="6913" width="20.5" style="3" customWidth="1"/>
    <col min="6914" max="7163" width="9" style="3"/>
    <col min="7164" max="7164" width="45.8833333333333" style="3" customWidth="1"/>
    <col min="7165" max="7165" width="12.3833333333333" style="3" customWidth="1"/>
    <col min="7166" max="7166" width="13.5" style="3" customWidth="1"/>
    <col min="7167" max="7167" width="13.8833333333333" style="3" customWidth="1"/>
    <col min="7168" max="7168" width="15" style="3" customWidth="1"/>
    <col min="7169" max="7169" width="20.5" style="3" customWidth="1"/>
    <col min="7170" max="7419" width="9" style="3"/>
    <col min="7420" max="7420" width="45.8833333333333" style="3" customWidth="1"/>
    <col min="7421" max="7421" width="12.3833333333333" style="3" customWidth="1"/>
    <col min="7422" max="7422" width="13.5" style="3" customWidth="1"/>
    <col min="7423" max="7423" width="13.8833333333333" style="3" customWidth="1"/>
    <col min="7424" max="7424" width="15" style="3" customWidth="1"/>
    <col min="7425" max="7425" width="20.5" style="3" customWidth="1"/>
    <col min="7426" max="7675" width="9" style="3"/>
    <col min="7676" max="7676" width="45.8833333333333" style="3" customWidth="1"/>
    <col min="7677" max="7677" width="12.3833333333333" style="3" customWidth="1"/>
    <col min="7678" max="7678" width="13.5" style="3" customWidth="1"/>
    <col min="7679" max="7679" width="13.8833333333333" style="3" customWidth="1"/>
    <col min="7680" max="7680" width="15" style="3" customWidth="1"/>
    <col min="7681" max="7681" width="20.5" style="3" customWidth="1"/>
    <col min="7682" max="7931" width="9" style="3"/>
    <col min="7932" max="7932" width="45.8833333333333" style="3" customWidth="1"/>
    <col min="7933" max="7933" width="12.3833333333333" style="3" customWidth="1"/>
    <col min="7934" max="7934" width="13.5" style="3" customWidth="1"/>
    <col min="7935" max="7935" width="13.8833333333333" style="3" customWidth="1"/>
    <col min="7936" max="7936" width="15" style="3" customWidth="1"/>
    <col min="7937" max="7937" width="20.5" style="3" customWidth="1"/>
    <col min="7938" max="8187" width="9" style="3"/>
    <col min="8188" max="8188" width="45.8833333333333" style="3" customWidth="1"/>
    <col min="8189" max="8189" width="12.3833333333333" style="3" customWidth="1"/>
    <col min="8190" max="8190" width="13.5" style="3" customWidth="1"/>
    <col min="8191" max="8191" width="13.8833333333333" style="3" customWidth="1"/>
    <col min="8192" max="8192" width="15" style="3" customWidth="1"/>
    <col min="8193" max="8193" width="20.5" style="3" customWidth="1"/>
    <col min="8194" max="8443" width="9" style="3"/>
    <col min="8444" max="8444" width="45.8833333333333" style="3" customWidth="1"/>
    <col min="8445" max="8445" width="12.3833333333333" style="3" customWidth="1"/>
    <col min="8446" max="8446" width="13.5" style="3" customWidth="1"/>
    <col min="8447" max="8447" width="13.8833333333333" style="3" customWidth="1"/>
    <col min="8448" max="8448" width="15" style="3" customWidth="1"/>
    <col min="8449" max="8449" width="20.5" style="3" customWidth="1"/>
    <col min="8450" max="8699" width="9" style="3"/>
    <col min="8700" max="8700" width="45.8833333333333" style="3" customWidth="1"/>
    <col min="8701" max="8701" width="12.3833333333333" style="3" customWidth="1"/>
    <col min="8702" max="8702" width="13.5" style="3" customWidth="1"/>
    <col min="8703" max="8703" width="13.8833333333333" style="3" customWidth="1"/>
    <col min="8704" max="8704" width="15" style="3" customWidth="1"/>
    <col min="8705" max="8705" width="20.5" style="3" customWidth="1"/>
    <col min="8706" max="8955" width="9" style="3"/>
    <col min="8956" max="8956" width="45.8833333333333" style="3" customWidth="1"/>
    <col min="8957" max="8957" width="12.3833333333333" style="3" customWidth="1"/>
    <col min="8958" max="8958" width="13.5" style="3" customWidth="1"/>
    <col min="8959" max="8959" width="13.8833333333333" style="3" customWidth="1"/>
    <col min="8960" max="8960" width="15" style="3" customWidth="1"/>
    <col min="8961" max="8961" width="20.5" style="3" customWidth="1"/>
    <col min="8962" max="9211" width="9" style="3"/>
    <col min="9212" max="9212" width="45.8833333333333" style="3" customWidth="1"/>
    <col min="9213" max="9213" width="12.3833333333333" style="3" customWidth="1"/>
    <col min="9214" max="9214" width="13.5" style="3" customWidth="1"/>
    <col min="9215" max="9215" width="13.8833333333333" style="3" customWidth="1"/>
    <col min="9216" max="9216" width="15" style="3" customWidth="1"/>
    <col min="9217" max="9217" width="20.5" style="3" customWidth="1"/>
    <col min="9218" max="9467" width="9" style="3"/>
    <col min="9468" max="9468" width="45.8833333333333" style="3" customWidth="1"/>
    <col min="9469" max="9469" width="12.3833333333333" style="3" customWidth="1"/>
    <col min="9470" max="9470" width="13.5" style="3" customWidth="1"/>
    <col min="9471" max="9471" width="13.8833333333333" style="3" customWidth="1"/>
    <col min="9472" max="9472" width="15" style="3" customWidth="1"/>
    <col min="9473" max="9473" width="20.5" style="3" customWidth="1"/>
    <col min="9474" max="9723" width="9" style="3"/>
    <col min="9724" max="9724" width="45.8833333333333" style="3" customWidth="1"/>
    <col min="9725" max="9725" width="12.3833333333333" style="3" customWidth="1"/>
    <col min="9726" max="9726" width="13.5" style="3" customWidth="1"/>
    <col min="9727" max="9727" width="13.8833333333333" style="3" customWidth="1"/>
    <col min="9728" max="9728" width="15" style="3" customWidth="1"/>
    <col min="9729" max="9729" width="20.5" style="3" customWidth="1"/>
    <col min="9730" max="9979" width="9" style="3"/>
    <col min="9980" max="9980" width="45.8833333333333" style="3" customWidth="1"/>
    <col min="9981" max="9981" width="12.3833333333333" style="3" customWidth="1"/>
    <col min="9982" max="9982" width="13.5" style="3" customWidth="1"/>
    <col min="9983" max="9983" width="13.8833333333333" style="3" customWidth="1"/>
    <col min="9984" max="9984" width="15" style="3" customWidth="1"/>
    <col min="9985" max="9985" width="20.5" style="3" customWidth="1"/>
    <col min="9986" max="10235" width="9" style="3"/>
    <col min="10236" max="10236" width="45.8833333333333" style="3" customWidth="1"/>
    <col min="10237" max="10237" width="12.3833333333333" style="3" customWidth="1"/>
    <col min="10238" max="10238" width="13.5" style="3" customWidth="1"/>
    <col min="10239" max="10239" width="13.8833333333333" style="3" customWidth="1"/>
    <col min="10240" max="10240" width="15" style="3" customWidth="1"/>
    <col min="10241" max="10241" width="20.5" style="3" customWidth="1"/>
    <col min="10242" max="10491" width="9" style="3"/>
    <col min="10492" max="10492" width="45.8833333333333" style="3" customWidth="1"/>
    <col min="10493" max="10493" width="12.3833333333333" style="3" customWidth="1"/>
    <col min="10494" max="10494" width="13.5" style="3" customWidth="1"/>
    <col min="10495" max="10495" width="13.8833333333333" style="3" customWidth="1"/>
    <col min="10496" max="10496" width="15" style="3" customWidth="1"/>
    <col min="10497" max="10497" width="20.5" style="3" customWidth="1"/>
    <col min="10498" max="10747" width="9" style="3"/>
    <col min="10748" max="10748" width="45.8833333333333" style="3" customWidth="1"/>
    <col min="10749" max="10749" width="12.3833333333333" style="3" customWidth="1"/>
    <col min="10750" max="10750" width="13.5" style="3" customWidth="1"/>
    <col min="10751" max="10751" width="13.8833333333333" style="3" customWidth="1"/>
    <col min="10752" max="10752" width="15" style="3" customWidth="1"/>
    <col min="10753" max="10753" width="20.5" style="3" customWidth="1"/>
    <col min="10754" max="11003" width="9" style="3"/>
    <col min="11004" max="11004" width="45.8833333333333" style="3" customWidth="1"/>
    <col min="11005" max="11005" width="12.3833333333333" style="3" customWidth="1"/>
    <col min="11006" max="11006" width="13.5" style="3" customWidth="1"/>
    <col min="11007" max="11007" width="13.8833333333333" style="3" customWidth="1"/>
    <col min="11008" max="11008" width="15" style="3" customWidth="1"/>
    <col min="11009" max="11009" width="20.5" style="3" customWidth="1"/>
    <col min="11010" max="11259" width="9" style="3"/>
    <col min="11260" max="11260" width="45.8833333333333" style="3" customWidth="1"/>
    <col min="11261" max="11261" width="12.3833333333333" style="3" customWidth="1"/>
    <col min="11262" max="11262" width="13.5" style="3" customWidth="1"/>
    <col min="11263" max="11263" width="13.8833333333333" style="3" customWidth="1"/>
    <col min="11264" max="11264" width="15" style="3" customWidth="1"/>
    <col min="11265" max="11265" width="20.5" style="3" customWidth="1"/>
    <col min="11266" max="11515" width="9" style="3"/>
    <col min="11516" max="11516" width="45.8833333333333" style="3" customWidth="1"/>
    <col min="11517" max="11517" width="12.3833333333333" style="3" customWidth="1"/>
    <col min="11518" max="11518" width="13.5" style="3" customWidth="1"/>
    <col min="11519" max="11519" width="13.8833333333333" style="3" customWidth="1"/>
    <col min="11520" max="11520" width="15" style="3" customWidth="1"/>
    <col min="11521" max="11521" width="20.5" style="3" customWidth="1"/>
    <col min="11522" max="11771" width="9" style="3"/>
    <col min="11772" max="11772" width="45.8833333333333" style="3" customWidth="1"/>
    <col min="11773" max="11773" width="12.3833333333333" style="3" customWidth="1"/>
    <col min="11774" max="11774" width="13.5" style="3" customWidth="1"/>
    <col min="11775" max="11775" width="13.8833333333333" style="3" customWidth="1"/>
    <col min="11776" max="11776" width="15" style="3" customWidth="1"/>
    <col min="11777" max="11777" width="20.5" style="3" customWidth="1"/>
    <col min="11778" max="12027" width="9" style="3"/>
    <col min="12028" max="12028" width="45.8833333333333" style="3" customWidth="1"/>
    <col min="12029" max="12029" width="12.3833333333333" style="3" customWidth="1"/>
    <col min="12030" max="12030" width="13.5" style="3" customWidth="1"/>
    <col min="12031" max="12031" width="13.8833333333333" style="3" customWidth="1"/>
    <col min="12032" max="12032" width="15" style="3" customWidth="1"/>
    <col min="12033" max="12033" width="20.5" style="3" customWidth="1"/>
    <col min="12034" max="12283" width="9" style="3"/>
    <col min="12284" max="12284" width="45.8833333333333" style="3" customWidth="1"/>
    <col min="12285" max="12285" width="12.3833333333333" style="3" customWidth="1"/>
    <col min="12286" max="12286" width="13.5" style="3" customWidth="1"/>
    <col min="12287" max="12287" width="13.8833333333333" style="3" customWidth="1"/>
    <col min="12288" max="12288" width="15" style="3" customWidth="1"/>
    <col min="12289" max="12289" width="20.5" style="3" customWidth="1"/>
    <col min="12290" max="12539" width="9" style="3"/>
    <col min="12540" max="12540" width="45.8833333333333" style="3" customWidth="1"/>
    <col min="12541" max="12541" width="12.3833333333333" style="3" customWidth="1"/>
    <col min="12542" max="12542" width="13.5" style="3" customWidth="1"/>
    <col min="12543" max="12543" width="13.8833333333333" style="3" customWidth="1"/>
    <col min="12544" max="12544" width="15" style="3" customWidth="1"/>
    <col min="12545" max="12545" width="20.5" style="3" customWidth="1"/>
    <col min="12546" max="12795" width="9" style="3"/>
    <col min="12796" max="12796" width="45.8833333333333" style="3" customWidth="1"/>
    <col min="12797" max="12797" width="12.3833333333333" style="3" customWidth="1"/>
    <col min="12798" max="12798" width="13.5" style="3" customWidth="1"/>
    <col min="12799" max="12799" width="13.8833333333333" style="3" customWidth="1"/>
    <col min="12800" max="12800" width="15" style="3" customWidth="1"/>
    <col min="12801" max="12801" width="20.5" style="3" customWidth="1"/>
    <col min="12802" max="13051" width="9" style="3"/>
    <col min="13052" max="13052" width="45.8833333333333" style="3" customWidth="1"/>
    <col min="13053" max="13053" width="12.3833333333333" style="3" customWidth="1"/>
    <col min="13054" max="13054" width="13.5" style="3" customWidth="1"/>
    <col min="13055" max="13055" width="13.8833333333333" style="3" customWidth="1"/>
    <col min="13056" max="13056" width="15" style="3" customWidth="1"/>
    <col min="13057" max="13057" width="20.5" style="3" customWidth="1"/>
    <col min="13058" max="13307" width="9" style="3"/>
    <col min="13308" max="13308" width="45.8833333333333" style="3" customWidth="1"/>
    <col min="13309" max="13309" width="12.3833333333333" style="3" customWidth="1"/>
    <col min="13310" max="13310" width="13.5" style="3" customWidth="1"/>
    <col min="13311" max="13311" width="13.8833333333333" style="3" customWidth="1"/>
    <col min="13312" max="13312" width="15" style="3" customWidth="1"/>
    <col min="13313" max="13313" width="20.5" style="3" customWidth="1"/>
    <col min="13314" max="13563" width="9" style="3"/>
    <col min="13564" max="13564" width="45.8833333333333" style="3" customWidth="1"/>
    <col min="13565" max="13565" width="12.3833333333333" style="3" customWidth="1"/>
    <col min="13566" max="13566" width="13.5" style="3" customWidth="1"/>
    <col min="13567" max="13567" width="13.8833333333333" style="3" customWidth="1"/>
    <col min="13568" max="13568" width="15" style="3" customWidth="1"/>
    <col min="13569" max="13569" width="20.5" style="3" customWidth="1"/>
    <col min="13570" max="13819" width="9" style="3"/>
    <col min="13820" max="13820" width="45.8833333333333" style="3" customWidth="1"/>
    <col min="13821" max="13821" width="12.3833333333333" style="3" customWidth="1"/>
    <col min="13822" max="13822" width="13.5" style="3" customWidth="1"/>
    <col min="13823" max="13823" width="13.8833333333333" style="3" customWidth="1"/>
    <col min="13824" max="13824" width="15" style="3" customWidth="1"/>
    <col min="13825" max="13825" width="20.5" style="3" customWidth="1"/>
    <col min="13826" max="14075" width="9" style="3"/>
    <col min="14076" max="14076" width="45.8833333333333" style="3" customWidth="1"/>
    <col min="14077" max="14077" width="12.3833333333333" style="3" customWidth="1"/>
    <col min="14078" max="14078" width="13.5" style="3" customWidth="1"/>
    <col min="14079" max="14079" width="13.8833333333333" style="3" customWidth="1"/>
    <col min="14080" max="14080" width="15" style="3" customWidth="1"/>
    <col min="14081" max="14081" width="20.5" style="3" customWidth="1"/>
    <col min="14082" max="14331" width="9" style="3"/>
    <col min="14332" max="14332" width="45.8833333333333" style="3" customWidth="1"/>
    <col min="14333" max="14333" width="12.3833333333333" style="3" customWidth="1"/>
    <col min="14334" max="14334" width="13.5" style="3" customWidth="1"/>
    <col min="14335" max="14335" width="13.8833333333333" style="3" customWidth="1"/>
    <col min="14336" max="14336" width="15" style="3" customWidth="1"/>
    <col min="14337" max="14337" width="20.5" style="3" customWidth="1"/>
    <col min="14338" max="14587" width="9" style="3"/>
    <col min="14588" max="14588" width="45.8833333333333" style="3" customWidth="1"/>
    <col min="14589" max="14589" width="12.3833333333333" style="3" customWidth="1"/>
    <col min="14590" max="14590" width="13.5" style="3" customWidth="1"/>
    <col min="14591" max="14591" width="13.8833333333333" style="3" customWidth="1"/>
    <col min="14592" max="14592" width="15" style="3" customWidth="1"/>
    <col min="14593" max="14593" width="20.5" style="3" customWidth="1"/>
    <col min="14594" max="14843" width="9" style="3"/>
    <col min="14844" max="14844" width="45.8833333333333" style="3" customWidth="1"/>
    <col min="14845" max="14845" width="12.3833333333333" style="3" customWidth="1"/>
    <col min="14846" max="14846" width="13.5" style="3" customWidth="1"/>
    <col min="14847" max="14847" width="13.8833333333333" style="3" customWidth="1"/>
    <col min="14848" max="14848" width="15" style="3" customWidth="1"/>
    <col min="14849" max="14849" width="20.5" style="3" customWidth="1"/>
    <col min="14850" max="15099" width="9" style="3"/>
    <col min="15100" max="15100" width="45.8833333333333" style="3" customWidth="1"/>
    <col min="15101" max="15101" width="12.3833333333333" style="3" customWidth="1"/>
    <col min="15102" max="15102" width="13.5" style="3" customWidth="1"/>
    <col min="15103" max="15103" width="13.8833333333333" style="3" customWidth="1"/>
    <col min="15104" max="15104" width="15" style="3" customWidth="1"/>
    <col min="15105" max="15105" width="20.5" style="3" customWidth="1"/>
    <col min="15106" max="15355" width="9" style="3"/>
    <col min="15356" max="15356" width="45.8833333333333" style="3" customWidth="1"/>
    <col min="15357" max="15357" width="12.3833333333333" style="3" customWidth="1"/>
    <col min="15358" max="15358" width="13.5" style="3" customWidth="1"/>
    <col min="15359" max="15359" width="13.8833333333333" style="3" customWidth="1"/>
    <col min="15360" max="15360" width="15" style="3" customWidth="1"/>
    <col min="15361" max="15361" width="20.5" style="3" customWidth="1"/>
    <col min="15362" max="15611" width="9" style="3"/>
    <col min="15612" max="15612" width="45.8833333333333" style="3" customWidth="1"/>
    <col min="15613" max="15613" width="12.3833333333333" style="3" customWidth="1"/>
    <col min="15614" max="15614" width="13.5" style="3" customWidth="1"/>
    <col min="15615" max="15615" width="13.8833333333333" style="3" customWidth="1"/>
    <col min="15616" max="15616" width="15" style="3" customWidth="1"/>
    <col min="15617" max="15617" width="20.5" style="3" customWidth="1"/>
    <col min="15618" max="15867" width="9" style="3"/>
    <col min="15868" max="15868" width="45.8833333333333" style="3" customWidth="1"/>
    <col min="15869" max="15869" width="12.3833333333333" style="3" customWidth="1"/>
    <col min="15870" max="15870" width="13.5" style="3" customWidth="1"/>
    <col min="15871" max="15871" width="13.8833333333333" style="3" customWidth="1"/>
    <col min="15872" max="15872" width="15" style="3" customWidth="1"/>
    <col min="15873" max="15873" width="20.5" style="3" customWidth="1"/>
    <col min="15874" max="16123" width="9" style="3"/>
    <col min="16124" max="16124" width="45.8833333333333" style="3" customWidth="1"/>
    <col min="16125" max="16125" width="12.3833333333333" style="3" customWidth="1"/>
    <col min="16126" max="16126" width="13.5" style="3" customWidth="1"/>
    <col min="16127" max="16127" width="13.8833333333333" style="3" customWidth="1"/>
    <col min="16128" max="16128" width="15" style="3" customWidth="1"/>
    <col min="16129" max="16129" width="20.5" style="3" customWidth="1"/>
    <col min="16130" max="16384" width="9" style="3"/>
  </cols>
  <sheetData>
    <row r="1" s="1" customFormat="1" ht="45" customHeight="1" spans="1:8">
      <c r="A1" s="4" t="str">
        <f>YEAR(封面!$B$7)&amp;"年勐海县政府债务限额和余额情况表"</f>
        <v>2021年勐海县政府债务限额和余额情况表</v>
      </c>
      <c r="B1" s="4"/>
      <c r="C1" s="4"/>
      <c r="D1" s="4"/>
      <c r="E1" s="4" t="str">
        <f>YEAR(封面!$B$7)&amp;"年勐海县政府债务限额和余额情况表"</f>
        <v>2021年勐海县政府债务限额和余额情况表</v>
      </c>
      <c r="F1" s="4"/>
      <c r="G1" s="4"/>
      <c r="H1" s="4"/>
    </row>
    <row r="2" s="2" customFormat="1" ht="20.1" customHeight="1" spans="1:8">
      <c r="A2" s="5" t="s">
        <v>5470</v>
      </c>
      <c r="B2" s="5"/>
      <c r="C2" s="5"/>
      <c r="D2" s="6" t="s">
        <v>5402</v>
      </c>
      <c r="E2" s="5" t="s">
        <v>5470</v>
      </c>
      <c r="F2" s="5"/>
      <c r="G2" s="5"/>
      <c r="H2" s="6" t="s">
        <v>5402</v>
      </c>
    </row>
    <row r="3" s="2" customFormat="1" ht="45" customHeight="1" spans="1:8">
      <c r="A3" s="7" t="s">
        <v>5403</v>
      </c>
      <c r="B3" s="8" t="s">
        <v>5404</v>
      </c>
      <c r="C3" s="8"/>
      <c r="D3" s="8"/>
      <c r="E3" s="7" t="s">
        <v>5403</v>
      </c>
      <c r="F3" s="8" t="s">
        <v>5405</v>
      </c>
      <c r="G3" s="8"/>
      <c r="H3" s="8"/>
    </row>
    <row r="4" ht="45" customHeight="1" spans="1:8">
      <c r="A4" s="7"/>
      <c r="B4" s="9" t="str">
        <f>YEAR(封面!$B$7)-1&amp;"年执行数"</f>
        <v>2020年执行数</v>
      </c>
      <c r="C4" s="9" t="str">
        <f>YEAR(封面!$B$7)&amp;"年预算数"</f>
        <v>2021年预算数</v>
      </c>
      <c r="D4" s="9" t="s">
        <v>2573</v>
      </c>
      <c r="E4" s="7"/>
      <c r="F4" s="9" t="str">
        <f>YEAR(封面!$B$7)-1&amp;"年执行数"</f>
        <v>2020年执行数</v>
      </c>
      <c r="G4" s="9" t="str">
        <f>YEAR(封面!$B$7)&amp;"年预算数"</f>
        <v>2021年预算数</v>
      </c>
      <c r="H4" s="9" t="s">
        <v>2573</v>
      </c>
    </row>
    <row r="5" ht="36" customHeight="1" spans="1:8">
      <c r="A5" s="7" t="s">
        <v>5407</v>
      </c>
      <c r="B5" s="7"/>
      <c r="C5" s="7"/>
      <c r="D5" s="7"/>
      <c r="E5" s="7" t="s">
        <v>5407</v>
      </c>
      <c r="F5" s="7"/>
      <c r="G5" s="7"/>
      <c r="H5" s="7"/>
    </row>
    <row r="6" ht="36" customHeight="1" spans="1:9">
      <c r="A6" s="10" t="s">
        <v>5408</v>
      </c>
      <c r="B6" s="11">
        <v>111544</v>
      </c>
      <c r="C6" s="12">
        <v>110632</v>
      </c>
      <c r="D6" s="13">
        <f t="shared" ref="D6:D18" si="0">IF(B6&lt;&gt;0,C6/B6-1,"")</f>
        <v>-0.00817614573621173</v>
      </c>
      <c r="E6" s="14" t="s">
        <v>5408</v>
      </c>
      <c r="F6" s="11">
        <f t="shared" ref="F6:F18" si="1">B6</f>
        <v>111544</v>
      </c>
      <c r="G6" s="11">
        <f t="shared" ref="G6:G18" si="2">C6</f>
        <v>110632</v>
      </c>
      <c r="H6" s="13">
        <f t="shared" ref="H6:H18" si="3">IF(F6&lt;&gt;0,G6/F6-1,"")</f>
        <v>-0.00817614573621173</v>
      </c>
      <c r="I6" s="20"/>
    </row>
    <row r="7" ht="36" customHeight="1" spans="1:12">
      <c r="A7" s="15" t="s">
        <v>5409</v>
      </c>
      <c r="B7" s="11">
        <v>111544</v>
      </c>
      <c r="C7" s="12">
        <v>110632</v>
      </c>
      <c r="D7" s="13">
        <f t="shared" si="0"/>
        <v>-0.00817614573621173</v>
      </c>
      <c r="E7" s="15" t="s">
        <v>5409</v>
      </c>
      <c r="F7" s="11">
        <f t="shared" si="1"/>
        <v>111544</v>
      </c>
      <c r="G7" s="11">
        <f t="shared" si="2"/>
        <v>110632</v>
      </c>
      <c r="H7" s="13">
        <f t="shared" si="3"/>
        <v>-0.00817614573621173</v>
      </c>
      <c r="L7" s="3" t="s">
        <v>2</v>
      </c>
    </row>
    <row r="8" ht="36" customHeight="1" spans="1:8">
      <c r="A8" s="15" t="s">
        <v>5410</v>
      </c>
      <c r="B8" s="11"/>
      <c r="C8" s="12"/>
      <c r="D8" s="13" t="str">
        <f t="shared" si="0"/>
        <v/>
      </c>
      <c r="E8" s="15" t="s">
        <v>5410</v>
      </c>
      <c r="F8" s="11">
        <f t="shared" si="1"/>
        <v>0</v>
      </c>
      <c r="G8" s="11">
        <f t="shared" si="2"/>
        <v>0</v>
      </c>
      <c r="H8" s="13" t="str">
        <f t="shared" si="3"/>
        <v/>
      </c>
    </row>
    <row r="9" ht="36" customHeight="1" spans="1:8">
      <c r="A9" s="10" t="s">
        <v>5411</v>
      </c>
      <c r="B9" s="11">
        <v>124400</v>
      </c>
      <c r="C9" s="11">
        <v>124400</v>
      </c>
      <c r="D9" s="13">
        <f t="shared" si="0"/>
        <v>0</v>
      </c>
      <c r="E9" s="14" t="s">
        <v>5411</v>
      </c>
      <c r="F9" s="11">
        <f t="shared" si="1"/>
        <v>124400</v>
      </c>
      <c r="G9" s="11">
        <f t="shared" si="2"/>
        <v>124400</v>
      </c>
      <c r="H9" s="13">
        <f t="shared" si="3"/>
        <v>0</v>
      </c>
    </row>
    <row r="10" ht="36" customHeight="1" spans="1:8">
      <c r="A10" s="10" t="s">
        <v>5412</v>
      </c>
      <c r="B10" s="11">
        <v>0</v>
      </c>
      <c r="C10" s="12">
        <f>SUM(C11:C14)</f>
        <v>0</v>
      </c>
      <c r="D10" s="13" t="str">
        <f t="shared" si="0"/>
        <v/>
      </c>
      <c r="E10" s="14" t="s">
        <v>5412</v>
      </c>
      <c r="F10" s="11">
        <f t="shared" si="1"/>
        <v>0</v>
      </c>
      <c r="G10" s="11">
        <f t="shared" si="2"/>
        <v>0</v>
      </c>
      <c r="H10" s="13" t="str">
        <f t="shared" si="3"/>
        <v/>
      </c>
    </row>
    <row r="11" ht="36" customHeight="1" spans="1:8">
      <c r="A11" s="15" t="s">
        <v>5413</v>
      </c>
      <c r="B11" s="11">
        <v>0</v>
      </c>
      <c r="C11" s="12"/>
      <c r="D11" s="13" t="str">
        <f t="shared" si="0"/>
        <v/>
      </c>
      <c r="E11" s="15" t="s">
        <v>5413</v>
      </c>
      <c r="F11" s="11">
        <f t="shared" si="1"/>
        <v>0</v>
      </c>
      <c r="G11" s="11">
        <f t="shared" si="2"/>
        <v>0</v>
      </c>
      <c r="H11" s="13" t="str">
        <f t="shared" si="3"/>
        <v/>
      </c>
    </row>
    <row r="12" ht="36" customHeight="1" spans="1:8">
      <c r="A12" s="15" t="s">
        <v>5414</v>
      </c>
      <c r="B12" s="11"/>
      <c r="C12" s="12"/>
      <c r="D12" s="13" t="str">
        <f t="shared" si="0"/>
        <v/>
      </c>
      <c r="E12" s="15" t="s">
        <v>5414</v>
      </c>
      <c r="F12" s="11">
        <f t="shared" si="1"/>
        <v>0</v>
      </c>
      <c r="G12" s="11">
        <f t="shared" si="2"/>
        <v>0</v>
      </c>
      <c r="H12" s="13" t="str">
        <f t="shared" si="3"/>
        <v/>
      </c>
    </row>
    <row r="13" ht="36" customHeight="1" spans="1:8">
      <c r="A13" s="15" t="s">
        <v>5415</v>
      </c>
      <c r="B13" s="11"/>
      <c r="C13" s="12"/>
      <c r="D13" s="13" t="str">
        <f t="shared" si="0"/>
        <v/>
      </c>
      <c r="E13" s="15" t="s">
        <v>5415</v>
      </c>
      <c r="F13" s="11">
        <f t="shared" si="1"/>
        <v>0</v>
      </c>
      <c r="G13" s="11">
        <f t="shared" si="2"/>
        <v>0</v>
      </c>
      <c r="H13" s="13" t="str">
        <f t="shared" si="3"/>
        <v/>
      </c>
    </row>
    <row r="14" ht="36" customHeight="1" spans="1:8">
      <c r="A14" s="15" t="s">
        <v>5471</v>
      </c>
      <c r="B14" s="11"/>
      <c r="C14" s="12"/>
      <c r="D14" s="13" t="str">
        <f t="shared" si="0"/>
        <v/>
      </c>
      <c r="E14" s="14"/>
      <c r="F14" s="11">
        <f t="shared" si="1"/>
        <v>0</v>
      </c>
      <c r="G14" s="11">
        <f t="shared" si="2"/>
        <v>0</v>
      </c>
      <c r="H14" s="13" t="str">
        <f t="shared" si="3"/>
        <v/>
      </c>
    </row>
    <row r="15" ht="36" customHeight="1" spans="1:8">
      <c r="A15" s="10" t="s">
        <v>5416</v>
      </c>
      <c r="B15" s="11">
        <v>912</v>
      </c>
      <c r="C15" s="12">
        <f>SUM(C16:C17)</f>
        <v>12148</v>
      </c>
      <c r="D15" s="13">
        <f t="shared" si="0"/>
        <v>12.3201754385965</v>
      </c>
      <c r="E15" s="14" t="s">
        <v>5416</v>
      </c>
      <c r="F15" s="11">
        <f t="shared" si="1"/>
        <v>912</v>
      </c>
      <c r="G15" s="11">
        <f t="shared" si="2"/>
        <v>12148</v>
      </c>
      <c r="H15" s="13">
        <f t="shared" si="3"/>
        <v>12.3201754385965</v>
      </c>
    </row>
    <row r="16" ht="36" customHeight="1" spans="1:8">
      <c r="A16" s="15" t="s">
        <v>5417</v>
      </c>
      <c r="B16" s="11"/>
      <c r="C16" s="12">
        <v>12148</v>
      </c>
      <c r="D16" s="13" t="str">
        <f t="shared" si="0"/>
        <v/>
      </c>
      <c r="E16" s="15" t="s">
        <v>5417</v>
      </c>
      <c r="F16" s="11">
        <f t="shared" si="1"/>
        <v>0</v>
      </c>
      <c r="G16" s="11">
        <f t="shared" si="2"/>
        <v>12148</v>
      </c>
      <c r="H16" s="13" t="str">
        <f t="shared" si="3"/>
        <v/>
      </c>
    </row>
    <row r="17" ht="36" customHeight="1" spans="1:8">
      <c r="A17" s="15" t="s">
        <v>5418</v>
      </c>
      <c r="B17" s="11">
        <v>912</v>
      </c>
      <c r="C17" s="12"/>
      <c r="D17" s="13">
        <f t="shared" si="0"/>
        <v>-1</v>
      </c>
      <c r="E17" s="15" t="s">
        <v>5418</v>
      </c>
      <c r="F17" s="11">
        <f t="shared" si="1"/>
        <v>912</v>
      </c>
      <c r="G17" s="11">
        <f t="shared" si="2"/>
        <v>0</v>
      </c>
      <c r="H17" s="13">
        <f t="shared" si="3"/>
        <v>-1</v>
      </c>
    </row>
    <row r="18" ht="36" customHeight="1" spans="1:8">
      <c r="A18" s="10" t="s">
        <v>5419</v>
      </c>
      <c r="B18" s="11">
        <v>110632</v>
      </c>
      <c r="C18" s="12">
        <f>C6+C10-C15</f>
        <v>98484</v>
      </c>
      <c r="D18" s="13">
        <f t="shared" si="0"/>
        <v>-0.109805481235086</v>
      </c>
      <c r="E18" s="14" t="s">
        <v>5419</v>
      </c>
      <c r="F18" s="11">
        <f t="shared" si="1"/>
        <v>110632</v>
      </c>
      <c r="G18" s="11">
        <f t="shared" si="2"/>
        <v>98484</v>
      </c>
      <c r="H18" s="13">
        <f t="shared" si="3"/>
        <v>-0.109805481235086</v>
      </c>
    </row>
    <row r="19" ht="36" customHeight="1" spans="1:8">
      <c r="A19" s="7" t="s">
        <v>5420</v>
      </c>
      <c r="B19" s="7"/>
      <c r="C19" s="7"/>
      <c r="D19" s="7"/>
      <c r="E19" s="7" t="s">
        <v>5420</v>
      </c>
      <c r="F19" s="7"/>
      <c r="G19" s="7"/>
      <c r="H19" s="7"/>
    </row>
    <row r="20" ht="36" customHeight="1" spans="1:8">
      <c r="A20" s="10" t="s">
        <v>5421</v>
      </c>
      <c r="B20" s="11">
        <v>45000</v>
      </c>
      <c r="C20" s="11">
        <f>SUM(C21:C22)</f>
        <v>99700</v>
      </c>
      <c r="D20" s="13">
        <f t="shared" ref="D20:D31" si="4">IF(B20&lt;&gt;0,C20/B20-1,"")</f>
        <v>1.21555555555556</v>
      </c>
      <c r="E20" s="14" t="s">
        <v>5421</v>
      </c>
      <c r="F20" s="11">
        <f t="shared" ref="F20:F31" si="5">B20</f>
        <v>45000</v>
      </c>
      <c r="G20" s="11">
        <f t="shared" ref="G20:G31" si="6">C20</f>
        <v>99700</v>
      </c>
      <c r="H20" s="13">
        <f t="shared" ref="H20:H31" si="7">IF(F20&lt;&gt;0,G20/F20-1,"")</f>
        <v>1.21555555555556</v>
      </c>
    </row>
    <row r="21" ht="36" customHeight="1" spans="1:8">
      <c r="A21" s="15" t="s">
        <v>5422</v>
      </c>
      <c r="B21" s="11">
        <v>45000</v>
      </c>
      <c r="C21" s="11">
        <f>B31</f>
        <v>99700</v>
      </c>
      <c r="D21" s="13">
        <f t="shared" si="4"/>
        <v>1.21555555555556</v>
      </c>
      <c r="E21" s="15" t="s">
        <v>5422</v>
      </c>
      <c r="F21" s="11">
        <f t="shared" si="5"/>
        <v>45000</v>
      </c>
      <c r="G21" s="11">
        <f t="shared" si="6"/>
        <v>99700</v>
      </c>
      <c r="H21" s="13">
        <f t="shared" si="7"/>
        <v>1.21555555555556</v>
      </c>
    </row>
    <row r="22" ht="36" customHeight="1" spans="1:8">
      <c r="A22" s="15" t="s">
        <v>5423</v>
      </c>
      <c r="B22" s="11"/>
      <c r="C22" s="11"/>
      <c r="D22" s="13" t="str">
        <f t="shared" si="4"/>
        <v/>
      </c>
      <c r="E22" s="15" t="s">
        <v>5423</v>
      </c>
      <c r="F22" s="11">
        <f t="shared" si="5"/>
        <v>0</v>
      </c>
      <c r="G22" s="11">
        <f t="shared" si="6"/>
        <v>0</v>
      </c>
      <c r="H22" s="13" t="str">
        <f t="shared" si="7"/>
        <v/>
      </c>
    </row>
    <row r="23" ht="36" customHeight="1" spans="1:8">
      <c r="A23" s="10" t="s">
        <v>5424</v>
      </c>
      <c r="B23" s="11">
        <v>101700</v>
      </c>
      <c r="C23" s="11">
        <v>101700</v>
      </c>
      <c r="D23" s="13">
        <f t="shared" si="4"/>
        <v>0</v>
      </c>
      <c r="E23" s="14" t="s">
        <v>5424</v>
      </c>
      <c r="F23" s="11">
        <f t="shared" si="5"/>
        <v>101700</v>
      </c>
      <c r="G23" s="11">
        <f t="shared" si="6"/>
        <v>101700</v>
      </c>
      <c r="H23" s="13">
        <f t="shared" si="7"/>
        <v>0</v>
      </c>
    </row>
    <row r="24" ht="36" customHeight="1" spans="1:8">
      <c r="A24" s="10" t="s">
        <v>5425</v>
      </c>
      <c r="B24" s="11">
        <v>54700</v>
      </c>
      <c r="C24" s="11">
        <f>SUM(C25:C27)</f>
        <v>0</v>
      </c>
      <c r="D24" s="13">
        <f t="shared" si="4"/>
        <v>-1</v>
      </c>
      <c r="E24" s="14" t="s">
        <v>5425</v>
      </c>
      <c r="F24" s="11">
        <f t="shared" si="5"/>
        <v>54700</v>
      </c>
      <c r="G24" s="11">
        <f t="shared" si="6"/>
        <v>0</v>
      </c>
      <c r="H24" s="13">
        <f t="shared" si="7"/>
        <v>-1</v>
      </c>
    </row>
    <row r="25" ht="36" customHeight="1" spans="1:8">
      <c r="A25" s="15" t="s">
        <v>5426</v>
      </c>
      <c r="B25" s="11">
        <v>54700</v>
      </c>
      <c r="C25" s="11"/>
      <c r="D25" s="13">
        <f t="shared" si="4"/>
        <v>-1</v>
      </c>
      <c r="E25" s="15" t="s">
        <v>5426</v>
      </c>
      <c r="F25" s="11">
        <f t="shared" si="5"/>
        <v>54700</v>
      </c>
      <c r="G25" s="11">
        <f t="shared" si="6"/>
        <v>0</v>
      </c>
      <c r="H25" s="13">
        <f t="shared" si="7"/>
        <v>-1</v>
      </c>
    </row>
    <row r="26" ht="36" customHeight="1" spans="1:8">
      <c r="A26" s="15" t="s">
        <v>5427</v>
      </c>
      <c r="B26" s="11"/>
      <c r="C26" s="11"/>
      <c r="D26" s="13" t="str">
        <f t="shared" si="4"/>
        <v/>
      </c>
      <c r="E26" s="15" t="s">
        <v>5427</v>
      </c>
      <c r="F26" s="11">
        <f t="shared" si="5"/>
        <v>0</v>
      </c>
      <c r="G26" s="11">
        <f t="shared" si="6"/>
        <v>0</v>
      </c>
      <c r="H26" s="13" t="str">
        <f t="shared" si="7"/>
        <v/>
      </c>
    </row>
    <row r="27" ht="36" customHeight="1" spans="1:8">
      <c r="A27" s="15" t="s">
        <v>5428</v>
      </c>
      <c r="B27" s="11"/>
      <c r="C27" s="11"/>
      <c r="D27" s="13" t="str">
        <f t="shared" si="4"/>
        <v/>
      </c>
      <c r="E27" s="15" t="s">
        <v>5428</v>
      </c>
      <c r="F27" s="11">
        <f t="shared" si="5"/>
        <v>0</v>
      </c>
      <c r="G27" s="11">
        <f t="shared" si="6"/>
        <v>0</v>
      </c>
      <c r="H27" s="13" t="str">
        <f t="shared" si="7"/>
        <v/>
      </c>
    </row>
    <row r="28" ht="36" customHeight="1" spans="1:8">
      <c r="A28" s="10" t="s">
        <v>5429</v>
      </c>
      <c r="B28" s="11"/>
      <c r="C28" s="11">
        <f>SUM(C29:C30)</f>
        <v>0</v>
      </c>
      <c r="D28" s="13" t="str">
        <f t="shared" si="4"/>
        <v/>
      </c>
      <c r="E28" s="14" t="s">
        <v>5429</v>
      </c>
      <c r="F28" s="11">
        <f t="shared" si="5"/>
        <v>0</v>
      </c>
      <c r="G28" s="11">
        <f t="shared" si="6"/>
        <v>0</v>
      </c>
      <c r="H28" s="13" t="str">
        <f t="shared" si="7"/>
        <v/>
      </c>
    </row>
    <row r="29" ht="36" customHeight="1" spans="1:8">
      <c r="A29" s="15" t="s">
        <v>5430</v>
      </c>
      <c r="B29" s="11"/>
      <c r="C29" s="11"/>
      <c r="D29" s="13" t="str">
        <f t="shared" si="4"/>
        <v/>
      </c>
      <c r="E29" s="15" t="s">
        <v>5430</v>
      </c>
      <c r="F29" s="11">
        <f t="shared" si="5"/>
        <v>0</v>
      </c>
      <c r="G29" s="11">
        <f t="shared" si="6"/>
        <v>0</v>
      </c>
      <c r="H29" s="13" t="str">
        <f t="shared" si="7"/>
        <v/>
      </c>
    </row>
    <row r="30" ht="36" customHeight="1" spans="1:8">
      <c r="A30" s="15" t="s">
        <v>5431</v>
      </c>
      <c r="B30" s="11"/>
      <c r="C30" s="11"/>
      <c r="D30" s="13" t="str">
        <f t="shared" si="4"/>
        <v/>
      </c>
      <c r="E30" s="15" t="s">
        <v>5431</v>
      </c>
      <c r="F30" s="11">
        <f t="shared" si="5"/>
        <v>0</v>
      </c>
      <c r="G30" s="11">
        <f t="shared" si="6"/>
        <v>0</v>
      </c>
      <c r="H30" s="13" t="str">
        <f t="shared" si="7"/>
        <v/>
      </c>
    </row>
    <row r="31" ht="36" customHeight="1" spans="1:8">
      <c r="A31" s="10" t="s">
        <v>5432</v>
      </c>
      <c r="B31" s="11">
        <v>99700</v>
      </c>
      <c r="C31" s="12">
        <f>C20+C24-C28</f>
        <v>99700</v>
      </c>
      <c r="D31" s="13">
        <f t="shared" si="4"/>
        <v>0</v>
      </c>
      <c r="E31" s="14" t="s">
        <v>5432</v>
      </c>
      <c r="F31" s="11">
        <f t="shared" si="5"/>
        <v>99700</v>
      </c>
      <c r="G31" s="11">
        <f t="shared" si="6"/>
        <v>99700</v>
      </c>
      <c r="H31" s="13">
        <f t="shared" si="7"/>
        <v>0</v>
      </c>
    </row>
    <row r="32" ht="36" customHeight="1" spans="1:8">
      <c r="A32" s="7" t="s">
        <v>4870</v>
      </c>
      <c r="B32" s="7"/>
      <c r="C32" s="7"/>
      <c r="D32" s="7"/>
      <c r="E32" s="7" t="s">
        <v>4870</v>
      </c>
      <c r="F32" s="7"/>
      <c r="G32" s="7"/>
      <c r="H32" s="7"/>
    </row>
    <row r="33" ht="36" customHeight="1" spans="1:8">
      <c r="A33" s="10" t="s">
        <v>5433</v>
      </c>
      <c r="B33" s="16">
        <v>156544</v>
      </c>
      <c r="C33" s="16">
        <f t="shared" ref="C33:C40" si="8">C6+C20</f>
        <v>210332</v>
      </c>
      <c r="D33" s="13">
        <f t="shared" ref="D33:D45" si="9">IF(B33&lt;&gt;0,C33/B33-1,"")</f>
        <v>0.343596688470973</v>
      </c>
      <c r="E33" s="14" t="s">
        <v>5433</v>
      </c>
      <c r="F33" s="11">
        <f t="shared" ref="F33:F45" si="10">B33</f>
        <v>156544</v>
      </c>
      <c r="G33" s="11">
        <f t="shared" ref="G33:G45" si="11">C33</f>
        <v>210332</v>
      </c>
      <c r="H33" s="13">
        <f t="shared" ref="H33:H45" si="12">IF(F33&lt;&gt;0,G33/F33-1,"")</f>
        <v>0.343596688470973</v>
      </c>
    </row>
    <row r="34" ht="36" customHeight="1" spans="1:8">
      <c r="A34" s="15" t="s">
        <v>5434</v>
      </c>
      <c r="B34" s="16">
        <v>156544</v>
      </c>
      <c r="C34" s="16">
        <f t="shared" si="8"/>
        <v>210332</v>
      </c>
      <c r="D34" s="13">
        <f t="shared" si="9"/>
        <v>0.343596688470973</v>
      </c>
      <c r="E34" s="15" t="s">
        <v>5434</v>
      </c>
      <c r="F34" s="11">
        <f t="shared" si="10"/>
        <v>156544</v>
      </c>
      <c r="G34" s="11">
        <f t="shared" si="11"/>
        <v>210332</v>
      </c>
      <c r="H34" s="13">
        <f t="shared" si="12"/>
        <v>0.343596688470973</v>
      </c>
    </row>
    <row r="35" ht="36" customHeight="1" spans="1:8">
      <c r="A35" s="15" t="s">
        <v>5435</v>
      </c>
      <c r="B35" s="16">
        <v>0</v>
      </c>
      <c r="C35" s="16">
        <f t="shared" si="8"/>
        <v>0</v>
      </c>
      <c r="D35" s="13" t="str">
        <f t="shared" si="9"/>
        <v/>
      </c>
      <c r="E35" s="15" t="s">
        <v>5435</v>
      </c>
      <c r="F35" s="11">
        <f t="shared" si="10"/>
        <v>0</v>
      </c>
      <c r="G35" s="11">
        <f t="shared" si="11"/>
        <v>0</v>
      </c>
      <c r="H35" s="13" t="str">
        <f t="shared" si="12"/>
        <v/>
      </c>
    </row>
    <row r="36" ht="36" customHeight="1" spans="1:8">
      <c r="A36" s="10" t="s">
        <v>5436</v>
      </c>
      <c r="B36" s="16">
        <v>226100</v>
      </c>
      <c r="C36" s="16">
        <f t="shared" si="8"/>
        <v>226100</v>
      </c>
      <c r="D36" s="13">
        <f t="shared" si="9"/>
        <v>0</v>
      </c>
      <c r="E36" s="14" t="s">
        <v>5436</v>
      </c>
      <c r="F36" s="11">
        <f t="shared" si="10"/>
        <v>226100</v>
      </c>
      <c r="G36" s="11">
        <f t="shared" si="11"/>
        <v>226100</v>
      </c>
      <c r="H36" s="13">
        <f t="shared" si="12"/>
        <v>0</v>
      </c>
    </row>
    <row r="37" ht="36" customHeight="1" spans="1:8">
      <c r="A37" s="10" t="s">
        <v>5437</v>
      </c>
      <c r="B37" s="16">
        <v>54700</v>
      </c>
      <c r="C37" s="16">
        <f t="shared" si="8"/>
        <v>0</v>
      </c>
      <c r="D37" s="13">
        <f t="shared" si="9"/>
        <v>-1</v>
      </c>
      <c r="E37" s="14" t="s">
        <v>5437</v>
      </c>
      <c r="F37" s="11">
        <f t="shared" si="10"/>
        <v>54700</v>
      </c>
      <c r="G37" s="11">
        <f t="shared" si="11"/>
        <v>0</v>
      </c>
      <c r="H37" s="13">
        <f t="shared" si="12"/>
        <v>-1</v>
      </c>
    </row>
    <row r="38" ht="36" customHeight="1" spans="1:8">
      <c r="A38" s="15" t="s">
        <v>5438</v>
      </c>
      <c r="B38" s="16">
        <v>54700</v>
      </c>
      <c r="C38" s="16">
        <f t="shared" si="8"/>
        <v>0</v>
      </c>
      <c r="D38" s="13">
        <f t="shared" si="9"/>
        <v>-1</v>
      </c>
      <c r="E38" s="15" t="s">
        <v>5438</v>
      </c>
      <c r="F38" s="11">
        <f t="shared" si="10"/>
        <v>54700</v>
      </c>
      <c r="G38" s="11">
        <f t="shared" si="11"/>
        <v>0</v>
      </c>
      <c r="H38" s="13">
        <f t="shared" si="12"/>
        <v>-1</v>
      </c>
    </row>
    <row r="39" ht="36" customHeight="1" spans="1:8">
      <c r="A39" s="15" t="s">
        <v>5439</v>
      </c>
      <c r="B39" s="16">
        <v>0</v>
      </c>
      <c r="C39" s="16">
        <f t="shared" si="8"/>
        <v>0</v>
      </c>
      <c r="D39" s="13" t="str">
        <f t="shared" si="9"/>
        <v/>
      </c>
      <c r="E39" s="15" t="s">
        <v>5439</v>
      </c>
      <c r="F39" s="11">
        <f t="shared" si="10"/>
        <v>0</v>
      </c>
      <c r="G39" s="11">
        <f t="shared" si="11"/>
        <v>0</v>
      </c>
      <c r="H39" s="13" t="str">
        <f t="shared" si="12"/>
        <v/>
      </c>
    </row>
    <row r="40" ht="36" customHeight="1" spans="1:8">
      <c r="A40" s="15" t="s">
        <v>5440</v>
      </c>
      <c r="B40" s="16">
        <v>0</v>
      </c>
      <c r="C40" s="16">
        <f t="shared" si="8"/>
        <v>0</v>
      </c>
      <c r="D40" s="13" t="str">
        <f t="shared" si="9"/>
        <v/>
      </c>
      <c r="E40" s="15" t="s">
        <v>5440</v>
      </c>
      <c r="F40" s="11">
        <f t="shared" si="10"/>
        <v>0</v>
      </c>
      <c r="G40" s="11">
        <f t="shared" si="11"/>
        <v>0</v>
      </c>
      <c r="H40" s="13" t="str">
        <f t="shared" si="12"/>
        <v/>
      </c>
    </row>
    <row r="41" ht="36" customHeight="1" spans="1:8">
      <c r="A41" s="15" t="s">
        <v>5471</v>
      </c>
      <c r="B41" s="16">
        <v>0</v>
      </c>
      <c r="C41" s="16">
        <f>C14</f>
        <v>0</v>
      </c>
      <c r="D41" s="13" t="str">
        <f t="shared" si="9"/>
        <v/>
      </c>
      <c r="E41" s="14"/>
      <c r="F41" s="11">
        <f t="shared" si="10"/>
        <v>0</v>
      </c>
      <c r="G41" s="11">
        <f t="shared" si="11"/>
        <v>0</v>
      </c>
      <c r="H41" s="13" t="str">
        <f t="shared" si="12"/>
        <v/>
      </c>
    </row>
    <row r="42" ht="36" customHeight="1" spans="1:8">
      <c r="A42" s="10" t="s">
        <v>5441</v>
      </c>
      <c r="B42" s="16">
        <v>912</v>
      </c>
      <c r="C42" s="16">
        <f t="shared" ref="C42:C45" si="13">C15+C28</f>
        <v>12148</v>
      </c>
      <c r="D42" s="13">
        <f t="shared" si="9"/>
        <v>12.3201754385965</v>
      </c>
      <c r="E42" s="14" t="s">
        <v>5441</v>
      </c>
      <c r="F42" s="11">
        <f t="shared" si="10"/>
        <v>912</v>
      </c>
      <c r="G42" s="11">
        <f t="shared" si="11"/>
        <v>12148</v>
      </c>
      <c r="H42" s="13">
        <f t="shared" si="12"/>
        <v>12.3201754385965</v>
      </c>
    </row>
    <row r="43" ht="36" customHeight="1" spans="1:8">
      <c r="A43" s="15" t="s">
        <v>5442</v>
      </c>
      <c r="B43" s="16">
        <v>0</v>
      </c>
      <c r="C43" s="16">
        <f t="shared" si="13"/>
        <v>12148</v>
      </c>
      <c r="D43" s="13" t="str">
        <f t="shared" si="9"/>
        <v/>
      </c>
      <c r="E43" s="15" t="s">
        <v>5442</v>
      </c>
      <c r="F43" s="11">
        <f t="shared" si="10"/>
        <v>0</v>
      </c>
      <c r="G43" s="11">
        <f t="shared" si="11"/>
        <v>12148</v>
      </c>
      <c r="H43" s="13" t="str">
        <f t="shared" si="12"/>
        <v/>
      </c>
    </row>
    <row r="44" ht="36" customHeight="1" spans="1:8">
      <c r="A44" s="15" t="s">
        <v>5443</v>
      </c>
      <c r="B44" s="16">
        <v>912</v>
      </c>
      <c r="C44" s="16">
        <f t="shared" si="13"/>
        <v>0</v>
      </c>
      <c r="D44" s="13">
        <f t="shared" si="9"/>
        <v>-1</v>
      </c>
      <c r="E44" s="15" t="s">
        <v>5443</v>
      </c>
      <c r="F44" s="11">
        <f t="shared" si="10"/>
        <v>912</v>
      </c>
      <c r="G44" s="11">
        <f t="shared" si="11"/>
        <v>0</v>
      </c>
      <c r="H44" s="13">
        <f t="shared" si="12"/>
        <v>-1</v>
      </c>
    </row>
    <row r="45" ht="36" customHeight="1" spans="1:8">
      <c r="A45" s="10" t="s">
        <v>5444</v>
      </c>
      <c r="B45" s="16">
        <v>210332</v>
      </c>
      <c r="C45" s="16">
        <f t="shared" si="13"/>
        <v>198184</v>
      </c>
      <c r="D45" s="13">
        <f t="shared" si="9"/>
        <v>-0.0577563090732747</v>
      </c>
      <c r="E45" s="14" t="s">
        <v>5444</v>
      </c>
      <c r="F45" s="11">
        <f t="shared" si="10"/>
        <v>210332</v>
      </c>
      <c r="G45" s="11">
        <f t="shared" si="11"/>
        <v>198184</v>
      </c>
      <c r="H45" s="13">
        <f t="shared" si="12"/>
        <v>-0.0577563090732747</v>
      </c>
    </row>
    <row r="46" ht="42.75" customHeight="1" spans="5:8">
      <c r="E46" s="17"/>
      <c r="F46" s="17"/>
      <c r="G46" s="17"/>
      <c r="H46" s="17"/>
    </row>
    <row r="47" spans="2:7">
      <c r="B47" s="18"/>
      <c r="F47" s="18"/>
      <c r="G47" s="18"/>
    </row>
    <row r="48" spans="2:7">
      <c r="B48" s="18"/>
      <c r="F48" s="18"/>
      <c r="G48" s="18"/>
    </row>
    <row r="49" spans="2:7">
      <c r="B49" s="18"/>
      <c r="F49" s="18"/>
      <c r="G49" s="18"/>
    </row>
    <row r="50" spans="2:2">
      <c r="B50" s="19"/>
    </row>
    <row r="51" spans="2:7">
      <c r="B51" s="18"/>
      <c r="F51" s="18"/>
      <c r="G51" s="18"/>
    </row>
    <row r="52" spans="2:2">
      <c r="B52" s="19"/>
    </row>
    <row r="53" spans="2:2">
      <c r="B53" s="19"/>
    </row>
    <row r="54" spans="2:7">
      <c r="B54" s="18"/>
      <c r="F54" s="18"/>
      <c r="G54" s="18"/>
    </row>
    <row r="55" spans="2:2">
      <c r="B55" s="19"/>
    </row>
    <row r="56" spans="2:2">
      <c r="B56" s="19"/>
    </row>
    <row r="57" spans="2:2">
      <c r="B57" s="19"/>
    </row>
    <row r="58" spans="2:2">
      <c r="B58" s="19"/>
    </row>
    <row r="59" spans="2:7">
      <c r="B59" s="18"/>
      <c r="F59" s="18"/>
      <c r="G59" s="18"/>
    </row>
    <row r="60" spans="2:2">
      <c r="B60" s="19"/>
    </row>
  </sheetData>
  <mergeCells count="13">
    <mergeCell ref="A1:D1"/>
    <mergeCell ref="E1:H1"/>
    <mergeCell ref="B3:D3"/>
    <mergeCell ref="F3:H3"/>
    <mergeCell ref="A5:D5"/>
    <mergeCell ref="E5:H5"/>
    <mergeCell ref="A19:D19"/>
    <mergeCell ref="E19:H19"/>
    <mergeCell ref="A32:D32"/>
    <mergeCell ref="E32:H32"/>
    <mergeCell ref="E46:H46"/>
    <mergeCell ref="A3:A4"/>
    <mergeCell ref="E3:E4"/>
  </mergeCells>
  <printOptions horizontalCentered="1"/>
  <pageMargins left="0.707638888888889" right="0.707638888888889" top="0.747916666666667" bottom="0.747916666666667" header="0.313888888888889" footer="0.313888888888889"/>
  <pageSetup paperSize="9" scale="75" orientation="portrait"/>
  <headerFooter alignWithMargins="0">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H43"/>
  <sheetViews>
    <sheetView showZeros="0" tabSelected="1" view="pageBreakPreview" zoomScaleNormal="90" workbookViewId="0">
      <pane ySplit="4" topLeftCell="A35" activePane="bottomLeft" state="frozen"/>
      <selection/>
      <selection pane="bottomLeft" activeCell="L6" sqref="L6"/>
    </sheetView>
  </sheetViews>
  <sheetFormatPr defaultColWidth="9" defaultRowHeight="14.25" outlineLevelCol="7"/>
  <cols>
    <col min="1" max="1" width="13.75" style="165" customWidth="1"/>
    <col min="2" max="2" width="43.75" style="165" customWidth="1"/>
    <col min="3" max="5" width="16.75" style="165" customWidth="1"/>
    <col min="6" max="7" width="15.25" style="167" customWidth="1"/>
    <col min="8" max="8" width="9.13333333333333" style="165" customWidth="1"/>
    <col min="9" max="16384" width="9" style="165"/>
  </cols>
  <sheetData>
    <row r="1" ht="45" customHeight="1" spans="1:7">
      <c r="A1" s="504"/>
      <c r="B1" s="169" t="str">
        <f>YEAR(封面!$B$7)-1&amp;"年勐海县一般公共预算收支情况表"</f>
        <v>2020年勐海县一般公共预算收支情况表</v>
      </c>
      <c r="C1" s="169"/>
      <c r="D1" s="169"/>
      <c r="E1" s="169"/>
      <c r="F1" s="169"/>
      <c r="G1" s="169"/>
    </row>
    <row r="2" ht="18.95" customHeight="1" spans="2:7">
      <c r="B2" s="346" t="s">
        <v>8</v>
      </c>
      <c r="C2" s="505"/>
      <c r="D2" s="505"/>
      <c r="F2" s="506"/>
      <c r="G2" s="171" t="s">
        <v>9</v>
      </c>
    </row>
    <row r="3" s="502" customFormat="1" ht="27.95" customHeight="1" spans="1:8">
      <c r="A3" s="173" t="s">
        <v>10</v>
      </c>
      <c r="B3" s="348" t="s">
        <v>11</v>
      </c>
      <c r="C3" s="175" t="str">
        <f>YEAR(封面!$B$7)-2&amp;"年决算数"</f>
        <v>2019年决算数</v>
      </c>
      <c r="D3" s="175" t="str">
        <f>YEAR(封面!$B$7)-1&amp;"年"</f>
        <v>2020年</v>
      </c>
      <c r="E3" s="175"/>
      <c r="F3" s="348" t="s">
        <v>12</v>
      </c>
      <c r="G3" s="348"/>
      <c r="H3" s="507" t="s">
        <v>13</v>
      </c>
    </row>
    <row r="4" s="502" customFormat="1" ht="36" customHeight="1" spans="1:8">
      <c r="A4" s="173"/>
      <c r="B4" s="348"/>
      <c r="C4" s="175"/>
      <c r="D4" s="175" t="s">
        <v>14</v>
      </c>
      <c r="E4" s="175" t="s">
        <v>15</v>
      </c>
      <c r="F4" s="175" t="str">
        <f>"比"&amp;YEAR(封面!$B$7)-2&amp;"年决算数增长%"</f>
        <v>比2019年决算数增长%</v>
      </c>
      <c r="G4" s="175" t="str">
        <f>"完成"&amp;YEAR(封面!$B$7)-1&amp;"年预算数的%"</f>
        <v>完成2020年预算数的%</v>
      </c>
      <c r="H4" s="507"/>
    </row>
    <row r="5" ht="37.15" customHeight="1" spans="1:8">
      <c r="A5" s="350" t="s">
        <v>16</v>
      </c>
      <c r="B5" s="351" t="s">
        <v>17</v>
      </c>
      <c r="C5" s="197">
        <f>SUM(C6:C20)</f>
        <v>42439</v>
      </c>
      <c r="D5" s="197">
        <f>SUM(D6:D20)</f>
        <v>43800</v>
      </c>
      <c r="E5" s="180">
        <f>SUM(E6:E20)</f>
        <v>38636</v>
      </c>
      <c r="F5" s="181">
        <f>IF(C5&lt;&gt;0,E5/C5-1,"")</f>
        <v>-0.089610971040788</v>
      </c>
      <c r="G5" s="181">
        <f>IF(D5&lt;&gt;0,E5/D5,"")</f>
        <v>0.882100456621005</v>
      </c>
      <c r="H5" s="508" t="str">
        <f t="shared" ref="H5:H41" si="0">IF(B5&lt;&gt;"",IF(SUM(C5:E5)&lt;&gt;0,"是","否"),"是")</f>
        <v>是</v>
      </c>
    </row>
    <row r="6" ht="37.15" customHeight="1" spans="1:8">
      <c r="A6" s="223" t="s">
        <v>18</v>
      </c>
      <c r="B6" s="199" t="s">
        <v>19</v>
      </c>
      <c r="C6" s="190">
        <v>21972</v>
      </c>
      <c r="D6" s="190">
        <v>24185</v>
      </c>
      <c r="E6" s="186">
        <v>19442</v>
      </c>
      <c r="F6" s="187">
        <f t="shared" ref="F6:F31" si="1">IF(C6&lt;&gt;0,E6/C6-1,"")</f>
        <v>-0.115146550154742</v>
      </c>
      <c r="G6" s="187">
        <f t="shared" ref="G6:G41" si="2">IF(D6&lt;&gt;0,E6/D6,"")</f>
        <v>0.803886706636345</v>
      </c>
      <c r="H6" s="508" t="str">
        <f t="shared" si="0"/>
        <v>是</v>
      </c>
    </row>
    <row r="7" ht="37.15" customHeight="1" spans="1:8">
      <c r="A7" s="223" t="s">
        <v>20</v>
      </c>
      <c r="B7" s="199" t="s">
        <v>21</v>
      </c>
      <c r="C7" s="190">
        <v>2982</v>
      </c>
      <c r="D7" s="190">
        <v>3000</v>
      </c>
      <c r="E7" s="186">
        <v>3558</v>
      </c>
      <c r="F7" s="187">
        <f t="shared" si="1"/>
        <v>0.193158953722334</v>
      </c>
      <c r="G7" s="187">
        <f t="shared" si="2"/>
        <v>1.186</v>
      </c>
      <c r="H7" s="508" t="str">
        <f t="shared" si="0"/>
        <v>是</v>
      </c>
    </row>
    <row r="8" ht="37.15" customHeight="1" spans="1:8">
      <c r="A8" s="223" t="s">
        <v>22</v>
      </c>
      <c r="B8" s="199" t="s">
        <v>23</v>
      </c>
      <c r="C8" s="190">
        <v>462</v>
      </c>
      <c r="D8" s="190">
        <v>500</v>
      </c>
      <c r="E8" s="186">
        <v>666</v>
      </c>
      <c r="F8" s="187">
        <f t="shared" si="1"/>
        <v>0.441558441558441</v>
      </c>
      <c r="G8" s="187">
        <f t="shared" si="2"/>
        <v>1.332</v>
      </c>
      <c r="H8" s="508" t="str">
        <f t="shared" si="0"/>
        <v>是</v>
      </c>
    </row>
    <row r="9" ht="37.15" customHeight="1" spans="1:8">
      <c r="A9" s="223" t="s">
        <v>24</v>
      </c>
      <c r="B9" s="199" t="s">
        <v>25</v>
      </c>
      <c r="C9" s="190">
        <v>774</v>
      </c>
      <c r="D9" s="190">
        <v>850</v>
      </c>
      <c r="E9" s="186">
        <v>1269</v>
      </c>
      <c r="F9" s="187">
        <f t="shared" si="1"/>
        <v>0.63953488372093</v>
      </c>
      <c r="G9" s="187">
        <f t="shared" si="2"/>
        <v>1.49294117647059</v>
      </c>
      <c r="H9" s="508" t="str">
        <f t="shared" si="0"/>
        <v>是</v>
      </c>
    </row>
    <row r="10" ht="37.15" customHeight="1" spans="1:8">
      <c r="A10" s="223" t="s">
        <v>26</v>
      </c>
      <c r="B10" s="199" t="s">
        <v>27</v>
      </c>
      <c r="C10" s="190">
        <v>2249</v>
      </c>
      <c r="D10" s="190">
        <v>2500</v>
      </c>
      <c r="E10" s="186">
        <v>2431</v>
      </c>
      <c r="F10" s="187">
        <f t="shared" si="1"/>
        <v>0.0809248554913296</v>
      </c>
      <c r="G10" s="187">
        <f t="shared" si="2"/>
        <v>0.9724</v>
      </c>
      <c r="H10" s="508" t="str">
        <f t="shared" si="0"/>
        <v>是</v>
      </c>
    </row>
    <row r="11" ht="37.15" customHeight="1" spans="1:8">
      <c r="A11" s="223" t="s">
        <v>28</v>
      </c>
      <c r="B11" s="199" t="s">
        <v>29</v>
      </c>
      <c r="C11" s="190">
        <v>1344</v>
      </c>
      <c r="D11" s="190">
        <v>1400</v>
      </c>
      <c r="E11" s="190">
        <v>1249</v>
      </c>
      <c r="F11" s="187">
        <f t="shared" si="1"/>
        <v>-0.0706845238095238</v>
      </c>
      <c r="G11" s="187">
        <f t="shared" si="2"/>
        <v>0.892142857142857</v>
      </c>
      <c r="H11" s="508" t="str">
        <f t="shared" si="0"/>
        <v>是</v>
      </c>
    </row>
    <row r="12" ht="37.15" customHeight="1" spans="1:8">
      <c r="A12" s="223" t="s">
        <v>30</v>
      </c>
      <c r="B12" s="199" t="s">
        <v>31</v>
      </c>
      <c r="C12" s="190">
        <v>604</v>
      </c>
      <c r="D12" s="190">
        <v>650</v>
      </c>
      <c r="E12" s="190">
        <v>661</v>
      </c>
      <c r="F12" s="187">
        <f t="shared" si="1"/>
        <v>0.0943708609271523</v>
      </c>
      <c r="G12" s="187">
        <f t="shared" si="2"/>
        <v>1.01692307692308</v>
      </c>
      <c r="H12" s="508" t="str">
        <f t="shared" si="0"/>
        <v>是</v>
      </c>
    </row>
    <row r="13" ht="37.15" customHeight="1" spans="1:8">
      <c r="A13" s="223" t="s">
        <v>32</v>
      </c>
      <c r="B13" s="199" t="s">
        <v>33</v>
      </c>
      <c r="C13" s="190">
        <v>759</v>
      </c>
      <c r="D13" s="190">
        <v>800</v>
      </c>
      <c r="E13" s="190">
        <v>1538</v>
      </c>
      <c r="F13" s="187">
        <f t="shared" si="1"/>
        <v>1.02635046113307</v>
      </c>
      <c r="G13" s="187">
        <f t="shared" si="2"/>
        <v>1.9225</v>
      </c>
      <c r="H13" s="508" t="str">
        <f t="shared" si="0"/>
        <v>是</v>
      </c>
    </row>
    <row r="14" ht="37.15" customHeight="1" spans="1:8">
      <c r="A14" s="223" t="s">
        <v>34</v>
      </c>
      <c r="B14" s="199" t="s">
        <v>35</v>
      </c>
      <c r="C14" s="190">
        <v>3153</v>
      </c>
      <c r="D14" s="190">
        <v>3000</v>
      </c>
      <c r="E14" s="190">
        <v>2600</v>
      </c>
      <c r="F14" s="187">
        <f t="shared" si="1"/>
        <v>-0.175388518870917</v>
      </c>
      <c r="G14" s="187">
        <f t="shared" si="2"/>
        <v>0.866666666666667</v>
      </c>
      <c r="H14" s="508" t="str">
        <f t="shared" si="0"/>
        <v>是</v>
      </c>
    </row>
    <row r="15" ht="37.15" customHeight="1" spans="1:8">
      <c r="A15" s="223" t="s">
        <v>36</v>
      </c>
      <c r="B15" s="199" t="s">
        <v>37</v>
      </c>
      <c r="C15" s="190">
        <v>1239</v>
      </c>
      <c r="D15" s="190">
        <v>1300</v>
      </c>
      <c r="E15" s="190">
        <v>1420</v>
      </c>
      <c r="F15" s="187">
        <f t="shared" si="1"/>
        <v>0.146085552865214</v>
      </c>
      <c r="G15" s="187">
        <f t="shared" si="2"/>
        <v>1.09230769230769</v>
      </c>
      <c r="H15" s="508" t="str">
        <f t="shared" si="0"/>
        <v>是</v>
      </c>
    </row>
    <row r="16" ht="37.15" customHeight="1" spans="1:8">
      <c r="A16" s="223" t="s">
        <v>38</v>
      </c>
      <c r="B16" s="199" t="s">
        <v>39</v>
      </c>
      <c r="C16" s="190">
        <v>2344</v>
      </c>
      <c r="D16" s="190">
        <v>1500</v>
      </c>
      <c r="E16" s="190">
        <v>156</v>
      </c>
      <c r="F16" s="187">
        <f t="shared" si="1"/>
        <v>-0.933447098976109</v>
      </c>
      <c r="G16" s="187">
        <f t="shared" si="2"/>
        <v>0.104</v>
      </c>
      <c r="H16" s="508" t="str">
        <f t="shared" si="0"/>
        <v>是</v>
      </c>
    </row>
    <row r="17" ht="37.15" customHeight="1" spans="1:8">
      <c r="A17" s="223" t="s">
        <v>40</v>
      </c>
      <c r="B17" s="199" t="s">
        <v>41</v>
      </c>
      <c r="C17" s="190">
        <v>4468</v>
      </c>
      <c r="D17" s="190">
        <v>4000</v>
      </c>
      <c r="E17" s="190">
        <v>3616</v>
      </c>
      <c r="F17" s="187">
        <f t="shared" si="1"/>
        <v>-0.190689346463742</v>
      </c>
      <c r="G17" s="187">
        <f t="shared" si="2"/>
        <v>0.904</v>
      </c>
      <c r="H17" s="508" t="str">
        <f t="shared" si="0"/>
        <v>是</v>
      </c>
    </row>
    <row r="18" ht="37.15" customHeight="1" spans="1:8">
      <c r="A18" s="223" t="s">
        <v>42</v>
      </c>
      <c r="B18" s="199" t="s">
        <v>43</v>
      </c>
      <c r="C18" s="190"/>
      <c r="D18" s="190"/>
      <c r="E18" s="186"/>
      <c r="F18" s="187" t="str">
        <f t="shared" si="1"/>
        <v/>
      </c>
      <c r="G18" s="187" t="str">
        <f t="shared" si="2"/>
        <v/>
      </c>
      <c r="H18" s="508" t="str">
        <f t="shared" si="0"/>
        <v>否</v>
      </c>
    </row>
    <row r="19" ht="37.15" customHeight="1" spans="1:8">
      <c r="A19" s="223" t="s">
        <v>44</v>
      </c>
      <c r="B19" s="199" t="s">
        <v>45</v>
      </c>
      <c r="C19" s="190">
        <v>25</v>
      </c>
      <c r="D19" s="190">
        <v>55</v>
      </c>
      <c r="E19" s="186">
        <v>30</v>
      </c>
      <c r="F19" s="187">
        <f t="shared" si="1"/>
        <v>0.2</v>
      </c>
      <c r="G19" s="187">
        <f t="shared" si="2"/>
        <v>0.545454545454545</v>
      </c>
      <c r="H19" s="508" t="str">
        <f t="shared" si="0"/>
        <v>是</v>
      </c>
    </row>
    <row r="20" ht="37.15" customHeight="1" spans="1:8">
      <c r="A20" s="535" t="s">
        <v>46</v>
      </c>
      <c r="B20" s="199" t="s">
        <v>47</v>
      </c>
      <c r="C20" s="190">
        <v>64</v>
      </c>
      <c r="D20" s="190">
        <v>60</v>
      </c>
      <c r="E20" s="186"/>
      <c r="F20" s="187">
        <f t="shared" si="1"/>
        <v>-1</v>
      </c>
      <c r="G20" s="187">
        <f t="shared" si="2"/>
        <v>0</v>
      </c>
      <c r="H20" s="508" t="str">
        <f t="shared" si="0"/>
        <v>是</v>
      </c>
    </row>
    <row r="21" ht="37.15" customHeight="1" spans="1:8">
      <c r="A21" s="220" t="s">
        <v>48</v>
      </c>
      <c r="B21" s="351" t="s">
        <v>49</v>
      </c>
      <c r="C21" s="197">
        <f>SUM(C22:C29)</f>
        <v>14139</v>
      </c>
      <c r="D21" s="197">
        <f>SUM(D22:D29)</f>
        <v>14500</v>
      </c>
      <c r="E21" s="180">
        <f>SUM(E22:E29)</f>
        <v>16685</v>
      </c>
      <c r="F21" s="181">
        <f t="shared" si="1"/>
        <v>0.18006931183252</v>
      </c>
      <c r="G21" s="181">
        <f t="shared" si="2"/>
        <v>1.15068965517241</v>
      </c>
      <c r="H21" s="508" t="str">
        <f t="shared" si="0"/>
        <v>是</v>
      </c>
    </row>
    <row r="22" ht="37.15" customHeight="1" spans="1:8">
      <c r="A22" s="357" t="s">
        <v>50</v>
      </c>
      <c r="B22" s="199" t="s">
        <v>51</v>
      </c>
      <c r="C22" s="190">
        <v>2577</v>
      </c>
      <c r="D22" s="509">
        <v>2610</v>
      </c>
      <c r="E22" s="186">
        <v>2881</v>
      </c>
      <c r="F22" s="187">
        <f t="shared" si="1"/>
        <v>0.117966627861855</v>
      </c>
      <c r="G22" s="187">
        <f t="shared" si="2"/>
        <v>1.10383141762452</v>
      </c>
      <c r="H22" s="508" t="str">
        <f t="shared" si="0"/>
        <v>是</v>
      </c>
    </row>
    <row r="23" ht="37.15" customHeight="1" spans="1:8">
      <c r="A23" s="223" t="s">
        <v>52</v>
      </c>
      <c r="B23" s="359" t="s">
        <v>53</v>
      </c>
      <c r="C23" s="190">
        <v>1527</v>
      </c>
      <c r="D23" s="510">
        <v>1500</v>
      </c>
      <c r="E23" s="186">
        <v>2052</v>
      </c>
      <c r="F23" s="187">
        <f t="shared" si="1"/>
        <v>0.343811394891945</v>
      </c>
      <c r="G23" s="187">
        <f t="shared" si="2"/>
        <v>1.368</v>
      </c>
      <c r="H23" s="508" t="str">
        <f t="shared" si="0"/>
        <v>是</v>
      </c>
    </row>
    <row r="24" ht="37.15" customHeight="1" spans="1:8">
      <c r="A24" s="223" t="s">
        <v>54</v>
      </c>
      <c r="B24" s="199" t="s">
        <v>55</v>
      </c>
      <c r="C24" s="190">
        <v>7126</v>
      </c>
      <c r="D24" s="510">
        <v>7560</v>
      </c>
      <c r="E24" s="186">
        <v>9648</v>
      </c>
      <c r="F24" s="187">
        <f t="shared" si="1"/>
        <v>0.353915239966321</v>
      </c>
      <c r="G24" s="187">
        <f t="shared" si="2"/>
        <v>1.27619047619048</v>
      </c>
      <c r="H24" s="508" t="str">
        <f t="shared" si="0"/>
        <v>是</v>
      </c>
    </row>
    <row r="25" ht="37.15" customHeight="1" spans="1:8">
      <c r="A25" s="223" t="s">
        <v>56</v>
      </c>
      <c r="B25" s="199" t="s">
        <v>57</v>
      </c>
      <c r="C25" s="190">
        <v>0</v>
      </c>
      <c r="D25" s="510"/>
      <c r="E25" s="186"/>
      <c r="F25" s="187"/>
      <c r="G25" s="187"/>
      <c r="H25" s="508" t="str">
        <f t="shared" si="0"/>
        <v>否</v>
      </c>
    </row>
    <row r="26" ht="37.15" customHeight="1" spans="1:8">
      <c r="A26" s="223" t="s">
        <v>58</v>
      </c>
      <c r="B26" s="199" t="s">
        <v>59</v>
      </c>
      <c r="C26" s="190">
        <v>1588</v>
      </c>
      <c r="D26" s="510">
        <v>1680</v>
      </c>
      <c r="E26" s="186">
        <v>1378</v>
      </c>
      <c r="F26" s="187">
        <f t="shared" si="1"/>
        <v>-0.132241813602015</v>
      </c>
      <c r="G26" s="187">
        <f t="shared" si="2"/>
        <v>0.820238095238095</v>
      </c>
      <c r="H26" s="508" t="str">
        <f t="shared" si="0"/>
        <v>是</v>
      </c>
    </row>
    <row r="27" ht="37.15" customHeight="1" spans="1:8">
      <c r="A27" s="223" t="s">
        <v>60</v>
      </c>
      <c r="B27" s="199" t="s">
        <v>61</v>
      </c>
      <c r="C27" s="190"/>
      <c r="D27" s="510"/>
      <c r="E27" s="186"/>
      <c r="F27" s="187" t="str">
        <f t="shared" si="1"/>
        <v/>
      </c>
      <c r="G27" s="187" t="str">
        <f t="shared" si="2"/>
        <v/>
      </c>
      <c r="H27" s="508" t="str">
        <f t="shared" si="0"/>
        <v>否</v>
      </c>
    </row>
    <row r="28" ht="37.15" customHeight="1" spans="1:8">
      <c r="A28" s="223" t="s">
        <v>62</v>
      </c>
      <c r="B28" s="199" t="s">
        <v>63</v>
      </c>
      <c r="C28" s="190">
        <v>352</v>
      </c>
      <c r="D28" s="510">
        <v>370</v>
      </c>
      <c r="E28" s="186">
        <v>288</v>
      </c>
      <c r="F28" s="187">
        <f t="shared" si="1"/>
        <v>-0.181818181818182</v>
      </c>
      <c r="G28" s="187">
        <f t="shared" si="2"/>
        <v>0.778378378378378</v>
      </c>
      <c r="H28" s="508" t="str">
        <f t="shared" si="0"/>
        <v>是</v>
      </c>
    </row>
    <row r="29" ht="37.15" customHeight="1" spans="1:8">
      <c r="A29" s="223" t="s">
        <v>64</v>
      </c>
      <c r="B29" s="199" t="s">
        <v>65</v>
      </c>
      <c r="C29" s="190">
        <v>969</v>
      </c>
      <c r="D29" s="510">
        <v>780</v>
      </c>
      <c r="E29" s="186">
        <v>438</v>
      </c>
      <c r="F29" s="187">
        <f t="shared" si="1"/>
        <v>-0.547987616099071</v>
      </c>
      <c r="G29" s="187">
        <f t="shared" si="2"/>
        <v>0.561538461538462</v>
      </c>
      <c r="H29" s="508" t="str">
        <f t="shared" si="0"/>
        <v>是</v>
      </c>
    </row>
    <row r="30" s="345" customFormat="1" ht="37.15" customHeight="1" spans="1:8">
      <c r="A30" s="223"/>
      <c r="B30" s="199"/>
      <c r="C30" s="190"/>
      <c r="D30" s="190"/>
      <c r="E30" s="186"/>
      <c r="F30" s="181"/>
      <c r="G30" s="181"/>
      <c r="H30" s="508" t="str">
        <f t="shared" si="0"/>
        <v>是</v>
      </c>
    </row>
    <row r="31" s="345" customFormat="1" ht="37.15" customHeight="1" spans="1:8">
      <c r="A31" s="361"/>
      <c r="B31" s="322" t="s">
        <v>66</v>
      </c>
      <c r="C31" s="197">
        <f>SUM(C21,C5)</f>
        <v>56578</v>
      </c>
      <c r="D31" s="197">
        <f>SUM(D21,D5)</f>
        <v>58300</v>
      </c>
      <c r="E31" s="180">
        <f>SUM(E21,E5)</f>
        <v>55321</v>
      </c>
      <c r="F31" s="181">
        <f>IF(C31&lt;&gt;0,E31/C31-1,"")</f>
        <v>-0.0222171161935735</v>
      </c>
      <c r="G31" s="181">
        <f t="shared" si="2"/>
        <v>0.948902229845626</v>
      </c>
      <c r="H31" s="508" t="str">
        <f t="shared" si="0"/>
        <v>是</v>
      </c>
    </row>
    <row r="32" s="345" customFormat="1" ht="37.15" customHeight="1" spans="1:8">
      <c r="A32" s="220">
        <v>105</v>
      </c>
      <c r="B32" s="196" t="s">
        <v>67</v>
      </c>
      <c r="C32" s="197">
        <v>10000</v>
      </c>
      <c r="D32" s="197"/>
      <c r="E32" s="180"/>
      <c r="F32" s="511">
        <f t="shared" ref="F31:F41" si="3">IF(C32&lt;&gt;0,E32/C32-1,"")</f>
        <v>-1</v>
      </c>
      <c r="G32" s="511" t="str">
        <f t="shared" si="2"/>
        <v/>
      </c>
      <c r="H32" s="508" t="str">
        <f t="shared" si="0"/>
        <v>是</v>
      </c>
    </row>
    <row r="33" ht="37.15" customHeight="1" spans="1:8">
      <c r="A33" s="350">
        <v>110</v>
      </c>
      <c r="B33" s="351" t="s">
        <v>68</v>
      </c>
      <c r="C33" s="197">
        <f>SUM(C34:C40)</f>
        <v>296424</v>
      </c>
      <c r="D33" s="197">
        <f>SUM(D34:D40)</f>
        <v>285770</v>
      </c>
      <c r="E33" s="197">
        <f>SUM(E34:E40)</f>
        <v>274247</v>
      </c>
      <c r="F33" s="511">
        <f t="shared" si="3"/>
        <v>-0.0748151296791083</v>
      </c>
      <c r="G33" s="511">
        <f t="shared" si="2"/>
        <v>0.959677362914232</v>
      </c>
      <c r="H33" s="508" t="str">
        <f t="shared" si="0"/>
        <v>是</v>
      </c>
    </row>
    <row r="34" ht="37.15" customHeight="1" spans="1:8">
      <c r="A34" s="223">
        <v>11001</v>
      </c>
      <c r="B34" s="199" t="s">
        <v>69</v>
      </c>
      <c r="C34" s="190">
        <v>7000</v>
      </c>
      <c r="D34" s="459">
        <v>7000</v>
      </c>
      <c r="E34" s="186">
        <v>5531</v>
      </c>
      <c r="F34" s="512">
        <f t="shared" si="3"/>
        <v>-0.209857142857143</v>
      </c>
      <c r="G34" s="512">
        <f t="shared" si="2"/>
        <v>0.790142857142857</v>
      </c>
      <c r="H34" s="508" t="str">
        <f t="shared" si="0"/>
        <v>是</v>
      </c>
    </row>
    <row r="35" ht="37.15" customHeight="1" spans="1:8">
      <c r="A35" s="223">
        <v>11002</v>
      </c>
      <c r="B35" s="199" t="s">
        <v>70</v>
      </c>
      <c r="C35" s="190">
        <v>172752</v>
      </c>
      <c r="D35" s="459">
        <v>153000</v>
      </c>
      <c r="E35" s="186">
        <v>208166</v>
      </c>
      <c r="F35" s="512">
        <f t="shared" si="3"/>
        <v>0.204999073816801</v>
      </c>
      <c r="G35" s="512">
        <f t="shared" si="2"/>
        <v>1.36056209150327</v>
      </c>
      <c r="H35" s="508" t="str">
        <f t="shared" si="0"/>
        <v>是</v>
      </c>
    </row>
    <row r="36" ht="37.15" customHeight="1" spans="1:8">
      <c r="A36" s="223">
        <v>11003</v>
      </c>
      <c r="B36" s="199" t="s">
        <v>71</v>
      </c>
      <c r="C36" s="190">
        <v>56149</v>
      </c>
      <c r="D36" s="459">
        <v>65000</v>
      </c>
      <c r="E36" s="190">
        <v>36441</v>
      </c>
      <c r="F36" s="512">
        <f t="shared" si="3"/>
        <v>-0.350994674882901</v>
      </c>
      <c r="G36" s="512">
        <f t="shared" si="2"/>
        <v>0.560630769230769</v>
      </c>
      <c r="H36" s="508" t="str">
        <f t="shared" si="0"/>
        <v>是</v>
      </c>
    </row>
    <row r="37" ht="37.15" customHeight="1" spans="1:8">
      <c r="A37" s="223">
        <v>11008</v>
      </c>
      <c r="B37" s="199" t="s">
        <v>72</v>
      </c>
      <c r="C37" s="190"/>
      <c r="D37" s="459">
        <v>1541</v>
      </c>
      <c r="E37" s="186">
        <v>2095</v>
      </c>
      <c r="F37" s="512" t="str">
        <f t="shared" si="3"/>
        <v/>
      </c>
      <c r="G37" s="512">
        <f t="shared" si="2"/>
        <v>1.3595068137573</v>
      </c>
      <c r="H37" s="508" t="str">
        <f t="shared" si="0"/>
        <v>是</v>
      </c>
    </row>
    <row r="38" ht="37.15" customHeight="1" spans="1:8">
      <c r="A38" s="223">
        <v>11009</v>
      </c>
      <c r="B38" s="199" t="s">
        <v>73</v>
      </c>
      <c r="C38" s="190">
        <v>59108</v>
      </c>
      <c r="D38" s="459">
        <v>58651</v>
      </c>
      <c r="E38" s="186">
        <v>21436</v>
      </c>
      <c r="F38" s="512">
        <f t="shared" si="3"/>
        <v>-0.637341814982743</v>
      </c>
      <c r="G38" s="512">
        <f t="shared" si="2"/>
        <v>0.365483964467784</v>
      </c>
      <c r="H38" s="508" t="str">
        <f t="shared" si="0"/>
        <v>是</v>
      </c>
    </row>
    <row r="39" ht="37.15" customHeight="1" spans="1:8">
      <c r="A39" s="363">
        <v>11013</v>
      </c>
      <c r="B39" s="364" t="s">
        <v>74</v>
      </c>
      <c r="C39" s="190"/>
      <c r="D39" s="190"/>
      <c r="E39" s="186"/>
      <c r="F39" s="512" t="str">
        <f t="shared" si="3"/>
        <v/>
      </c>
      <c r="G39" s="512" t="str">
        <f t="shared" si="2"/>
        <v/>
      </c>
      <c r="H39" s="508" t="str">
        <f t="shared" si="0"/>
        <v>否</v>
      </c>
    </row>
    <row r="40" ht="37.15" customHeight="1" spans="1:8">
      <c r="A40" s="363">
        <v>11015</v>
      </c>
      <c r="B40" s="364" t="s">
        <v>75</v>
      </c>
      <c r="C40" s="190">
        <v>1415</v>
      </c>
      <c r="D40" s="459">
        <v>578</v>
      </c>
      <c r="E40" s="186">
        <v>578</v>
      </c>
      <c r="F40" s="512">
        <f t="shared" si="3"/>
        <v>-0.591519434628975</v>
      </c>
      <c r="G40" s="512">
        <f t="shared" si="2"/>
        <v>1</v>
      </c>
      <c r="H40" s="508" t="str">
        <f t="shared" si="0"/>
        <v>是</v>
      </c>
    </row>
    <row r="41" s="503" customFormat="1" ht="37.15" customHeight="1" spans="1:8">
      <c r="A41" s="366"/>
      <c r="B41" s="367" t="s">
        <v>76</v>
      </c>
      <c r="C41" s="197">
        <f>SUM(C31:C32,C33)</f>
        <v>363002</v>
      </c>
      <c r="D41" s="197">
        <f>SUM(D31:D32,D33)</f>
        <v>344070</v>
      </c>
      <c r="E41" s="180">
        <f>SUM(E31:E32,E33)</f>
        <v>329568</v>
      </c>
      <c r="F41" s="511">
        <f t="shared" si="3"/>
        <v>-0.092104175734569</v>
      </c>
      <c r="G41" s="511">
        <f t="shared" si="2"/>
        <v>0.957851599965123</v>
      </c>
      <c r="H41" s="508" t="str">
        <f t="shared" si="0"/>
        <v>是</v>
      </c>
    </row>
    <row r="42" ht="50.1" customHeight="1" spans="2:7">
      <c r="B42" s="513"/>
      <c r="C42" s="514"/>
      <c r="D42" s="514"/>
      <c r="E42" s="514"/>
      <c r="F42" s="514"/>
      <c r="G42" s="514"/>
    </row>
    <row r="43" spans="4:5">
      <c r="D43" s="203"/>
      <c r="E43" s="203"/>
    </row>
  </sheetData>
  <mergeCells count="8">
    <mergeCell ref="B1:G1"/>
    <mergeCell ref="D3:E3"/>
    <mergeCell ref="F3:G3"/>
    <mergeCell ref="B42:G42"/>
    <mergeCell ref="A3:A4"/>
    <mergeCell ref="B3:B4"/>
    <mergeCell ref="C3:C4"/>
    <mergeCell ref="H3:H4"/>
  </mergeCells>
  <conditionalFormatting sqref="F2">
    <cfRule type="cellIs" dxfId="0" priority="52" stopIfTrue="1" operator="lessThanOrEqual">
      <formula>-1</formula>
    </cfRule>
  </conditionalFormatting>
  <conditionalFormatting sqref="G2">
    <cfRule type="cellIs" dxfId="0" priority="43" stopIfTrue="1" operator="lessThanOrEqual">
      <formula>-1</formula>
    </cfRule>
  </conditionalFormatting>
  <conditionalFormatting sqref="D5:E5">
    <cfRule type="expression" dxfId="1" priority="18" stopIfTrue="1">
      <formula>"len($A:$A)=3"</formula>
    </cfRule>
    <cfRule type="expression" dxfId="1" priority="19" stopIfTrue="1">
      <formula>"len($A:$A)=3"</formula>
    </cfRule>
  </conditionalFormatting>
  <conditionalFormatting sqref="A32:B32">
    <cfRule type="expression" dxfId="1" priority="38" stopIfTrue="1">
      <formula>"len($A:$A)=3"</formula>
    </cfRule>
  </conditionalFormatting>
  <conditionalFormatting sqref="C32">
    <cfRule type="expression" dxfId="1" priority="16" stopIfTrue="1">
      <formula>"len($A:$A)=3"</formula>
    </cfRule>
  </conditionalFormatting>
  <conditionalFormatting sqref="B35">
    <cfRule type="expression" dxfId="1" priority="5" stopIfTrue="1">
      <formula>"len($A:$A)=3"</formula>
    </cfRule>
  </conditionalFormatting>
  <conditionalFormatting sqref="E36">
    <cfRule type="expression" dxfId="1" priority="14" stopIfTrue="1">
      <formula>"len($A:$A)=3"</formula>
    </cfRule>
  </conditionalFormatting>
  <conditionalFormatting sqref="C39">
    <cfRule type="expression" dxfId="1" priority="8" stopIfTrue="1">
      <formula>"len($A:$A)=3"</formula>
    </cfRule>
    <cfRule type="expression" dxfId="1" priority="9" stopIfTrue="1">
      <formula>"len($A:$A)=3"</formula>
    </cfRule>
  </conditionalFormatting>
  <conditionalFormatting sqref="B5:B7">
    <cfRule type="expression" dxfId="1" priority="42" stopIfTrue="1">
      <formula>"len($A:$A)=3"</formula>
    </cfRule>
  </conditionalFormatting>
  <conditionalFormatting sqref="B39:B40">
    <cfRule type="expression" dxfId="1" priority="10" stopIfTrue="1">
      <formula>"len($A:$A)=3"</formula>
    </cfRule>
    <cfRule type="expression" dxfId="1" priority="11" stopIfTrue="1">
      <formula>"len($A:$A)=3"</formula>
    </cfRule>
  </conditionalFormatting>
  <conditionalFormatting sqref="C5:C7">
    <cfRule type="expression" dxfId="1" priority="22" stopIfTrue="1">
      <formula>"len($A:$A)=3"</formula>
    </cfRule>
  </conditionalFormatting>
  <conditionalFormatting sqref="C8:C9">
    <cfRule type="expression" dxfId="1" priority="20" stopIfTrue="1">
      <formula>"len($A:$A)=3"</formula>
    </cfRule>
  </conditionalFormatting>
  <conditionalFormatting sqref="D6:D20">
    <cfRule type="expression" dxfId="1" priority="4" stopIfTrue="1">
      <formula>"len($A:$A)=3"</formula>
    </cfRule>
    <cfRule type="expression" dxfId="1" priority="3" stopIfTrue="1">
      <formula>"len($A:$A)=3"</formula>
    </cfRule>
  </conditionalFormatting>
  <conditionalFormatting sqref="E11:E17">
    <cfRule type="expression" dxfId="1" priority="2" stopIfTrue="1">
      <formula>"len($A:$A)=3"</formula>
    </cfRule>
    <cfRule type="expression" dxfId="1" priority="1" stopIfTrue="1">
      <formula>"len($A:$A)=3"</formula>
    </cfRule>
  </conditionalFormatting>
  <conditionalFormatting sqref="A5:B32">
    <cfRule type="expression" dxfId="1" priority="39" stopIfTrue="1">
      <formula>"len($A:$A)=3"</formula>
    </cfRule>
  </conditionalFormatting>
  <conditionalFormatting sqref="C5:C13 C18:C21 C27:C28 C30:C32">
    <cfRule type="expression" dxfId="1" priority="17" stopIfTrue="1">
      <formula>"len($A:$A)=3"</formula>
    </cfRule>
  </conditionalFormatting>
  <conditionalFormatting sqref="B8:B9 B32:C33 B34 B36 A37:C37">
    <cfRule type="expression" dxfId="1" priority="40" stopIfTrue="1">
      <formula>"len($A:$A)=3"</formula>
    </cfRule>
  </conditionalFormatting>
  <conditionalFormatting sqref="A33:B36 B42 B41:E41 B40">
    <cfRule type="expression" dxfId="1" priority="37" stopIfTrue="1">
      <formula>"len($A:$A)=3"</formula>
    </cfRule>
  </conditionalFormatting>
  <conditionalFormatting sqref="C33:E33 E34:E36">
    <cfRule type="expression" dxfId="1" priority="15" stopIfTrue="1">
      <formula>"len($A:$A)=3"</formula>
    </cfRule>
  </conditionalFormatting>
  <conditionalFormatting sqref="D33:E33 E34:E36">
    <cfRule type="expression" dxfId="1" priority="23" stopIfTrue="1">
      <formula>"len($A:$A)=3"</formula>
    </cfRule>
  </conditionalFormatting>
  <conditionalFormatting sqref="A34:B36">
    <cfRule type="expression" dxfId="1" priority="36" stopIfTrue="1">
      <formula>"len($A:$A)=3"</formula>
    </cfRule>
  </conditionalFormatting>
  <conditionalFormatting sqref="A37:B42">
    <cfRule type="expression" dxfId="1" priority="34" stopIfTrue="1">
      <formula>"len($A:$A)=3"</formula>
    </cfRule>
  </conditionalFormatting>
  <conditionalFormatting sqref="C37 C39 C41">
    <cfRule type="expression" dxfId="1" priority="12" stopIfTrue="1">
      <formula>"len($A:$A)=3"</formula>
    </cfRule>
  </conditionalFormatting>
  <dataValidations count="1">
    <dataValidation type="custom" allowBlank="1" showInputMessage="1" showErrorMessage="1" errorTitle="提示" error="对不起，此处只能输入数字。" sqref="D6:D20 D23:D29">
      <formula1>OR(D6="",ISNUMBER(D6))</formula1>
    </dataValidation>
  </dataValidations>
  <printOptions horizontalCentered="1"/>
  <pageMargins left="0.471527777777778" right="0.393055555555556" top="0.747916666666667" bottom="0.747916666666667" header="0.313888888888889" footer="0.313888888888889"/>
  <pageSetup paperSize="9" scale="75" orientation="portrait" useFirstPageNumber="1"/>
  <headerFooter alignWithMargins="0">
    <oddFooter>&amp;C&amp;16- &amp;P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I53"/>
  <sheetViews>
    <sheetView showZeros="0" tabSelected="1" view="pageBreakPreview" zoomScaleNormal="90" workbookViewId="0">
      <pane ySplit="4" topLeftCell="A38" activePane="bottomLeft" state="frozen"/>
      <selection/>
      <selection pane="bottomLeft" activeCell="L6" sqref="L6"/>
    </sheetView>
  </sheetViews>
  <sheetFormatPr defaultColWidth="9" defaultRowHeight="14.25"/>
  <cols>
    <col min="1" max="1" width="13.75" style="207" customWidth="1"/>
    <col min="2" max="2" width="43.6333333333333" style="207" customWidth="1"/>
    <col min="3" max="5" width="16.6333333333333" style="207" customWidth="1"/>
    <col min="6" max="7" width="15.5" style="207" customWidth="1"/>
    <col min="8" max="8" width="9.13333333333333" style="207" customWidth="1"/>
    <col min="9" max="9" width="9.5" style="207" customWidth="1"/>
    <col min="10" max="16384" width="9" style="207"/>
  </cols>
  <sheetData>
    <row r="1" ht="45" customHeight="1" spans="2:7">
      <c r="B1" s="209" t="str">
        <f>YEAR(封面!$B$7)-1&amp;"年勐海县一般公共预算收支情况表"</f>
        <v>2020年勐海县一般公共预算收支情况表</v>
      </c>
      <c r="C1" s="209"/>
      <c r="D1" s="209"/>
      <c r="E1" s="209"/>
      <c r="F1" s="209"/>
      <c r="G1" s="209"/>
    </row>
    <row r="2" ht="18.95" customHeight="1" spans="1:7">
      <c r="A2" s="488"/>
      <c r="B2" s="311" t="s">
        <v>8</v>
      </c>
      <c r="C2" s="489"/>
      <c r="D2" s="489"/>
      <c r="E2" s="490"/>
      <c r="G2" s="268" t="s">
        <v>9</v>
      </c>
    </row>
    <row r="3" s="308" customFormat="1" ht="36" customHeight="1" spans="1:8">
      <c r="A3" s="212" t="s">
        <v>10</v>
      </c>
      <c r="B3" s="270" t="s">
        <v>11</v>
      </c>
      <c r="C3" s="9" t="str">
        <f>YEAR(封面!$B$7)-2&amp;"年决算数"</f>
        <v>2019年决算数</v>
      </c>
      <c r="D3" s="9" t="str">
        <f>YEAR(封面!$B$7)-1&amp;"年"</f>
        <v>2020年</v>
      </c>
      <c r="E3" s="9"/>
      <c r="F3" s="270" t="s">
        <v>12</v>
      </c>
      <c r="G3" s="270"/>
      <c r="H3" s="491" t="s">
        <v>13</v>
      </c>
    </row>
    <row r="4" s="308" customFormat="1" ht="36" customHeight="1" spans="1:8">
      <c r="A4" s="212"/>
      <c r="B4" s="270"/>
      <c r="C4" s="9"/>
      <c r="D4" s="9" t="s">
        <v>14</v>
      </c>
      <c r="E4" s="9" t="s">
        <v>15</v>
      </c>
      <c r="F4" s="9" t="str">
        <f>"比"&amp;YEAR(封面!$B$7)-2&amp;"年决算数增长%"</f>
        <v>比2019年决算数增长%</v>
      </c>
      <c r="G4" s="9" t="str">
        <f>"完成"&amp;YEAR(封面!$B$7)-1&amp;"年预算数的%"</f>
        <v>完成2020年预算数的%</v>
      </c>
      <c r="H4" s="491"/>
    </row>
    <row r="5" ht="37.15" customHeight="1" spans="1:8">
      <c r="A5" s="314" t="s">
        <v>77</v>
      </c>
      <c r="B5" s="315" t="s">
        <v>78</v>
      </c>
      <c r="C5" s="492">
        <f>SUMIF('02'!$A$5:$A$1368,'01-2'!A5,'02'!$C$5:$C$1368)</f>
        <v>19602</v>
      </c>
      <c r="D5" s="492">
        <f>SUMIF('02'!$A$5:$A$1368,'01-2'!A5,'02'!$D$5:$D$1368)</f>
        <v>21947</v>
      </c>
      <c r="E5" s="316">
        <v>19203</v>
      </c>
      <c r="F5" s="187">
        <f>IF(C5&lt;&gt;0,E5/C5-1,"")</f>
        <v>-0.0203550658096112</v>
      </c>
      <c r="G5" s="187">
        <f>IF(D5&lt;&gt;0,E5/D5,"")</f>
        <v>0.874971522303732</v>
      </c>
      <c r="H5" s="493" t="str">
        <f>IF(LEN(A5)=3,"是",IF(B5&lt;&gt;"",IF(SUM(C5:E5)&lt;&gt;0,"是","否"),"是"))</f>
        <v>是</v>
      </c>
    </row>
    <row r="6" ht="37.15" customHeight="1" spans="1:8">
      <c r="A6" s="314" t="s">
        <v>79</v>
      </c>
      <c r="B6" s="320" t="s">
        <v>80</v>
      </c>
      <c r="C6" s="492">
        <f>SUMIF('02'!$A$5:$A$1368,'01-2'!A6,'02'!$C$5:$C$1368)</f>
        <v>0</v>
      </c>
      <c r="D6" s="492">
        <f>SUMIF('02'!$A$5:$A$1368,'01-2'!A6,'02'!$D$5:$D$1368)</f>
        <v>0</v>
      </c>
      <c r="E6" s="316">
        <f>SUMIF('02'!$A$5:$A$1368,'01-2'!A6,'02'!$E$5:$E$1368)</f>
        <v>0</v>
      </c>
      <c r="F6" s="187" t="str">
        <f t="shared" ref="F6:F29" si="0">IF(C6&lt;&gt;0,E6/C6-1,"")</f>
        <v/>
      </c>
      <c r="G6" s="187" t="str">
        <f t="shared" ref="G6:G29" si="1">IF(D6&lt;&gt;0,E6/D6,"")</f>
        <v/>
      </c>
      <c r="H6" s="493" t="str">
        <f t="shared" ref="H6:H39" si="2">IF(LEN(A6)=3,"是",IF(B6&lt;&gt;"",IF(SUM(C6:E6)&lt;&gt;0,"是","否"),"是"))</f>
        <v>是</v>
      </c>
    </row>
    <row r="7" ht="37.15" customHeight="1" spans="1:8">
      <c r="A7" s="314" t="s">
        <v>81</v>
      </c>
      <c r="B7" s="320" t="s">
        <v>82</v>
      </c>
      <c r="C7" s="492">
        <f>SUMIF('02'!$A$5:$A$1368,'01-2'!A7,'02'!$C$5:$C$1368)</f>
        <v>383</v>
      </c>
      <c r="D7" s="492">
        <f>SUMIF('02'!$A$5:$A$1368,'01-2'!A7,'02'!$D$5:$D$1368)</f>
        <v>548</v>
      </c>
      <c r="E7" s="316">
        <v>281</v>
      </c>
      <c r="F7" s="187">
        <f t="shared" si="0"/>
        <v>-0.266318537859008</v>
      </c>
      <c r="G7" s="187">
        <f t="shared" si="1"/>
        <v>0.512773722627737</v>
      </c>
      <c r="H7" s="493" t="str">
        <f t="shared" si="2"/>
        <v>是</v>
      </c>
    </row>
    <row r="8" ht="37.15" customHeight="1" spans="1:8">
      <c r="A8" s="314" t="s">
        <v>83</v>
      </c>
      <c r="B8" s="320" t="s">
        <v>84</v>
      </c>
      <c r="C8" s="492">
        <f>SUMIF('02'!$A$5:$A$1368,'01-2'!A8,'02'!$C$5:$C$1368)</f>
        <v>17844</v>
      </c>
      <c r="D8" s="492">
        <f>SUMIF('02'!$A$5:$A$1368,'01-2'!A8,'02'!$D$5:$D$1368)</f>
        <v>16024</v>
      </c>
      <c r="E8" s="316">
        <v>14788</v>
      </c>
      <c r="F8" s="187">
        <f t="shared" si="0"/>
        <v>-0.171262048867967</v>
      </c>
      <c r="G8" s="187">
        <f t="shared" si="1"/>
        <v>0.922865701447828</v>
      </c>
      <c r="H8" s="493" t="str">
        <f t="shared" si="2"/>
        <v>是</v>
      </c>
    </row>
    <row r="9" ht="37.15" customHeight="1" spans="1:8">
      <c r="A9" s="314" t="s">
        <v>85</v>
      </c>
      <c r="B9" s="320" t="s">
        <v>86</v>
      </c>
      <c r="C9" s="492">
        <f>SUMIF('02'!$A$5:$A$1368,'01-2'!A9,'02'!$C$5:$C$1368)</f>
        <v>61683</v>
      </c>
      <c r="D9" s="492">
        <f>SUMIF('02'!$A$5:$A$1368,'01-2'!A9,'02'!$D$5:$D$1368)</f>
        <v>61823</v>
      </c>
      <c r="E9" s="316">
        <v>67225</v>
      </c>
      <c r="F9" s="187">
        <f t="shared" si="0"/>
        <v>0.0898464730963151</v>
      </c>
      <c r="G9" s="187">
        <f t="shared" si="1"/>
        <v>1.08737848373583</v>
      </c>
      <c r="H9" s="493" t="str">
        <f t="shared" si="2"/>
        <v>是</v>
      </c>
    </row>
    <row r="10" ht="37.15" customHeight="1" spans="1:8">
      <c r="A10" s="314" t="s">
        <v>87</v>
      </c>
      <c r="B10" s="320" t="s">
        <v>88</v>
      </c>
      <c r="C10" s="492">
        <f>SUMIF('02'!$A$5:$A$1368,'01-2'!A10,'02'!$C$5:$C$1368)</f>
        <v>354</v>
      </c>
      <c r="D10" s="492">
        <f>SUMIF('02'!$A$5:$A$1368,'01-2'!A10,'02'!$D$5:$D$1368)</f>
        <v>588</v>
      </c>
      <c r="E10" s="316">
        <v>328</v>
      </c>
      <c r="F10" s="187">
        <f t="shared" si="0"/>
        <v>-0.0734463276836158</v>
      </c>
      <c r="G10" s="187">
        <f t="shared" si="1"/>
        <v>0.557823129251701</v>
      </c>
      <c r="H10" s="493" t="str">
        <f t="shared" si="2"/>
        <v>是</v>
      </c>
    </row>
    <row r="11" ht="37.15" customHeight="1" spans="1:8">
      <c r="A11" s="314" t="s">
        <v>89</v>
      </c>
      <c r="B11" s="320" t="s">
        <v>90</v>
      </c>
      <c r="C11" s="492">
        <f>SUMIF('02'!$A$5:$A$1368,'01-2'!A11,'02'!$C$5:$C$1368)</f>
        <v>4201</v>
      </c>
      <c r="D11" s="492">
        <f>SUMIF('02'!$A$5:$A$1368,'01-2'!A11,'02'!$D$5:$D$1368)</f>
        <v>3385</v>
      </c>
      <c r="E11" s="316">
        <v>3585</v>
      </c>
      <c r="F11" s="187">
        <f t="shared" si="0"/>
        <v>-0.146631754344204</v>
      </c>
      <c r="G11" s="187">
        <f t="shared" si="1"/>
        <v>1.05908419497784</v>
      </c>
      <c r="H11" s="493" t="str">
        <f t="shared" si="2"/>
        <v>是</v>
      </c>
    </row>
    <row r="12" ht="37.15" customHeight="1" spans="1:8">
      <c r="A12" s="314" t="s">
        <v>91</v>
      </c>
      <c r="B12" s="320" t="s">
        <v>92</v>
      </c>
      <c r="C12" s="492">
        <f>SUMIF('02'!$A$5:$A$1368,'01-2'!A12,'02'!$C$5:$C$1368)</f>
        <v>53757</v>
      </c>
      <c r="D12" s="492">
        <f>SUMIF('02'!$A$5:$A$1368,'01-2'!A12,'02'!$D$5:$D$1368)</f>
        <v>59887</v>
      </c>
      <c r="E12" s="316">
        <v>50569</v>
      </c>
      <c r="F12" s="187">
        <f t="shared" si="0"/>
        <v>-0.059303904607772</v>
      </c>
      <c r="G12" s="187">
        <f t="shared" si="1"/>
        <v>0.844406966453487</v>
      </c>
      <c r="H12" s="493" t="str">
        <f t="shared" si="2"/>
        <v>是</v>
      </c>
    </row>
    <row r="13" ht="37.15" customHeight="1" spans="1:8">
      <c r="A13" s="314" t="s">
        <v>93</v>
      </c>
      <c r="B13" s="320" t="s">
        <v>94</v>
      </c>
      <c r="C13" s="492">
        <f>SUMIF('02'!$A$5:$A$1368,'01-2'!A13,'02'!$C$5:$C$1368)</f>
        <v>44403</v>
      </c>
      <c r="D13" s="492">
        <f>SUMIF('02'!$A$5:$A$1368,'01-2'!A13,'02'!$D$5:$D$1368)</f>
        <v>42154</v>
      </c>
      <c r="E13" s="316">
        <v>49188</v>
      </c>
      <c r="F13" s="187">
        <f t="shared" si="0"/>
        <v>0.107762988987231</v>
      </c>
      <c r="G13" s="187">
        <f t="shared" si="1"/>
        <v>1.16686435450966</v>
      </c>
      <c r="H13" s="493" t="str">
        <f t="shared" si="2"/>
        <v>是</v>
      </c>
    </row>
    <row r="14" ht="37.15" customHeight="1" spans="1:8">
      <c r="A14" s="314" t="s">
        <v>95</v>
      </c>
      <c r="B14" s="320" t="s">
        <v>96</v>
      </c>
      <c r="C14" s="492">
        <f>SUMIF('02'!$A$5:$A$1368,'01-2'!A14,'02'!$C$5:$C$1368)</f>
        <v>6220</v>
      </c>
      <c r="D14" s="492">
        <f>SUMIF('02'!$A$5:$A$1368,'01-2'!A14,'02'!$D$5:$D$1368)</f>
        <v>3114</v>
      </c>
      <c r="E14" s="316">
        <v>4544</v>
      </c>
      <c r="F14" s="187">
        <f t="shared" si="0"/>
        <v>-0.269453376205788</v>
      </c>
      <c r="G14" s="187">
        <f t="shared" si="1"/>
        <v>1.4592164418754</v>
      </c>
      <c r="H14" s="493" t="str">
        <f t="shared" si="2"/>
        <v>是</v>
      </c>
    </row>
    <row r="15" ht="37.15" customHeight="1" spans="1:8">
      <c r="A15" s="314" t="s">
        <v>97</v>
      </c>
      <c r="B15" s="320" t="s">
        <v>98</v>
      </c>
      <c r="C15" s="492">
        <f>SUMIF('02'!$A$5:$A$1368,'01-2'!A15,'02'!$C$5:$C$1368)</f>
        <v>43529</v>
      </c>
      <c r="D15" s="492">
        <f>SUMIF('02'!$A$5:$A$1368,'01-2'!A15,'02'!$D$5:$D$1368)</f>
        <v>25430</v>
      </c>
      <c r="E15" s="316">
        <v>17532</v>
      </c>
      <c r="F15" s="187">
        <f t="shared" si="0"/>
        <v>-0.597234027889453</v>
      </c>
      <c r="G15" s="187">
        <f t="shared" si="1"/>
        <v>0.689421942587495</v>
      </c>
      <c r="H15" s="493" t="str">
        <f t="shared" si="2"/>
        <v>是</v>
      </c>
    </row>
    <row r="16" ht="37.15" customHeight="1" spans="1:8">
      <c r="A16" s="314" t="s">
        <v>99</v>
      </c>
      <c r="B16" s="320" t="s">
        <v>100</v>
      </c>
      <c r="C16" s="492">
        <f>SUMIF('02'!$A$5:$A$1368,'01-2'!A16,'02'!$C$5:$C$1368)</f>
        <v>66815</v>
      </c>
      <c r="D16" s="492">
        <f>SUMIF('02'!$A$5:$A$1368,'01-2'!A16,'02'!$D$5:$D$1368)</f>
        <v>66520</v>
      </c>
      <c r="E16" s="316">
        <v>70936</v>
      </c>
      <c r="F16" s="187">
        <f t="shared" si="0"/>
        <v>0.0616777669684951</v>
      </c>
      <c r="G16" s="187">
        <f t="shared" si="1"/>
        <v>1.06638604930848</v>
      </c>
      <c r="H16" s="493" t="str">
        <f t="shared" si="2"/>
        <v>是</v>
      </c>
    </row>
    <row r="17" ht="37.15" customHeight="1" spans="1:8">
      <c r="A17" s="314" t="s">
        <v>101</v>
      </c>
      <c r="B17" s="320" t="s">
        <v>102</v>
      </c>
      <c r="C17" s="492">
        <f>SUMIF('02'!$A$5:$A$1368,'01-2'!A17,'02'!$C$5:$C$1368)</f>
        <v>7047</v>
      </c>
      <c r="D17" s="492">
        <f>SUMIF('02'!$A$5:$A$1368,'01-2'!A17,'02'!$D$5:$D$1368)</f>
        <v>8008</v>
      </c>
      <c r="E17" s="316">
        <v>4807</v>
      </c>
      <c r="F17" s="187">
        <f t="shared" si="0"/>
        <v>-0.317865758478785</v>
      </c>
      <c r="G17" s="187">
        <f t="shared" si="1"/>
        <v>0.600274725274725</v>
      </c>
      <c r="H17" s="493" t="str">
        <f t="shared" si="2"/>
        <v>是</v>
      </c>
    </row>
    <row r="18" ht="37.15" customHeight="1" spans="1:8">
      <c r="A18" s="314" t="s">
        <v>103</v>
      </c>
      <c r="B18" s="320" t="s">
        <v>104</v>
      </c>
      <c r="C18" s="492">
        <f>SUMIF('02'!$A$5:$A$1368,'01-2'!A18,'02'!$C$5:$C$1368)</f>
        <v>422</v>
      </c>
      <c r="D18" s="492">
        <f>SUMIF('02'!$A$5:$A$1368,'01-2'!A18,'02'!$D$5:$D$1368)</f>
        <v>54</v>
      </c>
      <c r="E18" s="316">
        <v>392</v>
      </c>
      <c r="F18" s="187">
        <f t="shared" si="0"/>
        <v>-0.0710900473933649</v>
      </c>
      <c r="G18" s="187">
        <f t="shared" si="1"/>
        <v>7.25925925925926</v>
      </c>
      <c r="H18" s="493" t="str">
        <f t="shared" si="2"/>
        <v>是</v>
      </c>
    </row>
    <row r="19" ht="37.15" customHeight="1" spans="1:8">
      <c r="A19" s="314" t="s">
        <v>105</v>
      </c>
      <c r="B19" s="320" t="s">
        <v>106</v>
      </c>
      <c r="C19" s="492">
        <f>SUMIF('02'!$A$5:$A$1368,'01-2'!A19,'02'!$C$5:$C$1368)</f>
        <v>473</v>
      </c>
      <c r="D19" s="492">
        <f>SUMIF('02'!$A$5:$A$1368,'01-2'!A19,'02'!$D$5:$D$1368)</f>
        <v>306</v>
      </c>
      <c r="E19" s="316">
        <v>800</v>
      </c>
      <c r="F19" s="187">
        <f t="shared" si="0"/>
        <v>0.691331923890063</v>
      </c>
      <c r="G19" s="187">
        <f t="shared" si="1"/>
        <v>2.61437908496732</v>
      </c>
      <c r="H19" s="493" t="str">
        <f t="shared" si="2"/>
        <v>是</v>
      </c>
    </row>
    <row r="20" ht="37.15" customHeight="1" spans="1:8">
      <c r="A20" s="314" t="s">
        <v>107</v>
      </c>
      <c r="B20" s="320" t="s">
        <v>108</v>
      </c>
      <c r="C20" s="492">
        <f>SUMIF('02'!$A$5:$A$1368,'01-2'!A20,'02'!$C$5:$C$1368)</f>
        <v>0</v>
      </c>
      <c r="D20" s="492">
        <f>SUMIF('02'!$A$5:$A$1368,'01-2'!A20,'02'!$D$5:$D$1368)</f>
        <v>5</v>
      </c>
      <c r="E20" s="316">
        <v>1050</v>
      </c>
      <c r="F20" s="187" t="str">
        <f t="shared" si="0"/>
        <v/>
      </c>
      <c r="G20" s="187">
        <f t="shared" si="1"/>
        <v>210</v>
      </c>
      <c r="H20" s="493" t="str">
        <f t="shared" si="2"/>
        <v>是</v>
      </c>
    </row>
    <row r="21" ht="37.15" customHeight="1" spans="1:8">
      <c r="A21" s="314" t="s">
        <v>109</v>
      </c>
      <c r="B21" s="320" t="s">
        <v>110</v>
      </c>
      <c r="C21" s="492">
        <f>SUMIF('02'!$A$5:$A$1368,'01-2'!A21,'02'!$C$5:$C$1368)</f>
        <v>0</v>
      </c>
      <c r="D21" s="492">
        <f>SUMIF('02'!$A$5:$A$1368,'01-2'!A21,'02'!$D$5:$D$1368)</f>
        <v>0</v>
      </c>
      <c r="E21" s="316">
        <f>SUMIF('02'!$A$5:$A$1368,'01-2'!A21,'02'!$E$5:$E$1368)</f>
        <v>0</v>
      </c>
      <c r="F21" s="187" t="str">
        <f t="shared" si="0"/>
        <v/>
      </c>
      <c r="G21" s="187" t="str">
        <f t="shared" si="1"/>
        <v/>
      </c>
      <c r="H21" s="493" t="str">
        <f t="shared" si="2"/>
        <v>是</v>
      </c>
    </row>
    <row r="22" ht="37.15" customHeight="1" spans="1:8">
      <c r="A22" s="314" t="s">
        <v>111</v>
      </c>
      <c r="B22" s="320" t="s">
        <v>112</v>
      </c>
      <c r="C22" s="492">
        <f>SUMIF('02'!$A$5:$A$1368,'01-2'!A22,'02'!$C$5:$C$1368)</f>
        <v>4201</v>
      </c>
      <c r="D22" s="492">
        <f>SUMIF('02'!$A$5:$A$1368,'01-2'!A22,'02'!$D$5:$D$1368)</f>
        <v>3716</v>
      </c>
      <c r="E22" s="316">
        <v>1291</v>
      </c>
      <c r="F22" s="187">
        <f t="shared" si="0"/>
        <v>-0.692692216139015</v>
      </c>
      <c r="G22" s="187">
        <f t="shared" si="1"/>
        <v>0.347416576964478</v>
      </c>
      <c r="H22" s="493" t="str">
        <f t="shared" si="2"/>
        <v>是</v>
      </c>
    </row>
    <row r="23" ht="37.15" customHeight="1" spans="1:8">
      <c r="A23" s="314" t="s">
        <v>113</v>
      </c>
      <c r="B23" s="320" t="s">
        <v>114</v>
      </c>
      <c r="C23" s="492">
        <f>SUMIF('02'!$A$5:$A$1368,'01-2'!A23,'02'!$C$5:$C$1368)</f>
        <v>7532</v>
      </c>
      <c r="D23" s="492">
        <f>SUMIF('02'!$A$5:$A$1368,'01-2'!A23,'02'!$D$5:$D$1368)</f>
        <v>7054</v>
      </c>
      <c r="E23" s="316">
        <v>6472</v>
      </c>
      <c r="F23" s="187">
        <f t="shared" si="0"/>
        <v>-0.14073287307488</v>
      </c>
      <c r="G23" s="187">
        <f t="shared" si="1"/>
        <v>0.917493620640771</v>
      </c>
      <c r="H23" s="493" t="str">
        <f t="shared" si="2"/>
        <v>是</v>
      </c>
    </row>
    <row r="24" ht="37.15" customHeight="1" spans="1:8">
      <c r="A24" s="314" t="s">
        <v>115</v>
      </c>
      <c r="B24" s="320" t="s">
        <v>116</v>
      </c>
      <c r="C24" s="492">
        <f>SUMIF('02'!$A$5:$A$1368,'01-2'!A24,'02'!$C$5:$C$1368)</f>
        <v>506</v>
      </c>
      <c r="D24" s="492">
        <f>SUMIF('02'!$A$5:$A$1368,'01-2'!A24,'02'!$D$5:$D$1368)</f>
        <v>478</v>
      </c>
      <c r="E24" s="316">
        <v>738</v>
      </c>
      <c r="F24" s="187">
        <f t="shared" si="0"/>
        <v>0.458498023715415</v>
      </c>
      <c r="G24" s="187">
        <f t="shared" si="1"/>
        <v>1.54393305439331</v>
      </c>
      <c r="H24" s="493" t="str">
        <f t="shared" si="2"/>
        <v>是</v>
      </c>
    </row>
    <row r="25" ht="37.15" customHeight="1" spans="1:8">
      <c r="A25" s="314" t="s">
        <v>117</v>
      </c>
      <c r="B25" s="320" t="s">
        <v>118</v>
      </c>
      <c r="C25" s="492">
        <f>SUMIF('02'!$A$5:$A$1368,'01-2'!A25,'02'!$C$5:$C$1368)</f>
        <v>1452</v>
      </c>
      <c r="D25" s="492">
        <f>SUMIF('02'!$A$5:$A$1368,'01-2'!A25,'02'!$D$5:$D$1368)</f>
        <v>2505</v>
      </c>
      <c r="E25" s="316">
        <v>3112</v>
      </c>
      <c r="F25" s="187">
        <f t="shared" si="0"/>
        <v>1.14325068870523</v>
      </c>
      <c r="G25" s="187">
        <f t="shared" si="1"/>
        <v>1.24231536926148</v>
      </c>
      <c r="H25" s="493" t="str">
        <f t="shared" si="2"/>
        <v>是</v>
      </c>
    </row>
    <row r="26" ht="37.15" customHeight="1" spans="1:8">
      <c r="A26" s="314" t="s">
        <v>119</v>
      </c>
      <c r="B26" s="320" t="s">
        <v>120</v>
      </c>
      <c r="C26" s="492">
        <f>SUMIF('02'!$A$5:$A$1368,'01-2'!A26,'02'!$C$5:$C$1368)</f>
        <v>0</v>
      </c>
      <c r="D26" s="492">
        <f>SUMIF('02'!$A$5:$A$1368,'01-2'!A26,'02'!$D$5:$D$1368)</f>
        <v>3500</v>
      </c>
      <c r="E26" s="316">
        <f>SUMIF('02'!$A$5:$A$1368,'01-2'!A26,'02'!$E$5:$E$1368)</f>
        <v>0</v>
      </c>
      <c r="F26" s="187" t="str">
        <f t="shared" si="0"/>
        <v/>
      </c>
      <c r="G26" s="187">
        <f t="shared" si="1"/>
        <v>0</v>
      </c>
      <c r="H26" s="493" t="str">
        <f t="shared" si="2"/>
        <v>是</v>
      </c>
    </row>
    <row r="27" ht="37.15" customHeight="1" spans="1:8">
      <c r="A27" s="314" t="s">
        <v>121</v>
      </c>
      <c r="B27" s="320" t="s">
        <v>122</v>
      </c>
      <c r="C27" s="492">
        <f>SUMIF('02'!$A$5:$A$1368,'01-2'!A27,'02'!$C$5:$C$1368)</f>
        <v>4034</v>
      </c>
      <c r="D27" s="492">
        <f>SUMIF('02'!$A$5:$A$1368,'01-2'!A27,'02'!$D$5:$D$1368)</f>
        <v>4095</v>
      </c>
      <c r="E27" s="316">
        <v>4094</v>
      </c>
      <c r="F27" s="187">
        <f t="shared" si="0"/>
        <v>0.014873574615766</v>
      </c>
      <c r="G27" s="187">
        <f t="shared" si="1"/>
        <v>0.9997557997558</v>
      </c>
      <c r="H27" s="493" t="str">
        <f t="shared" si="2"/>
        <v>是</v>
      </c>
    </row>
    <row r="28" s="407" customFormat="1" ht="37.15" customHeight="1" spans="1:8">
      <c r="A28" s="314" t="s">
        <v>123</v>
      </c>
      <c r="B28" s="320" t="s">
        <v>124</v>
      </c>
      <c r="C28" s="492">
        <f>SUMIF('02'!$A$5:$A$1368,'01-2'!A28,'02'!$C$5:$C$1368)</f>
        <v>18</v>
      </c>
      <c r="D28" s="492">
        <f>SUMIF('02'!$A$5:$A$1368,'01-2'!A28,'02'!$D$5:$D$1368)</f>
        <v>66</v>
      </c>
      <c r="E28" s="316"/>
      <c r="F28" s="187">
        <f t="shared" si="0"/>
        <v>-1</v>
      </c>
      <c r="G28" s="187">
        <f t="shared" si="1"/>
        <v>0</v>
      </c>
      <c r="H28" s="493" t="str">
        <f t="shared" si="2"/>
        <v>是</v>
      </c>
    </row>
    <row r="29" s="59" customFormat="1" ht="37.15" customHeight="1" spans="1:8">
      <c r="A29" s="314" t="s">
        <v>125</v>
      </c>
      <c r="B29" s="320" t="s">
        <v>126</v>
      </c>
      <c r="C29" s="492">
        <f>SUMIF('02'!$A$5:$A$1368,'01-2'!A29,'02'!$C$5:$C$1368)</f>
        <v>380</v>
      </c>
      <c r="D29" s="492">
        <f>SUMIF('02'!$A$5:$A$1368,'01-2'!A29,'02'!$D$5:$D$1368)</f>
        <v>6243</v>
      </c>
      <c r="E29" s="316">
        <v>367</v>
      </c>
      <c r="F29" s="187">
        <f t="shared" si="0"/>
        <v>-0.0342105263157895</v>
      </c>
      <c r="G29" s="187">
        <f t="shared" si="1"/>
        <v>0.0587858401409579</v>
      </c>
      <c r="H29" s="493" t="str">
        <f t="shared" si="2"/>
        <v>是</v>
      </c>
    </row>
    <row r="30" s="59" customFormat="1" ht="37.15" customHeight="1" spans="1:8">
      <c r="A30" s="314"/>
      <c r="B30" s="320"/>
      <c r="C30" s="492"/>
      <c r="D30" s="492"/>
      <c r="E30" s="316"/>
      <c r="F30" s="187"/>
      <c r="G30" s="187"/>
      <c r="H30" s="493" t="str">
        <f t="shared" si="2"/>
        <v>是</v>
      </c>
    </row>
    <row r="31" ht="37.15" customHeight="1" spans="1:8">
      <c r="A31" s="321"/>
      <c r="B31" s="322" t="s">
        <v>127</v>
      </c>
      <c r="C31" s="80">
        <f>SUM(C5:C29)</f>
        <v>344856</v>
      </c>
      <c r="D31" s="80">
        <f>SUM(D5:D29)</f>
        <v>337450</v>
      </c>
      <c r="E31" s="323">
        <f>SUM(E5:E29)</f>
        <v>321302</v>
      </c>
      <c r="F31" s="181">
        <f t="shared" ref="F31:F39" si="3">IF(C31&lt;&gt;0,E31/C31-1,"")</f>
        <v>-0.0683009719999073</v>
      </c>
      <c r="G31" s="181">
        <f t="shared" ref="G31:G39" si="4">IF(D31&lt;&gt;0,E31/D31,"")</f>
        <v>0.95214698473848</v>
      </c>
      <c r="H31" s="493" t="str">
        <f t="shared" si="2"/>
        <v>是</v>
      </c>
    </row>
    <row r="32" ht="37.15" customHeight="1" spans="1:8">
      <c r="A32" s="217">
        <v>230</v>
      </c>
      <c r="B32" s="325" t="s">
        <v>128</v>
      </c>
      <c r="C32" s="385">
        <f>SUM(C33:C36)</f>
        <v>6051</v>
      </c>
      <c r="D32" s="385">
        <f>SUM(D33:D36)</f>
        <v>5700</v>
      </c>
      <c r="E32" s="494">
        <f>SUM(E33:E36)</f>
        <v>6573</v>
      </c>
      <c r="F32" s="495">
        <f t="shared" si="3"/>
        <v>0.0862667327714428</v>
      </c>
      <c r="G32" s="495">
        <f t="shared" si="4"/>
        <v>1.15315789473684</v>
      </c>
      <c r="H32" s="493" t="str">
        <f t="shared" si="2"/>
        <v>是</v>
      </c>
    </row>
    <row r="33" ht="37.15" customHeight="1" spans="1:8">
      <c r="A33" s="326">
        <v>23006</v>
      </c>
      <c r="B33" s="327" t="s">
        <v>129</v>
      </c>
      <c r="C33" s="496">
        <v>5473</v>
      </c>
      <c r="D33" s="496">
        <v>5700</v>
      </c>
      <c r="E33" s="316">
        <v>6573</v>
      </c>
      <c r="F33" s="497">
        <f t="shared" si="3"/>
        <v>0.200986661794263</v>
      </c>
      <c r="G33" s="497">
        <f t="shared" si="4"/>
        <v>1.15315789473684</v>
      </c>
      <c r="H33" s="493" t="str">
        <f t="shared" si="2"/>
        <v>是</v>
      </c>
    </row>
    <row r="34" ht="36" customHeight="1" spans="1:8">
      <c r="A34" s="314">
        <v>23008</v>
      </c>
      <c r="B34" s="327" t="s">
        <v>130</v>
      </c>
      <c r="C34" s="496"/>
      <c r="D34" s="496"/>
      <c r="E34" s="316"/>
      <c r="F34" s="497" t="str">
        <f t="shared" si="3"/>
        <v/>
      </c>
      <c r="G34" s="497" t="str">
        <f t="shared" si="4"/>
        <v/>
      </c>
      <c r="H34" s="493" t="str">
        <f t="shared" si="2"/>
        <v>否</v>
      </c>
    </row>
    <row r="35" ht="37.15" customHeight="1" spans="1:9">
      <c r="A35" s="329">
        <v>23015</v>
      </c>
      <c r="B35" s="330" t="s">
        <v>131</v>
      </c>
      <c r="C35" s="496">
        <v>578</v>
      </c>
      <c r="D35" s="496"/>
      <c r="E35" s="316"/>
      <c r="F35" s="497">
        <f t="shared" si="3"/>
        <v>-1</v>
      </c>
      <c r="G35" s="497" t="str">
        <f t="shared" si="4"/>
        <v/>
      </c>
      <c r="H35" s="493" t="str">
        <f t="shared" si="2"/>
        <v>是</v>
      </c>
      <c r="I35" s="501"/>
    </row>
    <row r="36" ht="37.15" customHeight="1" spans="1:8">
      <c r="A36" s="329">
        <v>23016</v>
      </c>
      <c r="B36" s="330" t="s">
        <v>132</v>
      </c>
      <c r="C36" s="496"/>
      <c r="D36" s="496"/>
      <c r="E36" s="316"/>
      <c r="F36" s="497" t="str">
        <f t="shared" si="3"/>
        <v/>
      </c>
      <c r="G36" s="497" t="str">
        <f t="shared" si="4"/>
        <v/>
      </c>
      <c r="H36" s="493" t="str">
        <f t="shared" si="2"/>
        <v>否</v>
      </c>
    </row>
    <row r="37" ht="37.15" customHeight="1" spans="1:8">
      <c r="A37" s="217">
        <v>231</v>
      </c>
      <c r="B37" s="498" t="s">
        <v>133</v>
      </c>
      <c r="C37" s="80">
        <v>10000</v>
      </c>
      <c r="D37" s="80">
        <v>920</v>
      </c>
      <c r="E37" s="323">
        <v>911</v>
      </c>
      <c r="F37" s="495">
        <f t="shared" si="3"/>
        <v>-0.9089</v>
      </c>
      <c r="G37" s="495">
        <f t="shared" si="4"/>
        <v>0.990217391304348</v>
      </c>
      <c r="H37" s="493" t="str">
        <f t="shared" si="2"/>
        <v>是</v>
      </c>
    </row>
    <row r="38" ht="37.15" customHeight="1" spans="1:8">
      <c r="A38" s="217">
        <v>23009</v>
      </c>
      <c r="B38" s="334" t="s">
        <v>134</v>
      </c>
      <c r="C38" s="385">
        <v>2095</v>
      </c>
      <c r="D38" s="385"/>
      <c r="E38" s="323">
        <v>782</v>
      </c>
      <c r="F38" s="497">
        <f t="shared" si="3"/>
        <v>-0.62673031026253</v>
      </c>
      <c r="G38" s="495" t="str">
        <f t="shared" si="4"/>
        <v/>
      </c>
      <c r="H38" s="493" t="str">
        <f t="shared" si="2"/>
        <v>是</v>
      </c>
    </row>
    <row r="39" ht="37.15" customHeight="1" spans="1:8">
      <c r="A39" s="321"/>
      <c r="B39" s="335" t="s">
        <v>135</v>
      </c>
      <c r="C39" s="499">
        <f>SUM(C31:C32,C37:C38)</f>
        <v>363002</v>
      </c>
      <c r="D39" s="80">
        <f t="shared" ref="D39:E39" si="5">SUM(D31:D32,D37:D38)</f>
        <v>344070</v>
      </c>
      <c r="E39" s="323">
        <f t="shared" si="5"/>
        <v>329568</v>
      </c>
      <c r="F39" s="495">
        <f t="shared" si="3"/>
        <v>-0.092104175734569</v>
      </c>
      <c r="G39" s="495">
        <f t="shared" si="4"/>
        <v>0.957851599965123</v>
      </c>
      <c r="H39" s="493" t="str">
        <f t="shared" si="2"/>
        <v>是</v>
      </c>
    </row>
    <row r="40" ht="30.75" customHeight="1" spans="2:7">
      <c r="B40" s="500"/>
      <c r="C40" s="500"/>
      <c r="D40" s="500"/>
      <c r="E40" s="500"/>
      <c r="F40" s="500"/>
      <c r="G40" s="500"/>
    </row>
    <row r="41" spans="3:5">
      <c r="C41" s="228"/>
      <c r="D41" s="228"/>
      <c r="E41" s="228"/>
    </row>
    <row r="43" spans="3:5">
      <c r="C43" s="228"/>
      <c r="D43" s="228"/>
      <c r="E43" s="228"/>
    </row>
    <row r="45" spans="3:5">
      <c r="C45" s="228"/>
      <c r="D45" s="228"/>
      <c r="E45" s="228"/>
    </row>
    <row r="46" spans="3:5">
      <c r="C46" s="228"/>
      <c r="D46" s="228"/>
      <c r="E46" s="228"/>
    </row>
    <row r="48" spans="3:5">
      <c r="C48" s="228"/>
      <c r="D48" s="228"/>
      <c r="E48" s="228"/>
    </row>
    <row r="49" spans="3:5">
      <c r="C49" s="228"/>
      <c r="D49" s="228"/>
      <c r="E49" s="228"/>
    </row>
    <row r="50" spans="3:5">
      <c r="C50" s="228"/>
      <c r="D50" s="228"/>
      <c r="E50" s="228"/>
    </row>
    <row r="51" spans="3:5">
      <c r="C51" s="228"/>
      <c r="D51" s="228"/>
      <c r="E51" s="228"/>
    </row>
    <row r="53" spans="3:5">
      <c r="C53" s="228"/>
      <c r="D53" s="228"/>
      <c r="E53" s="228"/>
    </row>
  </sheetData>
  <mergeCells count="8">
    <mergeCell ref="B1:G1"/>
    <mergeCell ref="D3:E3"/>
    <mergeCell ref="F3:G3"/>
    <mergeCell ref="B40:G40"/>
    <mergeCell ref="A3:A4"/>
    <mergeCell ref="B3:B4"/>
    <mergeCell ref="C3:C4"/>
    <mergeCell ref="H3:H4"/>
  </mergeCells>
  <conditionalFormatting sqref="E33">
    <cfRule type="cellIs" dxfId="0" priority="13" stopIfTrue="1" operator="lessThanOrEqual">
      <formula>-1</formula>
    </cfRule>
  </conditionalFormatting>
  <conditionalFormatting sqref="E38">
    <cfRule type="cellIs" dxfId="0" priority="2" stopIfTrue="1" operator="lessThanOrEqual">
      <formula>-1</formula>
    </cfRule>
  </conditionalFormatting>
  <conditionalFormatting sqref="B40">
    <cfRule type="expression" dxfId="1" priority="3" stopIfTrue="1">
      <formula>"len($A:$A)=3"</formula>
    </cfRule>
  </conditionalFormatting>
  <conditionalFormatting sqref="F32:F33">
    <cfRule type="cellIs" dxfId="0" priority="10" stopIfTrue="1" operator="lessThanOrEqual">
      <formula>-1</formula>
    </cfRule>
  </conditionalFormatting>
  <conditionalFormatting sqref="F35:F39">
    <cfRule type="cellIs" dxfId="0" priority="1" stopIfTrue="1" operator="lessThanOrEqual">
      <formula>-1</formula>
    </cfRule>
  </conditionalFormatting>
  <conditionalFormatting sqref="G32:G33">
    <cfRule type="cellIs" dxfId="0" priority="7" stopIfTrue="1" operator="lessThanOrEqual">
      <formula>-1</formula>
    </cfRule>
  </conditionalFormatting>
  <conditionalFormatting sqref="G2 E34:E36">
    <cfRule type="cellIs" dxfId="0" priority="43" stopIfTrue="1" operator="lessThanOrEqual">
      <formula>-1</formula>
    </cfRule>
  </conditionalFormatting>
  <conditionalFormatting sqref="F34:G34 G35:G39">
    <cfRule type="cellIs" dxfId="2" priority="11" stopIfTrue="1" operator="lessThan">
      <formula>0</formula>
    </cfRule>
    <cfRule type="cellIs" dxfId="0" priority="12" stopIfTrue="1" operator="greaterThan">
      <formula>5</formula>
    </cfRule>
  </conditionalFormatting>
  <conditionalFormatting sqref="A35:B36 A39:B39">
    <cfRule type="expression" dxfId="1" priority="2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00B0F0"/>
  </sheetPr>
  <dimension ref="A1:N1371"/>
  <sheetViews>
    <sheetView showZeros="0" tabSelected="1" view="pageBreakPreview" zoomScaleNormal="100" workbookViewId="0">
      <pane ySplit="4" topLeftCell="A1363" activePane="bottomLeft" state="frozen"/>
      <selection/>
      <selection pane="bottomLeft" activeCell="L6" sqref="L6"/>
    </sheetView>
  </sheetViews>
  <sheetFormatPr defaultColWidth="9" defaultRowHeight="18.75"/>
  <cols>
    <col min="1" max="1" width="15" style="345" customWidth="1"/>
    <col min="2" max="2" width="43.75" style="345" customWidth="1"/>
    <col min="3" max="5" width="16.75" style="465" customWidth="1"/>
    <col min="6" max="7" width="15.5" style="345" customWidth="1"/>
    <col min="8" max="8" width="6.88333333333333" style="345" customWidth="1"/>
    <col min="9" max="9" width="12.5" style="345" customWidth="1"/>
    <col min="10" max="10" width="9" style="345" hidden="1" customWidth="1"/>
    <col min="11" max="11" width="19" style="345" hidden="1" customWidth="1"/>
    <col min="12" max="12" width="12.25" style="345" hidden="1" customWidth="1"/>
    <col min="13" max="13" width="9.38333333333333" style="345" hidden="1" customWidth="1"/>
    <col min="14" max="15" width="9" style="345" hidden="1" customWidth="1"/>
    <col min="16" max="16384" width="9" style="345"/>
  </cols>
  <sheetData>
    <row r="1" ht="43.9" customHeight="1" spans="1:8">
      <c r="A1" s="466"/>
      <c r="B1" s="169" t="str">
        <f>YEAR(封面!$B$7)-1&amp;"年勐海县一般公共预算支出执行情况表"</f>
        <v>2020年勐海县一般公共预算支出执行情况表</v>
      </c>
      <c r="C1" s="443"/>
      <c r="D1" s="443"/>
      <c r="E1" s="443"/>
      <c r="F1" s="169"/>
      <c r="G1" s="169"/>
      <c r="H1" s="165"/>
    </row>
    <row r="2" ht="19.15" customHeight="1" spans="1:8">
      <c r="A2" s="467"/>
      <c r="B2" s="346" t="s">
        <v>136</v>
      </c>
      <c r="C2" s="171"/>
      <c r="D2" s="171"/>
      <c r="G2" s="468" t="s">
        <v>9</v>
      </c>
      <c r="H2" s="469"/>
    </row>
    <row r="3" ht="34.9" customHeight="1" spans="1:14">
      <c r="A3" s="447" t="s">
        <v>10</v>
      </c>
      <c r="B3" s="348" t="s">
        <v>11</v>
      </c>
      <c r="C3" s="175" t="str">
        <f>YEAR(封面!$B$7)-2&amp;"年决算数"</f>
        <v>2019年决算数</v>
      </c>
      <c r="D3" s="175" t="str">
        <f>YEAR(封面!$B$7)-1&amp;"年"</f>
        <v>2020年</v>
      </c>
      <c r="E3" s="175"/>
      <c r="F3" s="348" t="s">
        <v>12</v>
      </c>
      <c r="G3" s="348"/>
      <c r="H3" s="470"/>
      <c r="J3" s="282" t="s">
        <v>10</v>
      </c>
      <c r="K3" s="282" t="s">
        <v>137</v>
      </c>
      <c r="L3" s="282" t="s">
        <v>138</v>
      </c>
      <c r="M3" s="474" t="s">
        <v>139</v>
      </c>
      <c r="N3" s="474" t="s">
        <v>140</v>
      </c>
    </row>
    <row r="4" ht="37.5" spans="1:14">
      <c r="A4" s="448"/>
      <c r="B4" s="348"/>
      <c r="C4" s="175"/>
      <c r="D4" s="175" t="s">
        <v>14</v>
      </c>
      <c r="E4" s="175" t="s">
        <v>15</v>
      </c>
      <c r="F4" s="175" t="str">
        <f>"比"&amp;YEAR(封面!$B$7)-2&amp;"年决算数增长%"</f>
        <v>比2019年决算数增长%</v>
      </c>
      <c r="G4" s="175" t="str">
        <f>"完成"&amp;YEAR(封面!$B$7)-1&amp;"年预算数的%"</f>
        <v>完成2020年预算数的%</v>
      </c>
      <c r="H4" s="470" t="s">
        <v>13</v>
      </c>
      <c r="I4" s="475" t="s">
        <v>141</v>
      </c>
      <c r="J4" s="285"/>
      <c r="K4" s="285"/>
      <c r="L4" s="285"/>
      <c r="M4" s="285"/>
      <c r="N4" s="285"/>
    </row>
    <row r="5" ht="34.9" customHeight="1" spans="1:14">
      <c r="A5" s="471">
        <v>201</v>
      </c>
      <c r="B5" s="121" t="s">
        <v>78</v>
      </c>
      <c r="C5" s="197">
        <f>SUM(C6,C18,C27,C38,C49,C60,C71,C83,C92,C105,C115,C124,C135,C149,C156,C164,C170,C177,C184,C191,C198,C205,C213,C219,C225,C232,C251)</f>
        <v>19602</v>
      </c>
      <c r="D5" s="197">
        <f>SUM(D6,D18,D27,D38,D49,D60,D71,D83,D92,D105,D115,D124,D135,D149,D156,D164,D170,D177,D184,D191,D198,D205,D213,D219,D225,D232,D251)</f>
        <v>21947</v>
      </c>
      <c r="E5" s="180">
        <f>SUM(E6,E18,E27,E38,E49,E60,E71,E83,E92,E105,E115,E124,E135,E149,E156,E164,E170,E177,E184,E191,E198,E205,E213,E219,E225,E232,E251)</f>
        <v>19203</v>
      </c>
      <c r="F5" s="274">
        <f t="shared" ref="F5:F68" si="0">IF(C5&lt;&gt;0,E5/C5-1,"")</f>
        <v>-0.0203550658096112</v>
      </c>
      <c r="G5" s="274">
        <f t="shared" ref="G5:G68" si="1">IF(D5&lt;&gt;0,E5/D5,"")</f>
        <v>0.874971522303732</v>
      </c>
      <c r="H5" s="472" t="str">
        <f t="shared" ref="H5:H68" si="2">IF(LEN(A5)=3,"是",IF(B5&lt;&gt;"",IF(SUM(C5:E5)&lt;&gt;0,"是","否"),"是"))</f>
        <v>是</v>
      </c>
      <c r="I5" s="476" t="str">
        <f t="shared" ref="I5:I68" si="3">IF(LEN(A5)=3,"类",IF(LEN(A5)=5,"款","项"))</f>
        <v>类</v>
      </c>
      <c r="J5" s="284">
        <v>201</v>
      </c>
      <c r="K5" s="286" t="s">
        <v>142</v>
      </c>
      <c r="L5" s="287">
        <v>19203</v>
      </c>
      <c r="M5" s="285">
        <f>A5-J5</f>
        <v>0</v>
      </c>
      <c r="N5" s="285">
        <f>E5-L5</f>
        <v>0</v>
      </c>
    </row>
    <row r="6" ht="34.9" customHeight="1" spans="1:14">
      <c r="A6" s="473">
        <v>20101</v>
      </c>
      <c r="B6" s="216" t="s">
        <v>143</v>
      </c>
      <c r="C6" s="190">
        <f>SUM(C7:C17)</f>
        <v>675</v>
      </c>
      <c r="D6" s="190">
        <f>SUM(D7:D17)</f>
        <v>715</v>
      </c>
      <c r="E6" s="186">
        <f>SUM(E7:E17)</f>
        <v>489</v>
      </c>
      <c r="F6" s="278">
        <f t="shared" si="0"/>
        <v>-0.275555555555556</v>
      </c>
      <c r="G6" s="278">
        <f t="shared" si="1"/>
        <v>0.683916083916084</v>
      </c>
      <c r="H6" s="472" t="str">
        <f t="shared" si="2"/>
        <v>是</v>
      </c>
      <c r="I6" s="476" t="str">
        <f t="shared" si="3"/>
        <v>款</v>
      </c>
      <c r="J6" s="284">
        <v>20101</v>
      </c>
      <c r="K6" s="286" t="s">
        <v>144</v>
      </c>
      <c r="L6" s="287">
        <v>489</v>
      </c>
      <c r="M6" s="285">
        <f t="shared" ref="M6:M69" si="4">A6-J6</f>
        <v>0</v>
      </c>
      <c r="N6" s="285">
        <f t="shared" ref="N6:N69" si="5">E6-L6</f>
        <v>0</v>
      </c>
    </row>
    <row r="7" ht="34.9" customHeight="1" spans="1:14">
      <c r="A7" s="473">
        <v>2010101</v>
      </c>
      <c r="B7" s="216" t="s">
        <v>145</v>
      </c>
      <c r="C7" s="190">
        <v>441</v>
      </c>
      <c r="D7" s="400">
        <v>426</v>
      </c>
      <c r="E7" s="190">
        <v>414</v>
      </c>
      <c r="F7" s="278">
        <f t="shared" si="0"/>
        <v>-0.0612244897959183</v>
      </c>
      <c r="G7" s="278">
        <f t="shared" si="1"/>
        <v>0.971830985915493</v>
      </c>
      <c r="H7" s="472" t="str">
        <f t="shared" si="2"/>
        <v>是</v>
      </c>
      <c r="I7" s="476" t="str">
        <f t="shared" si="3"/>
        <v>项</v>
      </c>
      <c r="J7" s="284">
        <v>2010101</v>
      </c>
      <c r="K7" s="284" t="s">
        <v>146</v>
      </c>
      <c r="L7" s="287">
        <v>414</v>
      </c>
      <c r="M7" s="285">
        <f t="shared" si="4"/>
        <v>0</v>
      </c>
      <c r="N7" s="285">
        <f t="shared" si="5"/>
        <v>0</v>
      </c>
    </row>
    <row r="8" ht="34.9" customHeight="1" spans="1:14">
      <c r="A8" s="473">
        <v>2010102</v>
      </c>
      <c r="B8" s="216" t="s">
        <v>147</v>
      </c>
      <c r="C8" s="190">
        <v>0</v>
      </c>
      <c r="D8" s="190"/>
      <c r="E8" s="190">
        <v>0</v>
      </c>
      <c r="F8" s="278" t="str">
        <f t="shared" si="0"/>
        <v/>
      </c>
      <c r="G8" s="278" t="str">
        <f t="shared" si="1"/>
        <v/>
      </c>
      <c r="H8" s="472" t="str">
        <f t="shared" si="2"/>
        <v>否</v>
      </c>
      <c r="I8" s="476" t="str">
        <f t="shared" si="3"/>
        <v>项</v>
      </c>
      <c r="J8" s="284">
        <v>2010102</v>
      </c>
      <c r="K8" s="284" t="s">
        <v>148</v>
      </c>
      <c r="L8" s="287">
        <v>0</v>
      </c>
      <c r="M8" s="285">
        <f t="shared" si="4"/>
        <v>0</v>
      </c>
      <c r="N8" s="285">
        <f t="shared" si="5"/>
        <v>0</v>
      </c>
    </row>
    <row r="9" ht="34.9" customHeight="1" spans="1:14">
      <c r="A9" s="473">
        <v>2010103</v>
      </c>
      <c r="B9" s="216" t="s">
        <v>149</v>
      </c>
      <c r="C9" s="190">
        <v>0</v>
      </c>
      <c r="D9" s="190"/>
      <c r="E9" s="190">
        <v>0</v>
      </c>
      <c r="F9" s="278" t="str">
        <f t="shared" si="0"/>
        <v/>
      </c>
      <c r="G9" s="278" t="str">
        <f t="shared" si="1"/>
        <v/>
      </c>
      <c r="H9" s="472" t="str">
        <f t="shared" si="2"/>
        <v>否</v>
      </c>
      <c r="I9" s="476" t="str">
        <f t="shared" si="3"/>
        <v>项</v>
      </c>
      <c r="J9" s="284">
        <v>2010103</v>
      </c>
      <c r="K9" s="284" t="s">
        <v>150</v>
      </c>
      <c r="L9" s="287">
        <v>0</v>
      </c>
      <c r="M9" s="285">
        <f t="shared" si="4"/>
        <v>0</v>
      </c>
      <c r="N9" s="285">
        <f t="shared" si="5"/>
        <v>0</v>
      </c>
    </row>
    <row r="10" ht="34.9" customHeight="1" spans="1:14">
      <c r="A10" s="473">
        <v>2010104</v>
      </c>
      <c r="B10" s="216" t="s">
        <v>151</v>
      </c>
      <c r="C10" s="190">
        <v>40</v>
      </c>
      <c r="D10" s="190">
        <v>8</v>
      </c>
      <c r="E10" s="190">
        <v>36</v>
      </c>
      <c r="F10" s="278">
        <f t="shared" si="0"/>
        <v>-0.1</v>
      </c>
      <c r="G10" s="278">
        <f t="shared" si="1"/>
        <v>4.5</v>
      </c>
      <c r="H10" s="472" t="str">
        <f t="shared" si="2"/>
        <v>是</v>
      </c>
      <c r="I10" s="476" t="str">
        <f t="shared" si="3"/>
        <v>项</v>
      </c>
      <c r="J10" s="284">
        <v>2010104</v>
      </c>
      <c r="K10" s="284" t="s">
        <v>152</v>
      </c>
      <c r="L10" s="287">
        <v>36</v>
      </c>
      <c r="M10" s="285">
        <f t="shared" si="4"/>
        <v>0</v>
      </c>
      <c r="N10" s="285">
        <f t="shared" si="5"/>
        <v>0</v>
      </c>
    </row>
    <row r="11" ht="34.9" customHeight="1" spans="1:14">
      <c r="A11" s="473">
        <v>2010105</v>
      </c>
      <c r="B11" s="216" t="s">
        <v>153</v>
      </c>
      <c r="C11" s="190"/>
      <c r="D11" s="190"/>
      <c r="E11" s="190">
        <v>0</v>
      </c>
      <c r="F11" s="278" t="str">
        <f t="shared" si="0"/>
        <v/>
      </c>
      <c r="G11" s="278" t="str">
        <f t="shared" si="1"/>
        <v/>
      </c>
      <c r="H11" s="472" t="str">
        <f t="shared" si="2"/>
        <v>否</v>
      </c>
      <c r="I11" s="476" t="str">
        <f t="shared" si="3"/>
        <v>项</v>
      </c>
      <c r="J11" s="284">
        <v>2010105</v>
      </c>
      <c r="K11" s="284" t="s">
        <v>154</v>
      </c>
      <c r="L11" s="287">
        <v>0</v>
      </c>
      <c r="M11" s="285">
        <f t="shared" si="4"/>
        <v>0</v>
      </c>
      <c r="N11" s="285">
        <f t="shared" si="5"/>
        <v>0</v>
      </c>
    </row>
    <row r="12" ht="34.9" customHeight="1" spans="1:14">
      <c r="A12" s="473">
        <v>2010106</v>
      </c>
      <c r="B12" s="216" t="s">
        <v>155</v>
      </c>
      <c r="C12" s="190"/>
      <c r="D12" s="190"/>
      <c r="E12" s="190">
        <v>0</v>
      </c>
      <c r="F12" s="278" t="str">
        <f t="shared" si="0"/>
        <v/>
      </c>
      <c r="G12" s="278" t="str">
        <f t="shared" si="1"/>
        <v/>
      </c>
      <c r="H12" s="472" t="str">
        <f t="shared" si="2"/>
        <v>否</v>
      </c>
      <c r="I12" s="476" t="str">
        <f t="shared" si="3"/>
        <v>项</v>
      </c>
      <c r="J12" s="284">
        <v>2010106</v>
      </c>
      <c r="K12" s="284" t="s">
        <v>156</v>
      </c>
      <c r="L12" s="287">
        <v>0</v>
      </c>
      <c r="M12" s="285">
        <f t="shared" si="4"/>
        <v>0</v>
      </c>
      <c r="N12" s="285">
        <f t="shared" si="5"/>
        <v>0</v>
      </c>
    </row>
    <row r="13" ht="34.9" customHeight="1" spans="1:14">
      <c r="A13" s="473">
        <v>2010107</v>
      </c>
      <c r="B13" s="216" t="s">
        <v>157</v>
      </c>
      <c r="C13" s="190"/>
      <c r="D13" s="190"/>
      <c r="E13" s="190">
        <v>3</v>
      </c>
      <c r="F13" s="278" t="str">
        <f t="shared" si="0"/>
        <v/>
      </c>
      <c r="G13" s="278" t="str">
        <f t="shared" si="1"/>
        <v/>
      </c>
      <c r="H13" s="472" t="str">
        <f t="shared" si="2"/>
        <v>是</v>
      </c>
      <c r="I13" s="476" t="str">
        <f t="shared" si="3"/>
        <v>项</v>
      </c>
      <c r="J13" s="284">
        <v>2010107</v>
      </c>
      <c r="K13" s="284" t="s">
        <v>158</v>
      </c>
      <c r="L13" s="287">
        <v>3</v>
      </c>
      <c r="M13" s="285">
        <f t="shared" si="4"/>
        <v>0</v>
      </c>
      <c r="N13" s="285">
        <f t="shared" si="5"/>
        <v>0</v>
      </c>
    </row>
    <row r="14" ht="34.9" customHeight="1" spans="1:14">
      <c r="A14" s="473">
        <v>2010108</v>
      </c>
      <c r="B14" s="216" t="s">
        <v>159</v>
      </c>
      <c r="C14" s="190">
        <v>131</v>
      </c>
      <c r="D14" s="400">
        <v>209</v>
      </c>
      <c r="E14" s="190">
        <v>26</v>
      </c>
      <c r="F14" s="278">
        <f t="shared" si="0"/>
        <v>-0.801526717557252</v>
      </c>
      <c r="G14" s="278">
        <f t="shared" si="1"/>
        <v>0.124401913875598</v>
      </c>
      <c r="H14" s="472" t="str">
        <f t="shared" si="2"/>
        <v>是</v>
      </c>
      <c r="I14" s="476" t="str">
        <f t="shared" si="3"/>
        <v>项</v>
      </c>
      <c r="J14" s="284">
        <v>2010108</v>
      </c>
      <c r="K14" s="284" t="s">
        <v>160</v>
      </c>
      <c r="L14" s="287">
        <v>26</v>
      </c>
      <c r="M14" s="285">
        <f t="shared" si="4"/>
        <v>0</v>
      </c>
      <c r="N14" s="285">
        <f t="shared" si="5"/>
        <v>0</v>
      </c>
    </row>
    <row r="15" ht="34.9" customHeight="1" spans="1:14">
      <c r="A15" s="473">
        <v>2010109</v>
      </c>
      <c r="B15" s="216" t="s">
        <v>161</v>
      </c>
      <c r="C15" s="190"/>
      <c r="D15" s="190"/>
      <c r="E15" s="190">
        <v>0</v>
      </c>
      <c r="F15" s="278" t="str">
        <f t="shared" si="0"/>
        <v/>
      </c>
      <c r="G15" s="278" t="str">
        <f t="shared" si="1"/>
        <v/>
      </c>
      <c r="H15" s="472" t="str">
        <f t="shared" si="2"/>
        <v>否</v>
      </c>
      <c r="I15" s="476" t="str">
        <f t="shared" si="3"/>
        <v>项</v>
      </c>
      <c r="J15" s="284">
        <v>2010109</v>
      </c>
      <c r="K15" s="284" t="s">
        <v>162</v>
      </c>
      <c r="L15" s="287">
        <v>0</v>
      </c>
      <c r="M15" s="285">
        <f t="shared" si="4"/>
        <v>0</v>
      </c>
      <c r="N15" s="285">
        <f t="shared" si="5"/>
        <v>0</v>
      </c>
    </row>
    <row r="16" ht="34.9" customHeight="1" spans="1:14">
      <c r="A16" s="473">
        <v>2010150</v>
      </c>
      <c r="B16" s="216" t="s">
        <v>163</v>
      </c>
      <c r="C16" s="190"/>
      <c r="D16" s="190"/>
      <c r="E16" s="190">
        <v>0</v>
      </c>
      <c r="F16" s="278" t="str">
        <f t="shared" si="0"/>
        <v/>
      </c>
      <c r="G16" s="278" t="str">
        <f t="shared" si="1"/>
        <v/>
      </c>
      <c r="H16" s="472" t="str">
        <f t="shared" si="2"/>
        <v>否</v>
      </c>
      <c r="I16" s="476" t="str">
        <f t="shared" si="3"/>
        <v>项</v>
      </c>
      <c r="J16" s="284">
        <v>2010150</v>
      </c>
      <c r="K16" s="284" t="s">
        <v>164</v>
      </c>
      <c r="L16" s="287">
        <v>0</v>
      </c>
      <c r="M16" s="285">
        <f t="shared" si="4"/>
        <v>0</v>
      </c>
      <c r="N16" s="285">
        <f t="shared" si="5"/>
        <v>0</v>
      </c>
    </row>
    <row r="17" ht="34.9" customHeight="1" spans="1:14">
      <c r="A17" s="473">
        <v>2010199</v>
      </c>
      <c r="B17" s="216" t="s">
        <v>165</v>
      </c>
      <c r="C17" s="190">
        <v>63</v>
      </c>
      <c r="D17" s="400">
        <v>72</v>
      </c>
      <c r="E17" s="190">
        <v>10</v>
      </c>
      <c r="F17" s="278">
        <f t="shared" si="0"/>
        <v>-0.841269841269841</v>
      </c>
      <c r="G17" s="278">
        <f t="shared" si="1"/>
        <v>0.138888888888889</v>
      </c>
      <c r="H17" s="472" t="str">
        <f t="shared" si="2"/>
        <v>是</v>
      </c>
      <c r="I17" s="476" t="str">
        <f t="shared" si="3"/>
        <v>项</v>
      </c>
      <c r="J17" s="284">
        <v>2010199</v>
      </c>
      <c r="K17" s="284" t="s">
        <v>166</v>
      </c>
      <c r="L17" s="287">
        <v>10</v>
      </c>
      <c r="M17" s="285">
        <f t="shared" si="4"/>
        <v>0</v>
      </c>
      <c r="N17" s="285">
        <f t="shared" si="5"/>
        <v>0</v>
      </c>
    </row>
    <row r="18" ht="34.9" customHeight="1" spans="1:14">
      <c r="A18" s="473">
        <v>20102</v>
      </c>
      <c r="B18" s="216" t="s">
        <v>167</v>
      </c>
      <c r="C18" s="190">
        <f>SUM(C19:C26)</f>
        <v>463</v>
      </c>
      <c r="D18" s="190">
        <f>SUM(D19:D26)</f>
        <v>450</v>
      </c>
      <c r="E18" s="186">
        <f>SUM(E19:E26)</f>
        <v>369</v>
      </c>
      <c r="F18" s="278">
        <f t="shared" si="0"/>
        <v>-0.203023758099352</v>
      </c>
      <c r="G18" s="278">
        <f t="shared" si="1"/>
        <v>0.82</v>
      </c>
      <c r="H18" s="472" t="str">
        <f t="shared" si="2"/>
        <v>是</v>
      </c>
      <c r="I18" s="476" t="str">
        <f t="shared" si="3"/>
        <v>款</v>
      </c>
      <c r="J18" s="284">
        <v>20102</v>
      </c>
      <c r="K18" s="286" t="s">
        <v>168</v>
      </c>
      <c r="L18" s="287">
        <v>369</v>
      </c>
      <c r="M18" s="285">
        <f t="shared" si="4"/>
        <v>0</v>
      </c>
      <c r="N18" s="285">
        <f t="shared" si="5"/>
        <v>0</v>
      </c>
    </row>
    <row r="19" ht="34.9" customHeight="1" spans="1:14">
      <c r="A19" s="473">
        <v>2010201</v>
      </c>
      <c r="B19" s="216" t="s">
        <v>145</v>
      </c>
      <c r="C19" s="190">
        <v>354</v>
      </c>
      <c r="D19" s="400">
        <v>355</v>
      </c>
      <c r="E19" s="190">
        <v>353</v>
      </c>
      <c r="F19" s="278">
        <f t="shared" si="0"/>
        <v>-0.00282485875706218</v>
      </c>
      <c r="G19" s="278">
        <f t="shared" si="1"/>
        <v>0.994366197183099</v>
      </c>
      <c r="H19" s="472" t="str">
        <f t="shared" si="2"/>
        <v>是</v>
      </c>
      <c r="I19" s="476" t="str">
        <f t="shared" si="3"/>
        <v>项</v>
      </c>
      <c r="J19" s="284">
        <v>2010201</v>
      </c>
      <c r="K19" s="284" t="s">
        <v>146</v>
      </c>
      <c r="L19" s="287">
        <v>353</v>
      </c>
      <c r="M19" s="285">
        <f t="shared" si="4"/>
        <v>0</v>
      </c>
      <c r="N19" s="285">
        <f t="shared" si="5"/>
        <v>0</v>
      </c>
    </row>
    <row r="20" ht="34.9" customHeight="1" spans="1:14">
      <c r="A20" s="473">
        <v>2010202</v>
      </c>
      <c r="B20" s="216" t="s">
        <v>147</v>
      </c>
      <c r="C20" s="190">
        <v>0</v>
      </c>
      <c r="D20" s="190"/>
      <c r="E20" s="190">
        <v>0</v>
      </c>
      <c r="F20" s="278" t="str">
        <f t="shared" si="0"/>
        <v/>
      </c>
      <c r="G20" s="278" t="str">
        <f t="shared" si="1"/>
        <v/>
      </c>
      <c r="H20" s="472" t="str">
        <f t="shared" si="2"/>
        <v>否</v>
      </c>
      <c r="I20" s="476" t="str">
        <f t="shared" si="3"/>
        <v>项</v>
      </c>
      <c r="J20" s="284">
        <v>2010202</v>
      </c>
      <c r="K20" s="284" t="s">
        <v>148</v>
      </c>
      <c r="L20" s="287">
        <v>0</v>
      </c>
      <c r="M20" s="285">
        <f t="shared" si="4"/>
        <v>0</v>
      </c>
      <c r="N20" s="285">
        <f t="shared" si="5"/>
        <v>0</v>
      </c>
    </row>
    <row r="21" ht="34.9" customHeight="1" spans="1:14">
      <c r="A21" s="473">
        <v>2010203</v>
      </c>
      <c r="B21" s="216" t="s">
        <v>149</v>
      </c>
      <c r="C21" s="190">
        <v>0</v>
      </c>
      <c r="D21" s="190"/>
      <c r="E21" s="190">
        <v>0</v>
      </c>
      <c r="F21" s="278" t="str">
        <f t="shared" si="0"/>
        <v/>
      </c>
      <c r="G21" s="278" t="str">
        <f t="shared" si="1"/>
        <v/>
      </c>
      <c r="H21" s="472" t="str">
        <f t="shared" si="2"/>
        <v>否</v>
      </c>
      <c r="I21" s="476" t="str">
        <f t="shared" si="3"/>
        <v>项</v>
      </c>
      <c r="J21" s="284">
        <v>2010203</v>
      </c>
      <c r="K21" s="284" t="s">
        <v>150</v>
      </c>
      <c r="L21" s="287">
        <v>0</v>
      </c>
      <c r="M21" s="285">
        <f t="shared" si="4"/>
        <v>0</v>
      </c>
      <c r="N21" s="285">
        <f t="shared" si="5"/>
        <v>0</v>
      </c>
    </row>
    <row r="22" ht="34.9" customHeight="1" spans="1:14">
      <c r="A22" s="473">
        <v>2010204</v>
      </c>
      <c r="B22" s="216" t="s">
        <v>169</v>
      </c>
      <c r="C22" s="190">
        <v>23</v>
      </c>
      <c r="D22" s="400">
        <v>19</v>
      </c>
      <c r="E22" s="190">
        <v>9</v>
      </c>
      <c r="F22" s="278">
        <f t="shared" si="0"/>
        <v>-0.608695652173913</v>
      </c>
      <c r="G22" s="278">
        <f t="shared" si="1"/>
        <v>0.473684210526316</v>
      </c>
      <c r="H22" s="472" t="str">
        <f t="shared" si="2"/>
        <v>是</v>
      </c>
      <c r="I22" s="476" t="str">
        <f t="shared" si="3"/>
        <v>项</v>
      </c>
      <c r="J22" s="284">
        <v>2010204</v>
      </c>
      <c r="K22" s="284" t="s">
        <v>170</v>
      </c>
      <c r="L22" s="287">
        <v>9</v>
      </c>
      <c r="M22" s="285">
        <f t="shared" si="4"/>
        <v>0</v>
      </c>
      <c r="N22" s="285">
        <f t="shared" si="5"/>
        <v>0</v>
      </c>
    </row>
    <row r="23" ht="34.9" customHeight="1" spans="1:14">
      <c r="A23" s="473">
        <v>2010205</v>
      </c>
      <c r="B23" s="216" t="s">
        <v>171</v>
      </c>
      <c r="C23" s="190">
        <v>9</v>
      </c>
      <c r="D23" s="400">
        <v>10</v>
      </c>
      <c r="E23" s="190">
        <v>5</v>
      </c>
      <c r="F23" s="278">
        <f t="shared" si="0"/>
        <v>-0.444444444444444</v>
      </c>
      <c r="G23" s="278">
        <f t="shared" si="1"/>
        <v>0.5</v>
      </c>
      <c r="H23" s="472" t="str">
        <f t="shared" si="2"/>
        <v>是</v>
      </c>
      <c r="I23" s="476" t="str">
        <f t="shared" si="3"/>
        <v>项</v>
      </c>
      <c r="J23" s="284">
        <v>2010205</v>
      </c>
      <c r="K23" s="284" t="s">
        <v>172</v>
      </c>
      <c r="L23" s="287">
        <v>5</v>
      </c>
      <c r="M23" s="285">
        <f t="shared" si="4"/>
        <v>0</v>
      </c>
      <c r="N23" s="285">
        <f t="shared" si="5"/>
        <v>0</v>
      </c>
    </row>
    <row r="24" ht="34.9" customHeight="1" spans="1:14">
      <c r="A24" s="473">
        <v>2010206</v>
      </c>
      <c r="B24" s="216" t="s">
        <v>173</v>
      </c>
      <c r="C24" s="190">
        <v>9</v>
      </c>
      <c r="D24" s="400">
        <v>18</v>
      </c>
      <c r="E24" s="190">
        <v>2</v>
      </c>
      <c r="F24" s="278">
        <f t="shared" si="0"/>
        <v>-0.777777777777778</v>
      </c>
      <c r="G24" s="278">
        <f t="shared" si="1"/>
        <v>0.111111111111111</v>
      </c>
      <c r="H24" s="472" t="str">
        <f t="shared" si="2"/>
        <v>是</v>
      </c>
      <c r="I24" s="476" t="str">
        <f t="shared" si="3"/>
        <v>项</v>
      </c>
      <c r="J24" s="284">
        <v>2010206</v>
      </c>
      <c r="K24" s="284" t="s">
        <v>174</v>
      </c>
      <c r="L24" s="287">
        <v>2</v>
      </c>
      <c r="M24" s="285">
        <f t="shared" si="4"/>
        <v>0</v>
      </c>
      <c r="N24" s="285">
        <f t="shared" si="5"/>
        <v>0</v>
      </c>
    </row>
    <row r="25" ht="34.9" customHeight="1" spans="1:14">
      <c r="A25" s="473">
        <v>2010250</v>
      </c>
      <c r="B25" s="216" t="s">
        <v>163</v>
      </c>
      <c r="C25" s="190"/>
      <c r="D25" s="190"/>
      <c r="E25" s="190">
        <v>0</v>
      </c>
      <c r="F25" s="278" t="str">
        <f t="shared" si="0"/>
        <v/>
      </c>
      <c r="G25" s="278" t="str">
        <f t="shared" si="1"/>
        <v/>
      </c>
      <c r="H25" s="472" t="str">
        <f t="shared" si="2"/>
        <v>否</v>
      </c>
      <c r="I25" s="476" t="str">
        <f t="shared" si="3"/>
        <v>项</v>
      </c>
      <c r="J25" s="284">
        <v>2010250</v>
      </c>
      <c r="K25" s="284" t="s">
        <v>164</v>
      </c>
      <c r="L25" s="287">
        <v>0</v>
      </c>
      <c r="M25" s="285">
        <f t="shared" si="4"/>
        <v>0</v>
      </c>
      <c r="N25" s="285">
        <f t="shared" si="5"/>
        <v>0</v>
      </c>
    </row>
    <row r="26" ht="34.9" customHeight="1" spans="1:14">
      <c r="A26" s="473">
        <v>2010299</v>
      </c>
      <c r="B26" s="216" t="s">
        <v>175</v>
      </c>
      <c r="C26" s="190">
        <v>68</v>
      </c>
      <c r="D26" s="400">
        <v>48</v>
      </c>
      <c r="E26" s="190">
        <v>0</v>
      </c>
      <c r="F26" s="278">
        <f t="shared" si="0"/>
        <v>-1</v>
      </c>
      <c r="G26" s="278">
        <f t="shared" si="1"/>
        <v>0</v>
      </c>
      <c r="H26" s="472" t="str">
        <f t="shared" si="2"/>
        <v>是</v>
      </c>
      <c r="I26" s="476" t="str">
        <f t="shared" si="3"/>
        <v>项</v>
      </c>
      <c r="J26" s="284">
        <v>2010299</v>
      </c>
      <c r="K26" s="284" t="s">
        <v>176</v>
      </c>
      <c r="L26" s="287">
        <v>0</v>
      </c>
      <c r="M26" s="285">
        <f t="shared" si="4"/>
        <v>0</v>
      </c>
      <c r="N26" s="285">
        <f t="shared" si="5"/>
        <v>0</v>
      </c>
    </row>
    <row r="27" ht="34.9" customHeight="1" spans="1:14">
      <c r="A27" s="473">
        <v>20103</v>
      </c>
      <c r="B27" s="216" t="s">
        <v>177</v>
      </c>
      <c r="C27" s="190">
        <f>SUM(C28:C37)</f>
        <v>5830</v>
      </c>
      <c r="D27" s="190">
        <f>SUM(D28:D37)</f>
        <v>8273</v>
      </c>
      <c r="E27" s="186">
        <f>SUM(E28:E37)</f>
        <v>6972</v>
      </c>
      <c r="F27" s="278">
        <f t="shared" si="0"/>
        <v>0.195883361921098</v>
      </c>
      <c r="G27" s="278">
        <f t="shared" si="1"/>
        <v>0.842741448084129</v>
      </c>
      <c r="H27" s="472" t="str">
        <f t="shared" si="2"/>
        <v>是</v>
      </c>
      <c r="I27" s="476" t="str">
        <f t="shared" si="3"/>
        <v>款</v>
      </c>
      <c r="J27" s="284">
        <v>20103</v>
      </c>
      <c r="K27" s="286" t="s">
        <v>178</v>
      </c>
      <c r="L27" s="287">
        <v>6972</v>
      </c>
      <c r="M27" s="285">
        <f t="shared" si="4"/>
        <v>0</v>
      </c>
      <c r="N27" s="285">
        <f t="shared" si="5"/>
        <v>0</v>
      </c>
    </row>
    <row r="28" ht="34.9" customHeight="1" spans="1:14">
      <c r="A28" s="473">
        <v>2010301</v>
      </c>
      <c r="B28" s="216" t="s">
        <v>145</v>
      </c>
      <c r="C28" s="190">
        <v>4549</v>
      </c>
      <c r="D28" s="400">
        <v>5054</v>
      </c>
      <c r="E28" s="190">
        <v>3664</v>
      </c>
      <c r="F28" s="278">
        <f t="shared" si="0"/>
        <v>-0.194548252363157</v>
      </c>
      <c r="G28" s="278">
        <f t="shared" si="1"/>
        <v>0.724970320538188</v>
      </c>
      <c r="H28" s="472" t="str">
        <f t="shared" si="2"/>
        <v>是</v>
      </c>
      <c r="I28" s="476" t="str">
        <f t="shared" si="3"/>
        <v>项</v>
      </c>
      <c r="J28" s="284">
        <v>2010301</v>
      </c>
      <c r="K28" s="284" t="s">
        <v>146</v>
      </c>
      <c r="L28" s="287">
        <v>3664</v>
      </c>
      <c r="M28" s="285">
        <f t="shared" si="4"/>
        <v>0</v>
      </c>
      <c r="N28" s="285">
        <f t="shared" si="5"/>
        <v>0</v>
      </c>
    </row>
    <row r="29" ht="34.9" customHeight="1" spans="1:14">
      <c r="A29" s="473">
        <v>2010302</v>
      </c>
      <c r="B29" s="216" t="s">
        <v>147</v>
      </c>
      <c r="C29" s="190">
        <v>479</v>
      </c>
      <c r="D29" s="400">
        <v>1050</v>
      </c>
      <c r="E29" s="190">
        <v>475</v>
      </c>
      <c r="F29" s="278">
        <f t="shared" si="0"/>
        <v>-0.00835073068893533</v>
      </c>
      <c r="G29" s="278">
        <f t="shared" si="1"/>
        <v>0.452380952380952</v>
      </c>
      <c r="H29" s="472" t="str">
        <f t="shared" si="2"/>
        <v>是</v>
      </c>
      <c r="I29" s="476" t="str">
        <f t="shared" si="3"/>
        <v>项</v>
      </c>
      <c r="J29" s="284">
        <v>2010302</v>
      </c>
      <c r="K29" s="284" t="s">
        <v>148</v>
      </c>
      <c r="L29" s="287">
        <v>475</v>
      </c>
      <c r="M29" s="285">
        <f t="shared" si="4"/>
        <v>0</v>
      </c>
      <c r="N29" s="285">
        <f t="shared" si="5"/>
        <v>0</v>
      </c>
    </row>
    <row r="30" ht="34.9" customHeight="1" spans="1:14">
      <c r="A30" s="473">
        <v>2010303</v>
      </c>
      <c r="B30" s="216" t="s">
        <v>149</v>
      </c>
      <c r="C30" s="190"/>
      <c r="D30" s="190"/>
      <c r="E30" s="190">
        <v>0</v>
      </c>
      <c r="F30" s="278" t="str">
        <f t="shared" si="0"/>
        <v/>
      </c>
      <c r="G30" s="278" t="str">
        <f t="shared" si="1"/>
        <v/>
      </c>
      <c r="H30" s="472" t="str">
        <f t="shared" si="2"/>
        <v>否</v>
      </c>
      <c r="I30" s="476" t="str">
        <f t="shared" si="3"/>
        <v>项</v>
      </c>
      <c r="J30" s="284">
        <v>2010303</v>
      </c>
      <c r="K30" s="284" t="s">
        <v>150</v>
      </c>
      <c r="L30" s="287">
        <v>0</v>
      </c>
      <c r="M30" s="285">
        <f t="shared" si="4"/>
        <v>0</v>
      </c>
      <c r="N30" s="285">
        <f t="shared" si="5"/>
        <v>0</v>
      </c>
    </row>
    <row r="31" ht="34.9" customHeight="1" spans="1:14">
      <c r="A31" s="473">
        <v>2010304</v>
      </c>
      <c r="B31" s="216" t="s">
        <v>179</v>
      </c>
      <c r="C31" s="190"/>
      <c r="D31" s="190"/>
      <c r="E31" s="190">
        <v>0</v>
      </c>
      <c r="F31" s="278" t="str">
        <f t="shared" si="0"/>
        <v/>
      </c>
      <c r="G31" s="278" t="str">
        <f t="shared" si="1"/>
        <v/>
      </c>
      <c r="H31" s="472" t="str">
        <f t="shared" si="2"/>
        <v>否</v>
      </c>
      <c r="I31" s="476" t="str">
        <f t="shared" si="3"/>
        <v>项</v>
      </c>
      <c r="J31" s="284">
        <v>2010304</v>
      </c>
      <c r="K31" s="284" t="s">
        <v>180</v>
      </c>
      <c r="L31" s="287">
        <v>0</v>
      </c>
      <c r="M31" s="285">
        <f t="shared" si="4"/>
        <v>0</v>
      </c>
      <c r="N31" s="285">
        <f t="shared" si="5"/>
        <v>0</v>
      </c>
    </row>
    <row r="32" ht="34.9" customHeight="1" spans="1:14">
      <c r="A32" s="473">
        <v>2010305</v>
      </c>
      <c r="B32" s="216" t="s">
        <v>181</v>
      </c>
      <c r="C32" s="190"/>
      <c r="D32" s="190"/>
      <c r="E32" s="190">
        <v>0</v>
      </c>
      <c r="F32" s="278" t="str">
        <f t="shared" si="0"/>
        <v/>
      </c>
      <c r="G32" s="278" t="str">
        <f t="shared" si="1"/>
        <v/>
      </c>
      <c r="H32" s="472" t="str">
        <f t="shared" si="2"/>
        <v>否</v>
      </c>
      <c r="I32" s="476" t="str">
        <f t="shared" si="3"/>
        <v>项</v>
      </c>
      <c r="J32" s="284">
        <v>2010305</v>
      </c>
      <c r="K32" s="284" t="s">
        <v>182</v>
      </c>
      <c r="L32" s="287">
        <v>0</v>
      </c>
      <c r="M32" s="285">
        <f t="shared" si="4"/>
        <v>0</v>
      </c>
      <c r="N32" s="285">
        <f t="shared" si="5"/>
        <v>0</v>
      </c>
    </row>
    <row r="33" ht="34.9" customHeight="1" spans="1:14">
      <c r="A33" s="473">
        <v>2010306</v>
      </c>
      <c r="B33" s="216" t="s">
        <v>183</v>
      </c>
      <c r="C33" s="190"/>
      <c r="D33" s="190"/>
      <c r="E33" s="190">
        <v>0</v>
      </c>
      <c r="F33" s="278" t="str">
        <f t="shared" si="0"/>
        <v/>
      </c>
      <c r="G33" s="278" t="str">
        <f t="shared" si="1"/>
        <v/>
      </c>
      <c r="H33" s="472" t="str">
        <f t="shared" si="2"/>
        <v>否</v>
      </c>
      <c r="I33" s="476" t="str">
        <f t="shared" si="3"/>
        <v>项</v>
      </c>
      <c r="J33" s="284">
        <v>2010306</v>
      </c>
      <c r="K33" s="284" t="s">
        <v>184</v>
      </c>
      <c r="L33" s="287">
        <v>0</v>
      </c>
      <c r="M33" s="285">
        <f t="shared" si="4"/>
        <v>0</v>
      </c>
      <c r="N33" s="285">
        <f t="shared" si="5"/>
        <v>0</v>
      </c>
    </row>
    <row r="34" ht="34.9" customHeight="1" spans="1:14">
      <c r="A34" s="473">
        <v>2010308</v>
      </c>
      <c r="B34" s="216" t="s">
        <v>185</v>
      </c>
      <c r="C34" s="190">
        <v>8</v>
      </c>
      <c r="D34" s="190">
        <v>10</v>
      </c>
      <c r="E34" s="190">
        <v>7</v>
      </c>
      <c r="F34" s="278">
        <f t="shared" si="0"/>
        <v>-0.125</v>
      </c>
      <c r="G34" s="278">
        <f t="shared" si="1"/>
        <v>0.7</v>
      </c>
      <c r="H34" s="472" t="str">
        <f t="shared" si="2"/>
        <v>是</v>
      </c>
      <c r="I34" s="476" t="str">
        <f t="shared" si="3"/>
        <v>项</v>
      </c>
      <c r="J34" s="284">
        <v>2010308</v>
      </c>
      <c r="K34" s="284" t="s">
        <v>186</v>
      </c>
      <c r="L34" s="287">
        <v>7</v>
      </c>
      <c r="M34" s="285">
        <f t="shared" si="4"/>
        <v>0</v>
      </c>
      <c r="N34" s="285">
        <f t="shared" si="5"/>
        <v>0</v>
      </c>
    </row>
    <row r="35" ht="34.9" customHeight="1" spans="1:14">
      <c r="A35" s="473">
        <v>2010309</v>
      </c>
      <c r="B35" s="216" t="s">
        <v>187</v>
      </c>
      <c r="C35" s="190">
        <v>0</v>
      </c>
      <c r="D35" s="190"/>
      <c r="E35" s="190">
        <v>0</v>
      </c>
      <c r="F35" s="278" t="str">
        <f t="shared" si="0"/>
        <v/>
      </c>
      <c r="G35" s="278" t="str">
        <f t="shared" si="1"/>
        <v/>
      </c>
      <c r="H35" s="472" t="str">
        <f t="shared" si="2"/>
        <v>否</v>
      </c>
      <c r="I35" s="476" t="str">
        <f t="shared" si="3"/>
        <v>项</v>
      </c>
      <c r="J35" s="284">
        <v>2010309</v>
      </c>
      <c r="K35" s="284" t="s">
        <v>188</v>
      </c>
      <c r="L35" s="287">
        <v>0</v>
      </c>
      <c r="M35" s="285">
        <f t="shared" si="4"/>
        <v>0</v>
      </c>
      <c r="N35" s="285">
        <f t="shared" si="5"/>
        <v>0</v>
      </c>
    </row>
    <row r="36" ht="34.9" customHeight="1" spans="1:14">
      <c r="A36" s="473">
        <v>2010350</v>
      </c>
      <c r="B36" s="216" t="s">
        <v>163</v>
      </c>
      <c r="C36" s="190">
        <v>291</v>
      </c>
      <c r="D36" s="400">
        <v>254</v>
      </c>
      <c r="E36" s="190">
        <v>298</v>
      </c>
      <c r="F36" s="278">
        <f t="shared" si="0"/>
        <v>0.0240549828178693</v>
      </c>
      <c r="G36" s="278">
        <f t="shared" si="1"/>
        <v>1.17322834645669</v>
      </c>
      <c r="H36" s="472" t="str">
        <f t="shared" si="2"/>
        <v>是</v>
      </c>
      <c r="I36" s="476" t="str">
        <f t="shared" si="3"/>
        <v>项</v>
      </c>
      <c r="J36" s="284">
        <v>2010350</v>
      </c>
      <c r="K36" s="284" t="s">
        <v>164</v>
      </c>
      <c r="L36" s="287">
        <v>298</v>
      </c>
      <c r="M36" s="285">
        <f t="shared" si="4"/>
        <v>0</v>
      </c>
      <c r="N36" s="285">
        <f t="shared" si="5"/>
        <v>0</v>
      </c>
    </row>
    <row r="37" ht="34.9" customHeight="1" spans="1:14">
      <c r="A37" s="473">
        <v>2010399</v>
      </c>
      <c r="B37" s="216" t="s">
        <v>189</v>
      </c>
      <c r="C37" s="190">
        <v>503</v>
      </c>
      <c r="D37" s="400">
        <v>1905</v>
      </c>
      <c r="E37" s="190">
        <v>2528</v>
      </c>
      <c r="F37" s="278">
        <f t="shared" si="0"/>
        <v>4.0258449304175</v>
      </c>
      <c r="G37" s="278">
        <f t="shared" si="1"/>
        <v>1.32703412073491</v>
      </c>
      <c r="H37" s="472" t="str">
        <f t="shared" si="2"/>
        <v>是</v>
      </c>
      <c r="I37" s="476" t="str">
        <f t="shared" si="3"/>
        <v>项</v>
      </c>
      <c r="J37" s="284">
        <v>2010399</v>
      </c>
      <c r="K37" s="284" t="s">
        <v>190</v>
      </c>
      <c r="L37" s="287">
        <v>2528</v>
      </c>
      <c r="M37" s="285">
        <f t="shared" si="4"/>
        <v>0</v>
      </c>
      <c r="N37" s="285">
        <f t="shared" si="5"/>
        <v>0</v>
      </c>
    </row>
    <row r="38" ht="34.9" customHeight="1" spans="1:14">
      <c r="A38" s="473">
        <v>20104</v>
      </c>
      <c r="B38" s="216" t="s">
        <v>191</v>
      </c>
      <c r="C38" s="190">
        <f>SUM(C39:C48)</f>
        <v>877</v>
      </c>
      <c r="D38" s="190">
        <f>SUM(D39:D48)</f>
        <v>594</v>
      </c>
      <c r="E38" s="186">
        <f>SUM(E39:E48)</f>
        <v>560</v>
      </c>
      <c r="F38" s="278">
        <f t="shared" si="0"/>
        <v>-0.361459521094641</v>
      </c>
      <c r="G38" s="278">
        <f t="shared" si="1"/>
        <v>0.942760942760943</v>
      </c>
      <c r="H38" s="472" t="str">
        <f t="shared" si="2"/>
        <v>是</v>
      </c>
      <c r="I38" s="476" t="str">
        <f t="shared" si="3"/>
        <v>款</v>
      </c>
      <c r="J38" s="284">
        <v>20104</v>
      </c>
      <c r="K38" s="286" t="s">
        <v>192</v>
      </c>
      <c r="L38" s="287">
        <v>560</v>
      </c>
      <c r="M38" s="285">
        <f t="shared" si="4"/>
        <v>0</v>
      </c>
      <c r="N38" s="285">
        <f t="shared" si="5"/>
        <v>0</v>
      </c>
    </row>
    <row r="39" ht="34.9" customHeight="1" spans="1:14">
      <c r="A39" s="473">
        <v>2010401</v>
      </c>
      <c r="B39" s="216" t="s">
        <v>145</v>
      </c>
      <c r="C39" s="190">
        <v>469</v>
      </c>
      <c r="D39" s="400">
        <v>436</v>
      </c>
      <c r="E39" s="190">
        <v>394</v>
      </c>
      <c r="F39" s="278">
        <f t="shared" si="0"/>
        <v>-0.159914712153518</v>
      </c>
      <c r="G39" s="278">
        <f t="shared" si="1"/>
        <v>0.903669724770642</v>
      </c>
      <c r="H39" s="472" t="str">
        <f t="shared" si="2"/>
        <v>是</v>
      </c>
      <c r="I39" s="476" t="str">
        <f t="shared" si="3"/>
        <v>项</v>
      </c>
      <c r="J39" s="284">
        <v>2010401</v>
      </c>
      <c r="K39" s="284" t="s">
        <v>146</v>
      </c>
      <c r="L39" s="287">
        <v>394</v>
      </c>
      <c r="M39" s="285">
        <f t="shared" si="4"/>
        <v>0</v>
      </c>
      <c r="N39" s="285">
        <f t="shared" si="5"/>
        <v>0</v>
      </c>
    </row>
    <row r="40" ht="34.9" customHeight="1" spans="1:14">
      <c r="A40" s="473">
        <v>2010402</v>
      </c>
      <c r="B40" s="216" t="s">
        <v>147</v>
      </c>
      <c r="C40" s="190"/>
      <c r="D40" s="190"/>
      <c r="E40" s="190">
        <v>0</v>
      </c>
      <c r="F40" s="278" t="str">
        <f t="shared" si="0"/>
        <v/>
      </c>
      <c r="G40" s="278" t="str">
        <f t="shared" si="1"/>
        <v/>
      </c>
      <c r="H40" s="472" t="str">
        <f t="shared" si="2"/>
        <v>否</v>
      </c>
      <c r="I40" s="476" t="str">
        <f t="shared" si="3"/>
        <v>项</v>
      </c>
      <c r="J40" s="284">
        <v>2010402</v>
      </c>
      <c r="K40" s="284" t="s">
        <v>148</v>
      </c>
      <c r="L40" s="287">
        <v>0</v>
      </c>
      <c r="M40" s="285">
        <f t="shared" si="4"/>
        <v>0</v>
      </c>
      <c r="N40" s="285">
        <f t="shared" si="5"/>
        <v>0</v>
      </c>
    </row>
    <row r="41" ht="34.9" customHeight="1" spans="1:14">
      <c r="A41" s="473">
        <v>2010403</v>
      </c>
      <c r="B41" s="216" t="s">
        <v>149</v>
      </c>
      <c r="C41" s="190"/>
      <c r="D41" s="190"/>
      <c r="E41" s="190">
        <v>0</v>
      </c>
      <c r="F41" s="278" t="str">
        <f t="shared" si="0"/>
        <v/>
      </c>
      <c r="G41" s="278" t="str">
        <f t="shared" si="1"/>
        <v/>
      </c>
      <c r="H41" s="472" t="str">
        <f t="shared" si="2"/>
        <v>否</v>
      </c>
      <c r="I41" s="476" t="str">
        <f t="shared" si="3"/>
        <v>项</v>
      </c>
      <c r="J41" s="284">
        <v>2010403</v>
      </c>
      <c r="K41" s="284" t="s">
        <v>150</v>
      </c>
      <c r="L41" s="287">
        <v>0</v>
      </c>
      <c r="M41" s="285">
        <f t="shared" si="4"/>
        <v>0</v>
      </c>
      <c r="N41" s="285">
        <f t="shared" si="5"/>
        <v>0</v>
      </c>
    </row>
    <row r="42" ht="34.9" customHeight="1" spans="1:14">
      <c r="A42" s="473">
        <v>2010404</v>
      </c>
      <c r="B42" s="216" t="s">
        <v>193</v>
      </c>
      <c r="C42" s="190"/>
      <c r="D42" s="190"/>
      <c r="E42" s="190">
        <v>0</v>
      </c>
      <c r="F42" s="278" t="str">
        <f t="shared" si="0"/>
        <v/>
      </c>
      <c r="G42" s="278" t="str">
        <f t="shared" si="1"/>
        <v/>
      </c>
      <c r="H42" s="472" t="str">
        <f t="shared" si="2"/>
        <v>否</v>
      </c>
      <c r="I42" s="476" t="str">
        <f t="shared" si="3"/>
        <v>项</v>
      </c>
      <c r="J42" s="284">
        <v>2010404</v>
      </c>
      <c r="K42" s="284" t="s">
        <v>194</v>
      </c>
      <c r="L42" s="287">
        <v>0</v>
      </c>
      <c r="M42" s="285">
        <f t="shared" si="4"/>
        <v>0</v>
      </c>
      <c r="N42" s="285">
        <f t="shared" si="5"/>
        <v>0</v>
      </c>
    </row>
    <row r="43" ht="34.9" customHeight="1" spans="1:14">
      <c r="A43" s="473">
        <v>2010405</v>
      </c>
      <c r="B43" s="216" t="s">
        <v>195</v>
      </c>
      <c r="C43" s="190"/>
      <c r="D43" s="190"/>
      <c r="E43" s="190">
        <v>0</v>
      </c>
      <c r="F43" s="278" t="str">
        <f t="shared" si="0"/>
        <v/>
      </c>
      <c r="G43" s="278" t="str">
        <f t="shared" si="1"/>
        <v/>
      </c>
      <c r="H43" s="472" t="str">
        <f t="shared" si="2"/>
        <v>否</v>
      </c>
      <c r="I43" s="476" t="str">
        <f t="shared" si="3"/>
        <v>项</v>
      </c>
      <c r="J43" s="284">
        <v>2010405</v>
      </c>
      <c r="K43" s="284" t="s">
        <v>196</v>
      </c>
      <c r="L43" s="287">
        <v>0</v>
      </c>
      <c r="M43" s="285">
        <f t="shared" si="4"/>
        <v>0</v>
      </c>
      <c r="N43" s="285">
        <f t="shared" si="5"/>
        <v>0</v>
      </c>
    </row>
    <row r="44" ht="34.9" customHeight="1" spans="1:14">
      <c r="A44" s="473">
        <v>2010406</v>
      </c>
      <c r="B44" s="216" t="s">
        <v>197</v>
      </c>
      <c r="C44" s="190"/>
      <c r="D44" s="190"/>
      <c r="E44" s="190">
        <v>0</v>
      </c>
      <c r="F44" s="278" t="str">
        <f t="shared" si="0"/>
        <v/>
      </c>
      <c r="G44" s="278" t="str">
        <f t="shared" si="1"/>
        <v/>
      </c>
      <c r="H44" s="472" t="str">
        <f t="shared" si="2"/>
        <v>否</v>
      </c>
      <c r="I44" s="476" t="str">
        <f t="shared" si="3"/>
        <v>项</v>
      </c>
      <c r="J44" s="284">
        <v>2010406</v>
      </c>
      <c r="K44" s="284" t="s">
        <v>198</v>
      </c>
      <c r="L44" s="287">
        <v>0</v>
      </c>
      <c r="M44" s="285">
        <f t="shared" si="4"/>
        <v>0</v>
      </c>
      <c r="N44" s="285">
        <f t="shared" si="5"/>
        <v>0</v>
      </c>
    </row>
    <row r="45" ht="34.9" customHeight="1" spans="1:14">
      <c r="A45" s="473">
        <v>2010407</v>
      </c>
      <c r="B45" s="216" t="s">
        <v>199</v>
      </c>
      <c r="C45" s="190"/>
      <c r="D45" s="190"/>
      <c r="E45" s="190">
        <v>0</v>
      </c>
      <c r="F45" s="278" t="str">
        <f t="shared" si="0"/>
        <v/>
      </c>
      <c r="G45" s="278" t="str">
        <f t="shared" si="1"/>
        <v/>
      </c>
      <c r="H45" s="472" t="str">
        <f t="shared" si="2"/>
        <v>否</v>
      </c>
      <c r="I45" s="476" t="str">
        <f t="shared" si="3"/>
        <v>项</v>
      </c>
      <c r="J45" s="284">
        <v>2010407</v>
      </c>
      <c r="K45" s="284" t="s">
        <v>200</v>
      </c>
      <c r="L45" s="287">
        <v>0</v>
      </c>
      <c r="M45" s="285">
        <f t="shared" si="4"/>
        <v>0</v>
      </c>
      <c r="N45" s="285">
        <f t="shared" si="5"/>
        <v>0</v>
      </c>
    </row>
    <row r="46" ht="34.9" customHeight="1" spans="1:14">
      <c r="A46" s="473">
        <v>2010408</v>
      </c>
      <c r="B46" s="216" t="s">
        <v>201</v>
      </c>
      <c r="C46" s="190">
        <v>32</v>
      </c>
      <c r="D46" s="400">
        <v>35</v>
      </c>
      <c r="E46" s="190">
        <v>37</v>
      </c>
      <c r="F46" s="278">
        <f t="shared" si="0"/>
        <v>0.15625</v>
      </c>
      <c r="G46" s="278">
        <f t="shared" si="1"/>
        <v>1.05714285714286</v>
      </c>
      <c r="H46" s="472" t="str">
        <f t="shared" si="2"/>
        <v>是</v>
      </c>
      <c r="I46" s="476" t="str">
        <f t="shared" si="3"/>
        <v>项</v>
      </c>
      <c r="J46" s="284">
        <v>2010408</v>
      </c>
      <c r="K46" s="284" t="s">
        <v>202</v>
      </c>
      <c r="L46" s="287">
        <v>37</v>
      </c>
      <c r="M46" s="285">
        <f t="shared" si="4"/>
        <v>0</v>
      </c>
      <c r="N46" s="285">
        <f t="shared" si="5"/>
        <v>0</v>
      </c>
    </row>
    <row r="47" ht="34.9" customHeight="1" spans="1:14">
      <c r="A47" s="473">
        <v>2010450</v>
      </c>
      <c r="B47" s="216" t="s">
        <v>163</v>
      </c>
      <c r="C47" s="190">
        <v>19</v>
      </c>
      <c r="D47" s="190"/>
      <c r="E47" s="190">
        <v>1</v>
      </c>
      <c r="F47" s="278">
        <f t="shared" si="0"/>
        <v>-0.947368421052632</v>
      </c>
      <c r="G47" s="278" t="str">
        <f t="shared" si="1"/>
        <v/>
      </c>
      <c r="H47" s="472" t="str">
        <f t="shared" si="2"/>
        <v>是</v>
      </c>
      <c r="I47" s="476" t="str">
        <f t="shared" si="3"/>
        <v>项</v>
      </c>
      <c r="J47" s="284">
        <v>2010450</v>
      </c>
      <c r="K47" s="284" t="s">
        <v>164</v>
      </c>
      <c r="L47" s="287">
        <v>1</v>
      </c>
      <c r="M47" s="285">
        <f t="shared" si="4"/>
        <v>0</v>
      </c>
      <c r="N47" s="285">
        <f t="shared" si="5"/>
        <v>0</v>
      </c>
    </row>
    <row r="48" ht="34.9" customHeight="1" spans="1:14">
      <c r="A48" s="473">
        <v>2010499</v>
      </c>
      <c r="B48" s="216" t="s">
        <v>203</v>
      </c>
      <c r="C48" s="190">
        <v>357</v>
      </c>
      <c r="D48" s="190">
        <v>123</v>
      </c>
      <c r="E48" s="190">
        <v>128</v>
      </c>
      <c r="F48" s="278">
        <f t="shared" si="0"/>
        <v>-0.641456582633053</v>
      </c>
      <c r="G48" s="278">
        <f t="shared" si="1"/>
        <v>1.04065040650407</v>
      </c>
      <c r="H48" s="472" t="str">
        <f t="shared" si="2"/>
        <v>是</v>
      </c>
      <c r="I48" s="476" t="str">
        <f t="shared" si="3"/>
        <v>项</v>
      </c>
      <c r="J48" s="284">
        <v>2010499</v>
      </c>
      <c r="K48" s="284" t="s">
        <v>204</v>
      </c>
      <c r="L48" s="287">
        <v>128</v>
      </c>
      <c r="M48" s="285">
        <f t="shared" si="4"/>
        <v>0</v>
      </c>
      <c r="N48" s="285">
        <f t="shared" si="5"/>
        <v>0</v>
      </c>
    </row>
    <row r="49" ht="34.9" customHeight="1" spans="1:14">
      <c r="A49" s="473">
        <v>20105</v>
      </c>
      <c r="B49" s="216" t="s">
        <v>205</v>
      </c>
      <c r="C49" s="190">
        <f>SUM(C50:C59)</f>
        <v>364</v>
      </c>
      <c r="D49" s="190">
        <f>SUM(D50:D59)</f>
        <v>544</v>
      </c>
      <c r="E49" s="186">
        <f>SUM(E50:E59)</f>
        <v>489</v>
      </c>
      <c r="F49" s="278">
        <f t="shared" si="0"/>
        <v>0.343406593406593</v>
      </c>
      <c r="G49" s="278">
        <f t="shared" si="1"/>
        <v>0.898897058823529</v>
      </c>
      <c r="H49" s="472" t="str">
        <f t="shared" si="2"/>
        <v>是</v>
      </c>
      <c r="I49" s="476" t="str">
        <f t="shared" si="3"/>
        <v>款</v>
      </c>
      <c r="J49" s="284">
        <v>20105</v>
      </c>
      <c r="K49" s="286" t="s">
        <v>206</v>
      </c>
      <c r="L49" s="287">
        <v>489</v>
      </c>
      <c r="M49" s="285">
        <f t="shared" si="4"/>
        <v>0</v>
      </c>
      <c r="N49" s="285">
        <f t="shared" si="5"/>
        <v>0</v>
      </c>
    </row>
    <row r="50" ht="34.9" customHeight="1" spans="1:14">
      <c r="A50" s="473">
        <v>2010501</v>
      </c>
      <c r="B50" s="216" t="s">
        <v>145</v>
      </c>
      <c r="C50" s="190">
        <v>179</v>
      </c>
      <c r="D50" s="190">
        <v>216</v>
      </c>
      <c r="E50" s="190">
        <v>196</v>
      </c>
      <c r="F50" s="278">
        <f t="shared" si="0"/>
        <v>0.0949720670391061</v>
      </c>
      <c r="G50" s="278">
        <f t="shared" si="1"/>
        <v>0.907407407407407</v>
      </c>
      <c r="H50" s="472" t="str">
        <f t="shared" si="2"/>
        <v>是</v>
      </c>
      <c r="I50" s="476" t="str">
        <f t="shared" si="3"/>
        <v>项</v>
      </c>
      <c r="J50" s="284">
        <v>2010501</v>
      </c>
      <c r="K50" s="284" t="s">
        <v>146</v>
      </c>
      <c r="L50" s="287">
        <v>196</v>
      </c>
      <c r="M50" s="285">
        <f t="shared" si="4"/>
        <v>0</v>
      </c>
      <c r="N50" s="285">
        <f t="shared" si="5"/>
        <v>0</v>
      </c>
    </row>
    <row r="51" ht="34.9" customHeight="1" spans="1:14">
      <c r="A51" s="473">
        <v>2010502</v>
      </c>
      <c r="B51" s="216" t="s">
        <v>147</v>
      </c>
      <c r="C51" s="190"/>
      <c r="D51" s="400"/>
      <c r="E51" s="190">
        <v>-1</v>
      </c>
      <c r="F51" s="278" t="str">
        <f t="shared" si="0"/>
        <v/>
      </c>
      <c r="G51" s="278" t="str">
        <f t="shared" si="1"/>
        <v/>
      </c>
      <c r="H51" s="472" t="str">
        <f t="shared" si="2"/>
        <v>是</v>
      </c>
      <c r="I51" s="476" t="str">
        <f t="shared" si="3"/>
        <v>项</v>
      </c>
      <c r="J51" s="284">
        <v>2010502</v>
      </c>
      <c r="K51" s="284" t="s">
        <v>148</v>
      </c>
      <c r="L51" s="287">
        <v>-1</v>
      </c>
      <c r="M51" s="285">
        <f t="shared" si="4"/>
        <v>0</v>
      </c>
      <c r="N51" s="285">
        <f t="shared" si="5"/>
        <v>0</v>
      </c>
    </row>
    <row r="52" ht="34.9" customHeight="1" spans="1:14">
      <c r="A52" s="473">
        <v>2010503</v>
      </c>
      <c r="B52" s="216" t="s">
        <v>149</v>
      </c>
      <c r="C52" s="190"/>
      <c r="D52" s="190"/>
      <c r="E52" s="190">
        <v>0</v>
      </c>
      <c r="F52" s="278" t="str">
        <f t="shared" si="0"/>
        <v/>
      </c>
      <c r="G52" s="278" t="str">
        <f t="shared" si="1"/>
        <v/>
      </c>
      <c r="H52" s="472" t="str">
        <f t="shared" si="2"/>
        <v>否</v>
      </c>
      <c r="I52" s="476" t="str">
        <f t="shared" si="3"/>
        <v>项</v>
      </c>
      <c r="J52" s="284">
        <v>2010503</v>
      </c>
      <c r="K52" s="284" t="s">
        <v>150</v>
      </c>
      <c r="L52" s="287">
        <v>0</v>
      </c>
      <c r="M52" s="285">
        <f t="shared" si="4"/>
        <v>0</v>
      </c>
      <c r="N52" s="285">
        <f t="shared" si="5"/>
        <v>0</v>
      </c>
    </row>
    <row r="53" ht="34.9" customHeight="1" spans="1:14">
      <c r="A53" s="473">
        <v>2010504</v>
      </c>
      <c r="B53" s="216" t="s">
        <v>207</v>
      </c>
      <c r="C53" s="190"/>
      <c r="D53" s="190"/>
      <c r="E53" s="190">
        <v>0</v>
      </c>
      <c r="F53" s="278" t="str">
        <f t="shared" si="0"/>
        <v/>
      </c>
      <c r="G53" s="278" t="str">
        <f t="shared" si="1"/>
        <v/>
      </c>
      <c r="H53" s="472" t="str">
        <f t="shared" si="2"/>
        <v>否</v>
      </c>
      <c r="I53" s="476" t="str">
        <f t="shared" si="3"/>
        <v>项</v>
      </c>
      <c r="J53" s="284">
        <v>2010504</v>
      </c>
      <c r="K53" s="284" t="s">
        <v>208</v>
      </c>
      <c r="L53" s="287">
        <v>0</v>
      </c>
      <c r="M53" s="285">
        <f t="shared" si="4"/>
        <v>0</v>
      </c>
      <c r="N53" s="285">
        <f t="shared" si="5"/>
        <v>0</v>
      </c>
    </row>
    <row r="54" ht="34.9" customHeight="1" spans="1:14">
      <c r="A54" s="473">
        <v>2010505</v>
      </c>
      <c r="B54" s="216" t="s">
        <v>209</v>
      </c>
      <c r="C54" s="190">
        <v>2</v>
      </c>
      <c r="D54" s="190"/>
      <c r="E54" s="190">
        <v>0</v>
      </c>
      <c r="F54" s="278">
        <f t="shared" si="0"/>
        <v>-1</v>
      </c>
      <c r="G54" s="278" t="str">
        <f t="shared" si="1"/>
        <v/>
      </c>
      <c r="H54" s="472" t="str">
        <f t="shared" si="2"/>
        <v>是</v>
      </c>
      <c r="I54" s="476" t="str">
        <f t="shared" si="3"/>
        <v>项</v>
      </c>
      <c r="J54" s="284">
        <v>2010505</v>
      </c>
      <c r="K54" s="284" t="s">
        <v>210</v>
      </c>
      <c r="L54" s="287">
        <v>0</v>
      </c>
      <c r="M54" s="285">
        <f t="shared" si="4"/>
        <v>0</v>
      </c>
      <c r="N54" s="285">
        <f t="shared" si="5"/>
        <v>0</v>
      </c>
    </row>
    <row r="55" ht="34.9" customHeight="1" spans="1:14">
      <c r="A55" s="473">
        <v>2010506</v>
      </c>
      <c r="B55" s="216" t="s">
        <v>211</v>
      </c>
      <c r="C55" s="190"/>
      <c r="D55" s="190"/>
      <c r="E55" s="190">
        <v>0</v>
      </c>
      <c r="F55" s="278" t="str">
        <f t="shared" si="0"/>
        <v/>
      </c>
      <c r="G55" s="278" t="str">
        <f t="shared" si="1"/>
        <v/>
      </c>
      <c r="H55" s="472" t="str">
        <f t="shared" si="2"/>
        <v>否</v>
      </c>
      <c r="I55" s="476" t="str">
        <f t="shared" si="3"/>
        <v>项</v>
      </c>
      <c r="J55" s="284">
        <v>2010506</v>
      </c>
      <c r="K55" s="284" t="s">
        <v>212</v>
      </c>
      <c r="L55" s="287">
        <v>0</v>
      </c>
      <c r="M55" s="285">
        <f t="shared" si="4"/>
        <v>0</v>
      </c>
      <c r="N55" s="285">
        <f t="shared" si="5"/>
        <v>0</v>
      </c>
    </row>
    <row r="56" ht="34.9" customHeight="1" spans="1:14">
      <c r="A56" s="473">
        <v>2010507</v>
      </c>
      <c r="B56" s="216" t="s">
        <v>213</v>
      </c>
      <c r="C56" s="190">
        <v>68</v>
      </c>
      <c r="D56" s="400">
        <v>174</v>
      </c>
      <c r="E56" s="190">
        <v>179</v>
      </c>
      <c r="F56" s="278">
        <f t="shared" si="0"/>
        <v>1.63235294117647</v>
      </c>
      <c r="G56" s="278">
        <f t="shared" si="1"/>
        <v>1.02873563218391</v>
      </c>
      <c r="H56" s="472" t="str">
        <f t="shared" si="2"/>
        <v>是</v>
      </c>
      <c r="I56" s="476" t="str">
        <f t="shared" si="3"/>
        <v>项</v>
      </c>
      <c r="J56" s="284">
        <v>2010507</v>
      </c>
      <c r="K56" s="284" t="s">
        <v>214</v>
      </c>
      <c r="L56" s="287">
        <v>179</v>
      </c>
      <c r="M56" s="285">
        <f t="shared" si="4"/>
        <v>0</v>
      </c>
      <c r="N56" s="285">
        <f t="shared" si="5"/>
        <v>0</v>
      </c>
    </row>
    <row r="57" ht="34.9" customHeight="1" spans="1:14">
      <c r="A57" s="473">
        <v>2010508</v>
      </c>
      <c r="B57" s="216" t="s">
        <v>215</v>
      </c>
      <c r="C57" s="190">
        <v>26</v>
      </c>
      <c r="D57" s="400">
        <v>53</v>
      </c>
      <c r="E57" s="190">
        <v>21</v>
      </c>
      <c r="F57" s="278">
        <f t="shared" si="0"/>
        <v>-0.192307692307692</v>
      </c>
      <c r="G57" s="278">
        <f t="shared" si="1"/>
        <v>0.39622641509434</v>
      </c>
      <c r="H57" s="472" t="str">
        <f t="shared" si="2"/>
        <v>是</v>
      </c>
      <c r="I57" s="476" t="str">
        <f t="shared" si="3"/>
        <v>项</v>
      </c>
      <c r="J57" s="284">
        <v>2010508</v>
      </c>
      <c r="K57" s="284" t="s">
        <v>216</v>
      </c>
      <c r="L57" s="287">
        <v>21</v>
      </c>
      <c r="M57" s="285">
        <f t="shared" si="4"/>
        <v>0</v>
      </c>
      <c r="N57" s="285">
        <f t="shared" si="5"/>
        <v>0</v>
      </c>
    </row>
    <row r="58" ht="34.9" customHeight="1" spans="1:14">
      <c r="A58" s="473">
        <v>2010550</v>
      </c>
      <c r="B58" s="216" t="s">
        <v>163</v>
      </c>
      <c r="C58" s="190">
        <v>0</v>
      </c>
      <c r="D58" s="400">
        <v>101</v>
      </c>
      <c r="E58" s="190">
        <v>94</v>
      </c>
      <c r="F58" s="278" t="str">
        <f t="shared" si="0"/>
        <v/>
      </c>
      <c r="G58" s="278">
        <f t="shared" si="1"/>
        <v>0.930693069306931</v>
      </c>
      <c r="H58" s="472" t="str">
        <f t="shared" si="2"/>
        <v>是</v>
      </c>
      <c r="I58" s="476" t="str">
        <f t="shared" si="3"/>
        <v>项</v>
      </c>
      <c r="J58" s="284">
        <v>2010550</v>
      </c>
      <c r="K58" s="284" t="s">
        <v>164</v>
      </c>
      <c r="L58" s="287">
        <v>94</v>
      </c>
      <c r="M58" s="285">
        <f t="shared" si="4"/>
        <v>0</v>
      </c>
      <c r="N58" s="285">
        <f t="shared" si="5"/>
        <v>0</v>
      </c>
    </row>
    <row r="59" ht="34.9" customHeight="1" spans="1:14">
      <c r="A59" s="473">
        <v>2010599</v>
      </c>
      <c r="B59" s="216" t="s">
        <v>217</v>
      </c>
      <c r="C59" s="190">
        <v>89</v>
      </c>
      <c r="D59" s="190"/>
      <c r="E59" s="190">
        <v>0</v>
      </c>
      <c r="F59" s="278">
        <f t="shared" si="0"/>
        <v>-1</v>
      </c>
      <c r="G59" s="278" t="str">
        <f t="shared" si="1"/>
        <v/>
      </c>
      <c r="H59" s="472" t="str">
        <f t="shared" si="2"/>
        <v>是</v>
      </c>
      <c r="I59" s="476" t="str">
        <f t="shared" si="3"/>
        <v>项</v>
      </c>
      <c r="J59" s="284">
        <v>2010599</v>
      </c>
      <c r="K59" s="284" t="s">
        <v>218</v>
      </c>
      <c r="L59" s="287">
        <v>0</v>
      </c>
      <c r="M59" s="285">
        <f t="shared" si="4"/>
        <v>0</v>
      </c>
      <c r="N59" s="285">
        <f t="shared" si="5"/>
        <v>0</v>
      </c>
    </row>
    <row r="60" ht="34.9" customHeight="1" spans="1:14">
      <c r="A60" s="473">
        <v>20106</v>
      </c>
      <c r="B60" s="216" t="s">
        <v>219</v>
      </c>
      <c r="C60" s="190">
        <f>SUM(C61:C70)</f>
        <v>1658</v>
      </c>
      <c r="D60" s="190">
        <f>SUM(D61:D70)</f>
        <v>1647</v>
      </c>
      <c r="E60" s="186">
        <f>SUM(E61:E70)</f>
        <v>1520</v>
      </c>
      <c r="F60" s="278">
        <f t="shared" si="0"/>
        <v>-0.083232810615199</v>
      </c>
      <c r="G60" s="278">
        <f t="shared" si="1"/>
        <v>0.922890103217972</v>
      </c>
      <c r="H60" s="472" t="str">
        <f t="shared" si="2"/>
        <v>是</v>
      </c>
      <c r="I60" s="476" t="str">
        <f t="shared" si="3"/>
        <v>款</v>
      </c>
      <c r="J60" s="284">
        <v>20106</v>
      </c>
      <c r="K60" s="286" t="s">
        <v>220</v>
      </c>
      <c r="L60" s="287">
        <v>1520</v>
      </c>
      <c r="M60" s="285">
        <f t="shared" si="4"/>
        <v>0</v>
      </c>
      <c r="N60" s="285">
        <f t="shared" si="5"/>
        <v>0</v>
      </c>
    </row>
    <row r="61" ht="34.9" customHeight="1" spans="1:14">
      <c r="A61" s="473">
        <v>2010601</v>
      </c>
      <c r="B61" s="216" t="s">
        <v>145</v>
      </c>
      <c r="C61" s="190">
        <v>731</v>
      </c>
      <c r="D61" s="400">
        <v>721</v>
      </c>
      <c r="E61" s="190">
        <v>679</v>
      </c>
      <c r="F61" s="278">
        <f t="shared" si="0"/>
        <v>-0.0711354309165527</v>
      </c>
      <c r="G61" s="278">
        <f t="shared" si="1"/>
        <v>0.941747572815534</v>
      </c>
      <c r="H61" s="472" t="str">
        <f t="shared" si="2"/>
        <v>是</v>
      </c>
      <c r="I61" s="476" t="str">
        <f t="shared" si="3"/>
        <v>项</v>
      </c>
      <c r="J61" s="284">
        <v>2010601</v>
      </c>
      <c r="K61" s="284" t="s">
        <v>146</v>
      </c>
      <c r="L61" s="287">
        <v>679</v>
      </c>
      <c r="M61" s="285">
        <f t="shared" si="4"/>
        <v>0</v>
      </c>
      <c r="N61" s="285">
        <f t="shared" si="5"/>
        <v>0</v>
      </c>
    </row>
    <row r="62" ht="34.9" customHeight="1" spans="1:14">
      <c r="A62" s="473">
        <v>2010602</v>
      </c>
      <c r="B62" s="216" t="s">
        <v>147</v>
      </c>
      <c r="C62" s="190"/>
      <c r="D62" s="190"/>
      <c r="E62" s="186"/>
      <c r="F62" s="278" t="str">
        <f t="shared" si="0"/>
        <v/>
      </c>
      <c r="G62" s="278" t="str">
        <f t="shared" si="1"/>
        <v/>
      </c>
      <c r="H62" s="472" t="str">
        <f t="shared" si="2"/>
        <v>否</v>
      </c>
      <c r="I62" s="476" t="str">
        <f t="shared" si="3"/>
        <v>项</v>
      </c>
      <c r="J62" s="284">
        <v>2010602</v>
      </c>
      <c r="K62" s="284" t="s">
        <v>148</v>
      </c>
      <c r="L62" s="287">
        <v>0</v>
      </c>
      <c r="M62" s="285">
        <f t="shared" si="4"/>
        <v>0</v>
      </c>
      <c r="N62" s="285">
        <f t="shared" si="5"/>
        <v>0</v>
      </c>
    </row>
    <row r="63" ht="34.9" customHeight="1" spans="1:14">
      <c r="A63" s="473">
        <v>2010603</v>
      </c>
      <c r="B63" s="216" t="s">
        <v>149</v>
      </c>
      <c r="C63" s="190"/>
      <c r="D63" s="190"/>
      <c r="E63" s="186"/>
      <c r="F63" s="278" t="str">
        <f t="shared" si="0"/>
        <v/>
      </c>
      <c r="G63" s="278" t="str">
        <f t="shared" si="1"/>
        <v/>
      </c>
      <c r="H63" s="472" t="str">
        <f t="shared" si="2"/>
        <v>否</v>
      </c>
      <c r="I63" s="476" t="str">
        <f t="shared" si="3"/>
        <v>项</v>
      </c>
      <c r="J63" s="284">
        <v>2010603</v>
      </c>
      <c r="K63" s="284" t="s">
        <v>150</v>
      </c>
      <c r="L63" s="287">
        <v>0</v>
      </c>
      <c r="M63" s="285">
        <f t="shared" si="4"/>
        <v>0</v>
      </c>
      <c r="N63" s="285">
        <f t="shared" si="5"/>
        <v>0</v>
      </c>
    </row>
    <row r="64" ht="34.9" customHeight="1" spans="1:14">
      <c r="A64" s="473">
        <v>2010604</v>
      </c>
      <c r="B64" s="216" t="s">
        <v>221</v>
      </c>
      <c r="C64" s="190"/>
      <c r="D64" s="190"/>
      <c r="E64" s="186"/>
      <c r="F64" s="278" t="str">
        <f t="shared" si="0"/>
        <v/>
      </c>
      <c r="G64" s="278" t="str">
        <f t="shared" si="1"/>
        <v/>
      </c>
      <c r="H64" s="472" t="str">
        <f t="shared" si="2"/>
        <v>否</v>
      </c>
      <c r="I64" s="476" t="str">
        <f t="shared" si="3"/>
        <v>项</v>
      </c>
      <c r="J64" s="284">
        <v>2010604</v>
      </c>
      <c r="K64" s="284" t="s">
        <v>222</v>
      </c>
      <c r="L64" s="287">
        <v>0</v>
      </c>
      <c r="M64" s="285">
        <f t="shared" si="4"/>
        <v>0</v>
      </c>
      <c r="N64" s="285">
        <f t="shared" si="5"/>
        <v>0</v>
      </c>
    </row>
    <row r="65" ht="34.9" customHeight="1" spans="1:14">
      <c r="A65" s="473">
        <v>2010605</v>
      </c>
      <c r="B65" s="216" t="s">
        <v>223</v>
      </c>
      <c r="C65" s="190"/>
      <c r="D65" s="190"/>
      <c r="E65" s="186"/>
      <c r="F65" s="278" t="str">
        <f t="shared" si="0"/>
        <v/>
      </c>
      <c r="G65" s="278" t="str">
        <f t="shared" si="1"/>
        <v/>
      </c>
      <c r="H65" s="472" t="str">
        <f t="shared" si="2"/>
        <v>否</v>
      </c>
      <c r="I65" s="476" t="str">
        <f t="shared" si="3"/>
        <v>项</v>
      </c>
      <c r="J65" s="284">
        <v>2010605</v>
      </c>
      <c r="K65" s="284" t="s">
        <v>224</v>
      </c>
      <c r="L65" s="287">
        <v>0</v>
      </c>
      <c r="M65" s="285">
        <f t="shared" si="4"/>
        <v>0</v>
      </c>
      <c r="N65" s="285">
        <f t="shared" si="5"/>
        <v>0</v>
      </c>
    </row>
    <row r="66" ht="34.9" customHeight="1" spans="1:14">
      <c r="A66" s="473">
        <v>2010606</v>
      </c>
      <c r="B66" s="216" t="s">
        <v>225</v>
      </c>
      <c r="C66" s="190"/>
      <c r="D66" s="190"/>
      <c r="E66" s="186"/>
      <c r="F66" s="278" t="str">
        <f t="shared" si="0"/>
        <v/>
      </c>
      <c r="G66" s="278" t="str">
        <f t="shared" si="1"/>
        <v/>
      </c>
      <c r="H66" s="472" t="str">
        <f t="shared" si="2"/>
        <v>否</v>
      </c>
      <c r="I66" s="476" t="str">
        <f t="shared" si="3"/>
        <v>项</v>
      </c>
      <c r="J66" s="284">
        <v>2010606</v>
      </c>
      <c r="K66" s="284" t="s">
        <v>226</v>
      </c>
      <c r="L66" s="287">
        <v>0</v>
      </c>
      <c r="M66" s="285">
        <f t="shared" si="4"/>
        <v>0</v>
      </c>
      <c r="N66" s="285">
        <f t="shared" si="5"/>
        <v>0</v>
      </c>
    </row>
    <row r="67" ht="34.9" customHeight="1" spans="1:14">
      <c r="A67" s="473">
        <v>2010607</v>
      </c>
      <c r="B67" s="216" t="s">
        <v>227</v>
      </c>
      <c r="C67" s="190">
        <v>50</v>
      </c>
      <c r="D67" s="190"/>
      <c r="E67" s="186"/>
      <c r="F67" s="278">
        <f t="shared" si="0"/>
        <v>-1</v>
      </c>
      <c r="G67" s="278" t="str">
        <f t="shared" si="1"/>
        <v/>
      </c>
      <c r="H67" s="472" t="str">
        <f t="shared" si="2"/>
        <v>是</v>
      </c>
      <c r="I67" s="476" t="str">
        <f t="shared" si="3"/>
        <v>项</v>
      </c>
      <c r="J67" s="284">
        <v>2010607</v>
      </c>
      <c r="K67" s="284" t="s">
        <v>228</v>
      </c>
      <c r="L67" s="287">
        <v>0</v>
      </c>
      <c r="M67" s="285">
        <f t="shared" si="4"/>
        <v>0</v>
      </c>
      <c r="N67" s="285">
        <f t="shared" si="5"/>
        <v>0</v>
      </c>
    </row>
    <row r="68" ht="34.9" customHeight="1" spans="1:14">
      <c r="A68" s="473">
        <v>2010608</v>
      </c>
      <c r="B68" s="216" t="s">
        <v>229</v>
      </c>
      <c r="C68" s="190">
        <v>0</v>
      </c>
      <c r="D68" s="190"/>
      <c r="E68" s="186"/>
      <c r="F68" s="278" t="str">
        <f t="shared" si="0"/>
        <v/>
      </c>
      <c r="G68" s="278" t="str">
        <f t="shared" si="1"/>
        <v/>
      </c>
      <c r="H68" s="472" t="str">
        <f t="shared" si="2"/>
        <v>否</v>
      </c>
      <c r="I68" s="476" t="str">
        <f t="shared" si="3"/>
        <v>项</v>
      </c>
      <c r="J68" s="284">
        <v>2010608</v>
      </c>
      <c r="K68" s="284" t="s">
        <v>230</v>
      </c>
      <c r="L68" s="287">
        <v>0</v>
      </c>
      <c r="M68" s="285">
        <f t="shared" si="4"/>
        <v>0</v>
      </c>
      <c r="N68" s="285">
        <f t="shared" si="5"/>
        <v>0</v>
      </c>
    </row>
    <row r="69" ht="34.9" customHeight="1" spans="1:14">
      <c r="A69" s="473">
        <v>2010650</v>
      </c>
      <c r="B69" s="216" t="s">
        <v>163</v>
      </c>
      <c r="C69" s="190">
        <v>826</v>
      </c>
      <c r="D69" s="400">
        <v>761</v>
      </c>
      <c r="E69" s="190">
        <v>710</v>
      </c>
      <c r="F69" s="278">
        <f t="shared" ref="F69:F132" si="6">IF(C69&lt;&gt;0,E69/C69-1,"")</f>
        <v>-0.14043583535109</v>
      </c>
      <c r="G69" s="278">
        <f t="shared" ref="G69:G132" si="7">IF(D69&lt;&gt;0,E69/D69,"")</f>
        <v>0.932982917214192</v>
      </c>
      <c r="H69" s="472" t="str">
        <f t="shared" ref="H69:H132" si="8">IF(LEN(A69)=3,"是",IF(B69&lt;&gt;"",IF(SUM(C69:E69)&lt;&gt;0,"是","否"),"是"))</f>
        <v>是</v>
      </c>
      <c r="I69" s="476" t="str">
        <f t="shared" ref="I69:I132" si="9">IF(LEN(A69)=3,"类",IF(LEN(A69)=5,"款","项"))</f>
        <v>项</v>
      </c>
      <c r="J69" s="284">
        <v>2010650</v>
      </c>
      <c r="K69" s="284" t="s">
        <v>164</v>
      </c>
      <c r="L69" s="287">
        <v>710</v>
      </c>
      <c r="M69" s="285">
        <f t="shared" si="4"/>
        <v>0</v>
      </c>
      <c r="N69" s="285">
        <f t="shared" si="5"/>
        <v>0</v>
      </c>
    </row>
    <row r="70" ht="34.9" customHeight="1" spans="1:14">
      <c r="A70" s="473">
        <v>2010699</v>
      </c>
      <c r="B70" s="216" t="s">
        <v>231</v>
      </c>
      <c r="C70" s="190">
        <v>51</v>
      </c>
      <c r="D70" s="400">
        <v>165</v>
      </c>
      <c r="E70" s="190">
        <v>131</v>
      </c>
      <c r="F70" s="278">
        <f t="shared" si="6"/>
        <v>1.56862745098039</v>
      </c>
      <c r="G70" s="278">
        <f t="shared" si="7"/>
        <v>0.793939393939394</v>
      </c>
      <c r="H70" s="472" t="str">
        <f t="shared" si="8"/>
        <v>是</v>
      </c>
      <c r="I70" s="476" t="str">
        <f t="shared" si="9"/>
        <v>项</v>
      </c>
      <c r="J70" s="284">
        <v>2010699</v>
      </c>
      <c r="K70" s="284" t="s">
        <v>232</v>
      </c>
      <c r="L70" s="287">
        <v>131</v>
      </c>
      <c r="M70" s="285">
        <f t="shared" ref="M70:M133" si="10">A70-J70</f>
        <v>0</v>
      </c>
      <c r="N70" s="285">
        <f t="shared" ref="N70:N133" si="11">E70-L70</f>
        <v>0</v>
      </c>
    </row>
    <row r="71" ht="34.9" customHeight="1" spans="1:14">
      <c r="A71" s="473">
        <v>20107</v>
      </c>
      <c r="B71" s="216" t="s">
        <v>233</v>
      </c>
      <c r="C71" s="190">
        <f>SUM(C72:C82)</f>
        <v>9</v>
      </c>
      <c r="D71" s="190">
        <f>SUM(D72:D82)</f>
        <v>0</v>
      </c>
      <c r="E71" s="186">
        <f>SUM(E72:E82)</f>
        <v>71</v>
      </c>
      <c r="F71" s="278">
        <f t="shared" si="6"/>
        <v>6.88888888888889</v>
      </c>
      <c r="G71" s="278" t="str">
        <f t="shared" si="7"/>
        <v/>
      </c>
      <c r="H71" s="472" t="str">
        <f t="shared" si="8"/>
        <v>是</v>
      </c>
      <c r="I71" s="476" t="str">
        <f t="shared" si="9"/>
        <v>款</v>
      </c>
      <c r="J71" s="284">
        <v>20107</v>
      </c>
      <c r="K71" s="286" t="s">
        <v>234</v>
      </c>
      <c r="L71" s="287">
        <v>71</v>
      </c>
      <c r="M71" s="285">
        <f t="shared" si="10"/>
        <v>0</v>
      </c>
      <c r="N71" s="285">
        <f t="shared" si="11"/>
        <v>0</v>
      </c>
    </row>
    <row r="72" ht="34.9" customHeight="1" spans="1:14">
      <c r="A72" s="473">
        <v>2010701</v>
      </c>
      <c r="B72" s="216" t="s">
        <v>145</v>
      </c>
      <c r="C72" s="190">
        <v>9</v>
      </c>
      <c r="D72" s="190"/>
      <c r="E72" s="190">
        <v>9</v>
      </c>
      <c r="F72" s="278">
        <f t="shared" si="6"/>
        <v>0</v>
      </c>
      <c r="G72" s="278" t="str">
        <f t="shared" si="7"/>
        <v/>
      </c>
      <c r="H72" s="472" t="str">
        <f t="shared" si="8"/>
        <v>是</v>
      </c>
      <c r="I72" s="476" t="str">
        <f t="shared" si="9"/>
        <v>项</v>
      </c>
      <c r="J72" s="284">
        <v>2010701</v>
      </c>
      <c r="K72" s="284" t="s">
        <v>146</v>
      </c>
      <c r="L72" s="287">
        <v>9</v>
      </c>
      <c r="M72" s="285">
        <f t="shared" si="10"/>
        <v>0</v>
      </c>
      <c r="N72" s="285">
        <f t="shared" si="11"/>
        <v>0</v>
      </c>
    </row>
    <row r="73" ht="34.9" customHeight="1" spans="1:14">
      <c r="A73" s="473">
        <v>2010702</v>
      </c>
      <c r="B73" s="216" t="s">
        <v>147</v>
      </c>
      <c r="C73" s="190"/>
      <c r="D73" s="190"/>
      <c r="E73" s="190">
        <v>62</v>
      </c>
      <c r="F73" s="278" t="str">
        <f t="shared" si="6"/>
        <v/>
      </c>
      <c r="G73" s="278" t="str">
        <f t="shared" si="7"/>
        <v/>
      </c>
      <c r="H73" s="472" t="str">
        <f t="shared" si="8"/>
        <v>是</v>
      </c>
      <c r="I73" s="476" t="str">
        <f t="shared" si="9"/>
        <v>项</v>
      </c>
      <c r="J73" s="284">
        <v>2010702</v>
      </c>
      <c r="K73" s="284" t="s">
        <v>148</v>
      </c>
      <c r="L73" s="287">
        <v>62</v>
      </c>
      <c r="M73" s="285">
        <f t="shared" si="10"/>
        <v>0</v>
      </c>
      <c r="N73" s="285">
        <f t="shared" si="11"/>
        <v>0</v>
      </c>
    </row>
    <row r="74" ht="34.9" customHeight="1" spans="1:14">
      <c r="A74" s="473">
        <v>2010703</v>
      </c>
      <c r="B74" s="216" t="s">
        <v>149</v>
      </c>
      <c r="C74" s="190"/>
      <c r="D74" s="190"/>
      <c r="E74" s="186"/>
      <c r="F74" s="278" t="str">
        <f t="shared" si="6"/>
        <v/>
      </c>
      <c r="G74" s="278" t="str">
        <f t="shared" si="7"/>
        <v/>
      </c>
      <c r="H74" s="472" t="str">
        <f t="shared" si="8"/>
        <v>否</v>
      </c>
      <c r="I74" s="476" t="str">
        <f t="shared" si="9"/>
        <v>项</v>
      </c>
      <c r="J74" s="284">
        <v>2010703</v>
      </c>
      <c r="K74" s="284" t="s">
        <v>150</v>
      </c>
      <c r="L74" s="287">
        <v>0</v>
      </c>
      <c r="M74" s="285">
        <f t="shared" si="10"/>
        <v>0</v>
      </c>
      <c r="N74" s="285">
        <f t="shared" si="11"/>
        <v>0</v>
      </c>
    </row>
    <row r="75" ht="34.9" customHeight="1" spans="1:14">
      <c r="A75" s="473">
        <v>2010704</v>
      </c>
      <c r="B75" s="216" t="s">
        <v>235</v>
      </c>
      <c r="C75" s="190"/>
      <c r="D75" s="190"/>
      <c r="E75" s="186"/>
      <c r="F75" s="278" t="str">
        <f t="shared" si="6"/>
        <v/>
      </c>
      <c r="G75" s="278" t="str">
        <f t="shared" si="7"/>
        <v/>
      </c>
      <c r="H75" s="472" t="str">
        <f t="shared" si="8"/>
        <v>否</v>
      </c>
      <c r="I75" s="476" t="str">
        <f t="shared" si="9"/>
        <v>项</v>
      </c>
      <c r="J75" s="284">
        <v>2010704</v>
      </c>
      <c r="K75" s="284" t="s">
        <v>236</v>
      </c>
      <c r="L75" s="287">
        <v>0</v>
      </c>
      <c r="M75" s="285">
        <f t="shared" si="10"/>
        <v>0</v>
      </c>
      <c r="N75" s="285">
        <f t="shared" si="11"/>
        <v>0</v>
      </c>
    </row>
    <row r="76" ht="34.9" customHeight="1" spans="1:14">
      <c r="A76" s="473">
        <v>2010705</v>
      </c>
      <c r="B76" s="216" t="s">
        <v>237</v>
      </c>
      <c r="C76" s="190"/>
      <c r="D76" s="190"/>
      <c r="E76" s="186"/>
      <c r="F76" s="278" t="str">
        <f t="shared" si="6"/>
        <v/>
      </c>
      <c r="G76" s="278" t="str">
        <f t="shared" si="7"/>
        <v/>
      </c>
      <c r="H76" s="472" t="str">
        <f t="shared" si="8"/>
        <v>否</v>
      </c>
      <c r="I76" s="476" t="str">
        <f t="shared" si="9"/>
        <v>项</v>
      </c>
      <c r="J76" s="284">
        <v>2010705</v>
      </c>
      <c r="K76" s="284" t="s">
        <v>238</v>
      </c>
      <c r="L76" s="287">
        <v>0</v>
      </c>
      <c r="M76" s="285">
        <f t="shared" si="10"/>
        <v>0</v>
      </c>
      <c r="N76" s="285">
        <f t="shared" si="11"/>
        <v>0</v>
      </c>
    </row>
    <row r="77" ht="34.9" customHeight="1" spans="1:14">
      <c r="A77" s="473">
        <v>2010706</v>
      </c>
      <c r="B77" s="216" t="s">
        <v>239</v>
      </c>
      <c r="C77" s="190"/>
      <c r="D77" s="190"/>
      <c r="E77" s="186"/>
      <c r="F77" s="278" t="str">
        <f t="shared" si="6"/>
        <v/>
      </c>
      <c r="G77" s="278" t="str">
        <f t="shared" si="7"/>
        <v/>
      </c>
      <c r="H77" s="472" t="str">
        <f t="shared" si="8"/>
        <v>否</v>
      </c>
      <c r="I77" s="476" t="str">
        <f t="shared" si="9"/>
        <v>项</v>
      </c>
      <c r="J77" s="284">
        <v>2010706</v>
      </c>
      <c r="K77" s="284" t="s">
        <v>240</v>
      </c>
      <c r="L77" s="287">
        <v>0</v>
      </c>
      <c r="M77" s="285">
        <f t="shared" si="10"/>
        <v>0</v>
      </c>
      <c r="N77" s="285">
        <f t="shared" si="11"/>
        <v>0</v>
      </c>
    </row>
    <row r="78" ht="34.9" customHeight="1" spans="1:14">
      <c r="A78" s="473">
        <v>2010707</v>
      </c>
      <c r="B78" s="216" t="s">
        <v>241</v>
      </c>
      <c r="C78" s="190"/>
      <c r="D78" s="190"/>
      <c r="E78" s="186"/>
      <c r="F78" s="278" t="str">
        <f t="shared" si="6"/>
        <v/>
      </c>
      <c r="G78" s="278" t="str">
        <f t="shared" si="7"/>
        <v/>
      </c>
      <c r="H78" s="472" t="str">
        <f t="shared" si="8"/>
        <v>否</v>
      </c>
      <c r="I78" s="476" t="str">
        <f t="shared" si="9"/>
        <v>项</v>
      </c>
      <c r="J78" s="284">
        <v>2010707</v>
      </c>
      <c r="K78" s="284" t="s">
        <v>242</v>
      </c>
      <c r="L78" s="287">
        <v>0</v>
      </c>
      <c r="M78" s="285">
        <f t="shared" si="10"/>
        <v>0</v>
      </c>
      <c r="N78" s="285">
        <f t="shared" si="11"/>
        <v>0</v>
      </c>
    </row>
    <row r="79" ht="34.9" customHeight="1" spans="1:14">
      <c r="A79" s="473">
        <v>2010708</v>
      </c>
      <c r="B79" s="216" t="s">
        <v>243</v>
      </c>
      <c r="C79" s="190"/>
      <c r="D79" s="190"/>
      <c r="E79" s="186"/>
      <c r="F79" s="278" t="str">
        <f t="shared" si="6"/>
        <v/>
      </c>
      <c r="G79" s="278" t="str">
        <f t="shared" si="7"/>
        <v/>
      </c>
      <c r="H79" s="472" t="str">
        <f t="shared" si="8"/>
        <v>否</v>
      </c>
      <c r="I79" s="476" t="str">
        <f t="shared" si="9"/>
        <v>项</v>
      </c>
      <c r="J79" s="284">
        <v>2010708</v>
      </c>
      <c r="K79" s="284" t="s">
        <v>244</v>
      </c>
      <c r="L79" s="287">
        <v>0</v>
      </c>
      <c r="M79" s="285">
        <f t="shared" si="10"/>
        <v>0</v>
      </c>
      <c r="N79" s="285">
        <f t="shared" si="11"/>
        <v>0</v>
      </c>
    </row>
    <row r="80" ht="34.9" customHeight="1" spans="1:14">
      <c r="A80" s="473">
        <v>2010709</v>
      </c>
      <c r="B80" s="216" t="s">
        <v>227</v>
      </c>
      <c r="C80" s="190"/>
      <c r="D80" s="190"/>
      <c r="E80" s="186"/>
      <c r="F80" s="278" t="str">
        <f t="shared" si="6"/>
        <v/>
      </c>
      <c r="G80" s="278" t="str">
        <f t="shared" si="7"/>
        <v/>
      </c>
      <c r="H80" s="472" t="str">
        <f t="shared" si="8"/>
        <v>否</v>
      </c>
      <c r="I80" s="476" t="str">
        <f t="shared" si="9"/>
        <v>项</v>
      </c>
      <c r="J80" s="284">
        <v>2010709</v>
      </c>
      <c r="K80" s="284" t="s">
        <v>228</v>
      </c>
      <c r="L80" s="287">
        <v>0</v>
      </c>
      <c r="M80" s="285">
        <f t="shared" si="10"/>
        <v>0</v>
      </c>
      <c r="N80" s="285">
        <f t="shared" si="11"/>
        <v>0</v>
      </c>
    </row>
    <row r="81" ht="34.9" customHeight="1" spans="1:14">
      <c r="A81" s="473">
        <v>2010750</v>
      </c>
      <c r="B81" s="216" t="s">
        <v>163</v>
      </c>
      <c r="C81" s="190"/>
      <c r="D81" s="190"/>
      <c r="E81" s="186"/>
      <c r="F81" s="278" t="str">
        <f t="shared" si="6"/>
        <v/>
      </c>
      <c r="G81" s="278" t="str">
        <f t="shared" si="7"/>
        <v/>
      </c>
      <c r="H81" s="472" t="str">
        <f t="shared" si="8"/>
        <v>否</v>
      </c>
      <c r="I81" s="476" t="str">
        <f t="shared" si="9"/>
        <v>项</v>
      </c>
      <c r="J81" s="284">
        <v>2010750</v>
      </c>
      <c r="K81" s="284" t="s">
        <v>164</v>
      </c>
      <c r="L81" s="287">
        <v>0</v>
      </c>
      <c r="M81" s="285">
        <f t="shared" si="10"/>
        <v>0</v>
      </c>
      <c r="N81" s="285">
        <f t="shared" si="11"/>
        <v>0</v>
      </c>
    </row>
    <row r="82" ht="34.9" customHeight="1" spans="1:14">
      <c r="A82" s="473">
        <v>2010799</v>
      </c>
      <c r="B82" s="216" t="s">
        <v>245</v>
      </c>
      <c r="C82" s="190"/>
      <c r="D82" s="190"/>
      <c r="E82" s="186"/>
      <c r="F82" s="278" t="str">
        <f t="shared" si="6"/>
        <v/>
      </c>
      <c r="G82" s="278" t="str">
        <f t="shared" si="7"/>
        <v/>
      </c>
      <c r="H82" s="472" t="str">
        <f t="shared" si="8"/>
        <v>否</v>
      </c>
      <c r="I82" s="476" t="str">
        <f t="shared" si="9"/>
        <v>项</v>
      </c>
      <c r="J82" s="284">
        <v>2010799</v>
      </c>
      <c r="K82" s="284" t="s">
        <v>246</v>
      </c>
      <c r="L82" s="287">
        <v>0</v>
      </c>
      <c r="M82" s="285">
        <f t="shared" si="10"/>
        <v>0</v>
      </c>
      <c r="N82" s="285">
        <f t="shared" si="11"/>
        <v>0</v>
      </c>
    </row>
    <row r="83" ht="34.9" customHeight="1" spans="1:14">
      <c r="A83" s="473">
        <v>20108</v>
      </c>
      <c r="B83" s="216" t="s">
        <v>247</v>
      </c>
      <c r="C83" s="190">
        <f>SUM(C84:C91)</f>
        <v>442</v>
      </c>
      <c r="D83" s="190">
        <f>SUM(D84:D91)</f>
        <v>269</v>
      </c>
      <c r="E83" s="186">
        <f>SUM(E84:E91)</f>
        <v>269</v>
      </c>
      <c r="F83" s="278">
        <f t="shared" si="6"/>
        <v>-0.391402714932127</v>
      </c>
      <c r="G83" s="278">
        <f t="shared" si="7"/>
        <v>1</v>
      </c>
      <c r="H83" s="472" t="str">
        <f t="shared" si="8"/>
        <v>是</v>
      </c>
      <c r="I83" s="476" t="str">
        <f t="shared" si="9"/>
        <v>款</v>
      </c>
      <c r="J83" s="284">
        <v>20108</v>
      </c>
      <c r="K83" s="286" t="s">
        <v>248</v>
      </c>
      <c r="L83" s="287">
        <v>269</v>
      </c>
      <c r="M83" s="285">
        <f t="shared" si="10"/>
        <v>0</v>
      </c>
      <c r="N83" s="285">
        <f t="shared" si="11"/>
        <v>0</v>
      </c>
    </row>
    <row r="84" ht="34.9" customHeight="1" spans="1:14">
      <c r="A84" s="473">
        <v>2010801</v>
      </c>
      <c r="B84" s="216" t="s">
        <v>145</v>
      </c>
      <c r="C84" s="190">
        <v>7</v>
      </c>
      <c r="D84" s="190">
        <v>9</v>
      </c>
      <c r="E84" s="190">
        <v>9</v>
      </c>
      <c r="F84" s="278">
        <f t="shared" si="6"/>
        <v>0.285714285714286</v>
      </c>
      <c r="G84" s="278">
        <f t="shared" si="7"/>
        <v>1</v>
      </c>
      <c r="H84" s="472" t="str">
        <f t="shared" si="8"/>
        <v>是</v>
      </c>
      <c r="I84" s="476" t="str">
        <f t="shared" si="9"/>
        <v>项</v>
      </c>
      <c r="J84" s="284">
        <v>2010801</v>
      </c>
      <c r="K84" s="284" t="s">
        <v>146</v>
      </c>
      <c r="L84" s="287">
        <v>9</v>
      </c>
      <c r="M84" s="285">
        <f t="shared" si="10"/>
        <v>0</v>
      </c>
      <c r="N84" s="285">
        <f t="shared" si="11"/>
        <v>0</v>
      </c>
    </row>
    <row r="85" ht="34.9" customHeight="1" spans="1:14">
      <c r="A85" s="473">
        <v>2010802</v>
      </c>
      <c r="B85" s="216" t="s">
        <v>147</v>
      </c>
      <c r="C85" s="190"/>
      <c r="D85" s="190"/>
      <c r="E85" s="190">
        <v>0</v>
      </c>
      <c r="F85" s="278" t="str">
        <f t="shared" si="6"/>
        <v/>
      </c>
      <c r="G85" s="278" t="str">
        <f t="shared" si="7"/>
        <v/>
      </c>
      <c r="H85" s="472" t="str">
        <f t="shared" si="8"/>
        <v>否</v>
      </c>
      <c r="I85" s="476" t="str">
        <f t="shared" si="9"/>
        <v>项</v>
      </c>
      <c r="J85" s="284">
        <v>2010802</v>
      </c>
      <c r="K85" s="284" t="s">
        <v>148</v>
      </c>
      <c r="L85" s="287">
        <v>0</v>
      </c>
      <c r="M85" s="285">
        <f t="shared" si="10"/>
        <v>0</v>
      </c>
      <c r="N85" s="285">
        <f t="shared" si="11"/>
        <v>0</v>
      </c>
    </row>
    <row r="86" ht="34.9" customHeight="1" spans="1:14">
      <c r="A86" s="473">
        <v>2010803</v>
      </c>
      <c r="B86" s="216" t="s">
        <v>149</v>
      </c>
      <c r="C86" s="190"/>
      <c r="D86" s="190"/>
      <c r="E86" s="190">
        <v>0</v>
      </c>
      <c r="F86" s="278" t="str">
        <f t="shared" si="6"/>
        <v/>
      </c>
      <c r="G86" s="278" t="str">
        <f t="shared" si="7"/>
        <v/>
      </c>
      <c r="H86" s="472" t="str">
        <f t="shared" si="8"/>
        <v>否</v>
      </c>
      <c r="I86" s="476" t="str">
        <f t="shared" si="9"/>
        <v>项</v>
      </c>
      <c r="J86" s="284">
        <v>2010803</v>
      </c>
      <c r="K86" s="284" t="s">
        <v>150</v>
      </c>
      <c r="L86" s="287">
        <v>0</v>
      </c>
      <c r="M86" s="285">
        <f t="shared" si="10"/>
        <v>0</v>
      </c>
      <c r="N86" s="285">
        <f t="shared" si="11"/>
        <v>0</v>
      </c>
    </row>
    <row r="87" ht="34.9" customHeight="1" spans="1:14">
      <c r="A87" s="473">
        <v>2010804</v>
      </c>
      <c r="B87" s="216" t="s">
        <v>249</v>
      </c>
      <c r="C87" s="190">
        <v>435</v>
      </c>
      <c r="D87" s="400">
        <v>260</v>
      </c>
      <c r="E87" s="190">
        <v>260</v>
      </c>
      <c r="F87" s="278">
        <f t="shared" si="6"/>
        <v>-0.402298850574713</v>
      </c>
      <c r="G87" s="278">
        <f t="shared" si="7"/>
        <v>1</v>
      </c>
      <c r="H87" s="472" t="str">
        <f t="shared" si="8"/>
        <v>是</v>
      </c>
      <c r="I87" s="476" t="str">
        <f t="shared" si="9"/>
        <v>项</v>
      </c>
      <c r="J87" s="284">
        <v>2010804</v>
      </c>
      <c r="K87" s="284" t="s">
        <v>250</v>
      </c>
      <c r="L87" s="287">
        <v>260</v>
      </c>
      <c r="M87" s="285">
        <f t="shared" si="10"/>
        <v>0</v>
      </c>
      <c r="N87" s="285">
        <f t="shared" si="11"/>
        <v>0</v>
      </c>
    </row>
    <row r="88" ht="34.9" customHeight="1" spans="1:14">
      <c r="A88" s="473">
        <v>2010805</v>
      </c>
      <c r="B88" s="216" t="s">
        <v>251</v>
      </c>
      <c r="C88" s="190"/>
      <c r="D88" s="190"/>
      <c r="E88" s="186"/>
      <c r="F88" s="278" t="str">
        <f t="shared" si="6"/>
        <v/>
      </c>
      <c r="G88" s="278" t="str">
        <f t="shared" si="7"/>
        <v/>
      </c>
      <c r="H88" s="472" t="str">
        <f t="shared" si="8"/>
        <v>否</v>
      </c>
      <c r="I88" s="476" t="str">
        <f t="shared" si="9"/>
        <v>项</v>
      </c>
      <c r="J88" s="284">
        <v>2010805</v>
      </c>
      <c r="K88" s="284" t="s">
        <v>252</v>
      </c>
      <c r="L88" s="287">
        <v>0</v>
      </c>
      <c r="M88" s="285">
        <f t="shared" si="10"/>
        <v>0</v>
      </c>
      <c r="N88" s="285">
        <f t="shared" si="11"/>
        <v>0</v>
      </c>
    </row>
    <row r="89" ht="34.9" customHeight="1" spans="1:14">
      <c r="A89" s="473">
        <v>2010806</v>
      </c>
      <c r="B89" s="216" t="s">
        <v>227</v>
      </c>
      <c r="C89" s="190"/>
      <c r="D89" s="190"/>
      <c r="E89" s="186"/>
      <c r="F89" s="278" t="str">
        <f t="shared" si="6"/>
        <v/>
      </c>
      <c r="G89" s="278" t="str">
        <f t="shared" si="7"/>
        <v/>
      </c>
      <c r="H89" s="472" t="str">
        <f t="shared" si="8"/>
        <v>否</v>
      </c>
      <c r="I89" s="476" t="str">
        <f t="shared" si="9"/>
        <v>项</v>
      </c>
      <c r="J89" s="284">
        <v>2010806</v>
      </c>
      <c r="K89" s="284" t="s">
        <v>228</v>
      </c>
      <c r="L89" s="287">
        <v>0</v>
      </c>
      <c r="M89" s="285">
        <f t="shared" si="10"/>
        <v>0</v>
      </c>
      <c r="N89" s="285">
        <f t="shared" si="11"/>
        <v>0</v>
      </c>
    </row>
    <row r="90" ht="34.9" customHeight="1" spans="1:14">
      <c r="A90" s="473">
        <v>2010850</v>
      </c>
      <c r="B90" s="216" t="s">
        <v>163</v>
      </c>
      <c r="C90" s="190"/>
      <c r="D90" s="190"/>
      <c r="E90" s="186"/>
      <c r="F90" s="278" t="str">
        <f t="shared" si="6"/>
        <v/>
      </c>
      <c r="G90" s="278" t="str">
        <f t="shared" si="7"/>
        <v/>
      </c>
      <c r="H90" s="472" t="str">
        <f t="shared" si="8"/>
        <v>否</v>
      </c>
      <c r="I90" s="476" t="str">
        <f t="shared" si="9"/>
        <v>项</v>
      </c>
      <c r="J90" s="284">
        <v>2010850</v>
      </c>
      <c r="K90" s="284" t="s">
        <v>164</v>
      </c>
      <c r="L90" s="287">
        <v>0</v>
      </c>
      <c r="M90" s="285">
        <f t="shared" si="10"/>
        <v>0</v>
      </c>
      <c r="N90" s="285">
        <f t="shared" si="11"/>
        <v>0</v>
      </c>
    </row>
    <row r="91" ht="34.9" customHeight="1" spans="1:14">
      <c r="A91" s="473">
        <v>2010899</v>
      </c>
      <c r="B91" s="216" t="s">
        <v>253</v>
      </c>
      <c r="C91" s="190"/>
      <c r="D91" s="190"/>
      <c r="E91" s="186"/>
      <c r="F91" s="278" t="str">
        <f t="shared" si="6"/>
        <v/>
      </c>
      <c r="G91" s="278" t="str">
        <f t="shared" si="7"/>
        <v/>
      </c>
      <c r="H91" s="472" t="str">
        <f t="shared" si="8"/>
        <v>否</v>
      </c>
      <c r="I91" s="476" t="str">
        <f t="shared" si="9"/>
        <v>项</v>
      </c>
      <c r="J91" s="284">
        <v>2010899</v>
      </c>
      <c r="K91" s="284" t="s">
        <v>254</v>
      </c>
      <c r="L91" s="287">
        <v>0</v>
      </c>
      <c r="M91" s="285">
        <f t="shared" si="10"/>
        <v>0</v>
      </c>
      <c r="N91" s="285">
        <f t="shared" si="11"/>
        <v>0</v>
      </c>
    </row>
    <row r="92" ht="34.9" customHeight="1" spans="1:14">
      <c r="A92" s="473">
        <v>20109</v>
      </c>
      <c r="B92" s="216" t="s">
        <v>255</v>
      </c>
      <c r="C92" s="190">
        <f>SUM(C93:C104)</f>
        <v>155</v>
      </c>
      <c r="D92" s="190">
        <f>SUM(D93:D104)</f>
        <v>161</v>
      </c>
      <c r="E92" s="186">
        <f>SUM(E93:E104)</f>
        <v>254</v>
      </c>
      <c r="F92" s="278">
        <f t="shared" si="6"/>
        <v>0.638709677419355</v>
      </c>
      <c r="G92" s="278">
        <f t="shared" si="7"/>
        <v>1.5776397515528</v>
      </c>
      <c r="H92" s="472" t="str">
        <f t="shared" si="8"/>
        <v>是</v>
      </c>
      <c r="I92" s="476" t="str">
        <f t="shared" si="9"/>
        <v>款</v>
      </c>
      <c r="J92" s="284">
        <v>20109</v>
      </c>
      <c r="K92" s="286" t="s">
        <v>256</v>
      </c>
      <c r="L92" s="287">
        <v>254</v>
      </c>
      <c r="M92" s="285">
        <f t="shared" si="10"/>
        <v>0</v>
      </c>
      <c r="N92" s="285">
        <f t="shared" si="11"/>
        <v>0</v>
      </c>
    </row>
    <row r="93" ht="34.9" customHeight="1" spans="1:14">
      <c r="A93" s="473">
        <v>2010901</v>
      </c>
      <c r="B93" s="216" t="s">
        <v>145</v>
      </c>
      <c r="C93" s="190"/>
      <c r="D93" s="190"/>
      <c r="E93" s="186"/>
      <c r="F93" s="278" t="str">
        <f t="shared" si="6"/>
        <v/>
      </c>
      <c r="G93" s="278" t="str">
        <f t="shared" si="7"/>
        <v/>
      </c>
      <c r="H93" s="472" t="str">
        <f t="shared" si="8"/>
        <v>否</v>
      </c>
      <c r="I93" s="476" t="str">
        <f t="shared" si="9"/>
        <v>项</v>
      </c>
      <c r="J93" s="284">
        <v>2010901</v>
      </c>
      <c r="K93" s="284" t="s">
        <v>146</v>
      </c>
      <c r="L93" s="287">
        <v>0</v>
      </c>
      <c r="M93" s="285">
        <f t="shared" si="10"/>
        <v>0</v>
      </c>
      <c r="N93" s="285">
        <f t="shared" si="11"/>
        <v>0</v>
      </c>
    </row>
    <row r="94" ht="34.9" customHeight="1" spans="1:14">
      <c r="A94" s="473">
        <v>2010902</v>
      </c>
      <c r="B94" s="216" t="s">
        <v>147</v>
      </c>
      <c r="C94" s="190">
        <v>151</v>
      </c>
      <c r="D94" s="400">
        <v>161</v>
      </c>
      <c r="E94" s="190">
        <v>255</v>
      </c>
      <c r="F94" s="278">
        <f t="shared" si="6"/>
        <v>0.688741721854305</v>
      </c>
      <c r="G94" s="278">
        <f t="shared" si="7"/>
        <v>1.58385093167702</v>
      </c>
      <c r="H94" s="472" t="str">
        <f t="shared" si="8"/>
        <v>是</v>
      </c>
      <c r="I94" s="476" t="str">
        <f t="shared" si="9"/>
        <v>项</v>
      </c>
      <c r="J94" s="284">
        <v>2010902</v>
      </c>
      <c r="K94" s="284" t="s">
        <v>148</v>
      </c>
      <c r="L94" s="287">
        <v>255</v>
      </c>
      <c r="M94" s="285">
        <f t="shared" si="10"/>
        <v>0</v>
      </c>
      <c r="N94" s="285">
        <f t="shared" si="11"/>
        <v>0</v>
      </c>
    </row>
    <row r="95" ht="34.9" customHeight="1" spans="1:14">
      <c r="A95" s="473">
        <v>2010903</v>
      </c>
      <c r="B95" s="216" t="s">
        <v>149</v>
      </c>
      <c r="C95" s="190"/>
      <c r="D95" s="190"/>
      <c r="E95" s="186"/>
      <c r="F95" s="278" t="str">
        <f t="shared" si="6"/>
        <v/>
      </c>
      <c r="G95" s="278" t="str">
        <f t="shared" si="7"/>
        <v/>
      </c>
      <c r="H95" s="472" t="str">
        <f t="shared" si="8"/>
        <v>否</v>
      </c>
      <c r="I95" s="476" t="str">
        <f t="shared" si="9"/>
        <v>项</v>
      </c>
      <c r="J95" s="284">
        <v>2010903</v>
      </c>
      <c r="K95" s="284" t="s">
        <v>150</v>
      </c>
      <c r="L95" s="287">
        <v>0</v>
      </c>
      <c r="M95" s="285">
        <f t="shared" si="10"/>
        <v>0</v>
      </c>
      <c r="N95" s="285">
        <f t="shared" si="11"/>
        <v>0</v>
      </c>
    </row>
    <row r="96" ht="34.9" customHeight="1" spans="1:14">
      <c r="A96" s="473">
        <v>2010905</v>
      </c>
      <c r="B96" s="216" t="s">
        <v>257</v>
      </c>
      <c r="C96" s="190"/>
      <c r="D96" s="190"/>
      <c r="E96" s="186"/>
      <c r="F96" s="278" t="str">
        <f t="shared" si="6"/>
        <v/>
      </c>
      <c r="G96" s="278" t="str">
        <f t="shared" si="7"/>
        <v/>
      </c>
      <c r="H96" s="472" t="str">
        <f t="shared" si="8"/>
        <v>否</v>
      </c>
      <c r="I96" s="476" t="str">
        <f t="shared" si="9"/>
        <v>项</v>
      </c>
      <c r="J96" s="284">
        <v>2010905</v>
      </c>
      <c r="K96" s="284" t="s">
        <v>258</v>
      </c>
      <c r="L96" s="287">
        <v>0</v>
      </c>
      <c r="M96" s="285">
        <f t="shared" si="10"/>
        <v>0</v>
      </c>
      <c r="N96" s="285">
        <f t="shared" si="11"/>
        <v>0</v>
      </c>
    </row>
    <row r="97" s="345" customFormat="1" ht="34.9" customHeight="1" spans="1:14">
      <c r="A97" s="473">
        <v>2010907</v>
      </c>
      <c r="B97" s="216" t="s">
        <v>259</v>
      </c>
      <c r="C97" s="190"/>
      <c r="D97" s="190"/>
      <c r="E97" s="186"/>
      <c r="F97" s="278" t="str">
        <f t="shared" si="6"/>
        <v/>
      </c>
      <c r="G97" s="278" t="str">
        <f t="shared" si="7"/>
        <v/>
      </c>
      <c r="H97" s="472" t="str">
        <f t="shared" si="8"/>
        <v>否</v>
      </c>
      <c r="I97" s="476" t="str">
        <f t="shared" si="9"/>
        <v>项</v>
      </c>
      <c r="J97" s="284">
        <v>2010907</v>
      </c>
      <c r="K97" s="284" t="s">
        <v>260</v>
      </c>
      <c r="L97" s="287">
        <v>0</v>
      </c>
      <c r="M97" s="285">
        <f t="shared" si="10"/>
        <v>0</v>
      </c>
      <c r="N97" s="285">
        <f t="shared" si="11"/>
        <v>0</v>
      </c>
    </row>
    <row r="98" s="345" customFormat="1" ht="34.9" customHeight="1" spans="1:14">
      <c r="A98" s="473">
        <v>2010908</v>
      </c>
      <c r="B98" s="216" t="s">
        <v>227</v>
      </c>
      <c r="C98" s="190"/>
      <c r="D98" s="190"/>
      <c r="E98" s="186"/>
      <c r="F98" s="278" t="str">
        <f t="shared" si="6"/>
        <v/>
      </c>
      <c r="G98" s="278" t="str">
        <f t="shared" si="7"/>
        <v/>
      </c>
      <c r="H98" s="472" t="str">
        <f t="shared" si="8"/>
        <v>否</v>
      </c>
      <c r="I98" s="476" t="str">
        <f t="shared" si="9"/>
        <v>项</v>
      </c>
      <c r="J98" s="284">
        <v>2010908</v>
      </c>
      <c r="K98" s="284" t="s">
        <v>228</v>
      </c>
      <c r="L98" s="287">
        <v>0</v>
      </c>
      <c r="M98" s="285">
        <f t="shared" si="10"/>
        <v>0</v>
      </c>
      <c r="N98" s="285">
        <f t="shared" si="11"/>
        <v>0</v>
      </c>
    </row>
    <row r="99" ht="34.9" customHeight="1" spans="1:14">
      <c r="A99" s="473">
        <v>2010909</v>
      </c>
      <c r="B99" s="216" t="s">
        <v>261</v>
      </c>
      <c r="C99" s="190"/>
      <c r="D99" s="190"/>
      <c r="E99" s="186"/>
      <c r="F99" s="278" t="str">
        <f t="shared" si="6"/>
        <v/>
      </c>
      <c r="G99" s="278" t="str">
        <f t="shared" si="7"/>
        <v/>
      </c>
      <c r="H99" s="472" t="str">
        <f t="shared" si="8"/>
        <v>否</v>
      </c>
      <c r="I99" s="476" t="str">
        <f t="shared" si="9"/>
        <v>项</v>
      </c>
      <c r="J99" s="284">
        <v>2010909</v>
      </c>
      <c r="K99" s="284" t="s">
        <v>262</v>
      </c>
      <c r="L99" s="287">
        <v>0</v>
      </c>
      <c r="M99" s="285">
        <f t="shared" si="10"/>
        <v>0</v>
      </c>
      <c r="N99" s="285">
        <f t="shared" si="11"/>
        <v>0</v>
      </c>
    </row>
    <row r="100" ht="34.9" customHeight="1" spans="1:14">
      <c r="A100" s="473">
        <v>2010910</v>
      </c>
      <c r="B100" s="216" t="s">
        <v>263</v>
      </c>
      <c r="C100" s="190"/>
      <c r="D100" s="190"/>
      <c r="E100" s="186"/>
      <c r="F100" s="278" t="str">
        <f t="shared" si="6"/>
        <v/>
      </c>
      <c r="G100" s="278" t="str">
        <f t="shared" si="7"/>
        <v/>
      </c>
      <c r="H100" s="472" t="str">
        <f t="shared" si="8"/>
        <v>否</v>
      </c>
      <c r="I100" s="476" t="str">
        <f t="shared" si="9"/>
        <v>项</v>
      </c>
      <c r="J100" s="284">
        <v>2010910</v>
      </c>
      <c r="K100" s="284" t="s">
        <v>264</v>
      </c>
      <c r="L100" s="287">
        <v>0</v>
      </c>
      <c r="M100" s="285">
        <f t="shared" si="10"/>
        <v>0</v>
      </c>
      <c r="N100" s="285">
        <f t="shared" si="11"/>
        <v>0</v>
      </c>
    </row>
    <row r="101" ht="34.9" customHeight="1" spans="1:14">
      <c r="A101" s="473">
        <v>2010911</v>
      </c>
      <c r="B101" s="216" t="s">
        <v>265</v>
      </c>
      <c r="C101" s="190"/>
      <c r="D101" s="190"/>
      <c r="E101" s="186"/>
      <c r="F101" s="278" t="str">
        <f t="shared" si="6"/>
        <v/>
      </c>
      <c r="G101" s="278" t="str">
        <f t="shared" si="7"/>
        <v/>
      </c>
      <c r="H101" s="472" t="str">
        <f t="shared" si="8"/>
        <v>否</v>
      </c>
      <c r="I101" s="476" t="str">
        <f t="shared" si="9"/>
        <v>项</v>
      </c>
      <c r="J101" s="284">
        <v>2010911</v>
      </c>
      <c r="K101" s="284" t="s">
        <v>266</v>
      </c>
      <c r="L101" s="287">
        <v>0</v>
      </c>
      <c r="M101" s="285">
        <f t="shared" si="10"/>
        <v>0</v>
      </c>
      <c r="N101" s="285">
        <f t="shared" si="11"/>
        <v>0</v>
      </c>
    </row>
    <row r="102" s="345" customFormat="1" ht="34.9" customHeight="1" spans="1:14">
      <c r="A102" s="473">
        <v>2010912</v>
      </c>
      <c r="B102" s="216" t="s">
        <v>267</v>
      </c>
      <c r="C102" s="190"/>
      <c r="D102" s="190"/>
      <c r="E102" s="186"/>
      <c r="F102" s="278" t="str">
        <f t="shared" si="6"/>
        <v/>
      </c>
      <c r="G102" s="278" t="str">
        <f t="shared" si="7"/>
        <v/>
      </c>
      <c r="H102" s="472" t="str">
        <f t="shared" si="8"/>
        <v>否</v>
      </c>
      <c r="I102" s="476" t="str">
        <f t="shared" si="9"/>
        <v>项</v>
      </c>
      <c r="J102" s="284">
        <v>2010912</v>
      </c>
      <c r="K102" s="284" t="s">
        <v>268</v>
      </c>
      <c r="L102" s="287">
        <v>0</v>
      </c>
      <c r="M102" s="285">
        <f t="shared" si="10"/>
        <v>0</v>
      </c>
      <c r="N102" s="285">
        <f t="shared" si="11"/>
        <v>0</v>
      </c>
    </row>
    <row r="103" ht="34.9" customHeight="1" spans="1:14">
      <c r="A103" s="473">
        <v>2010950</v>
      </c>
      <c r="B103" s="216" t="s">
        <v>163</v>
      </c>
      <c r="C103" s="190"/>
      <c r="D103" s="190"/>
      <c r="E103" s="186"/>
      <c r="F103" s="278" t="str">
        <f t="shared" si="6"/>
        <v/>
      </c>
      <c r="G103" s="278" t="str">
        <f t="shared" si="7"/>
        <v/>
      </c>
      <c r="H103" s="472" t="str">
        <f t="shared" si="8"/>
        <v>否</v>
      </c>
      <c r="I103" s="476" t="str">
        <f t="shared" si="9"/>
        <v>项</v>
      </c>
      <c r="J103" s="284">
        <v>2010950</v>
      </c>
      <c r="K103" s="284" t="s">
        <v>164</v>
      </c>
      <c r="L103" s="287">
        <v>0</v>
      </c>
      <c r="M103" s="285">
        <f t="shared" si="10"/>
        <v>0</v>
      </c>
      <c r="N103" s="285">
        <f t="shared" si="11"/>
        <v>0</v>
      </c>
    </row>
    <row r="104" ht="34.9" customHeight="1" spans="1:14">
      <c r="A104" s="473">
        <v>2010999</v>
      </c>
      <c r="B104" s="216" t="s">
        <v>269</v>
      </c>
      <c r="C104" s="190">
        <v>4</v>
      </c>
      <c r="D104" s="190"/>
      <c r="E104" s="186">
        <v>-1</v>
      </c>
      <c r="F104" s="278">
        <f t="shared" si="6"/>
        <v>-1.25</v>
      </c>
      <c r="G104" s="278" t="str">
        <f t="shared" si="7"/>
        <v/>
      </c>
      <c r="H104" s="472" t="str">
        <f t="shared" si="8"/>
        <v>是</v>
      </c>
      <c r="I104" s="476" t="str">
        <f t="shared" si="9"/>
        <v>项</v>
      </c>
      <c r="J104" s="284">
        <v>2010999</v>
      </c>
      <c r="K104" s="284" t="s">
        <v>270</v>
      </c>
      <c r="L104" s="287">
        <v>-1</v>
      </c>
      <c r="M104" s="285">
        <f t="shared" si="10"/>
        <v>0</v>
      </c>
      <c r="N104" s="285">
        <f t="shared" si="11"/>
        <v>0</v>
      </c>
    </row>
    <row r="105" ht="34.9" customHeight="1" spans="1:14">
      <c r="A105" s="473">
        <v>20110</v>
      </c>
      <c r="B105" s="216" t="s">
        <v>271</v>
      </c>
      <c r="C105" s="190">
        <f>SUM(C106:C114)</f>
        <v>374</v>
      </c>
      <c r="D105" s="190">
        <f>SUM(D106:D114)</f>
        <v>355</v>
      </c>
      <c r="E105" s="186">
        <f>SUM(E106:E114)</f>
        <v>316</v>
      </c>
      <c r="F105" s="278">
        <f t="shared" si="6"/>
        <v>-0.155080213903743</v>
      </c>
      <c r="G105" s="278">
        <f t="shared" si="7"/>
        <v>0.890140845070423</v>
      </c>
      <c r="H105" s="472" t="str">
        <f t="shared" si="8"/>
        <v>是</v>
      </c>
      <c r="I105" s="476" t="str">
        <f t="shared" si="9"/>
        <v>款</v>
      </c>
      <c r="J105" s="284">
        <v>20110</v>
      </c>
      <c r="K105" s="286" t="s">
        <v>272</v>
      </c>
      <c r="L105" s="287">
        <v>316</v>
      </c>
      <c r="M105" s="285">
        <f t="shared" si="10"/>
        <v>0</v>
      </c>
      <c r="N105" s="285">
        <f t="shared" si="11"/>
        <v>0</v>
      </c>
    </row>
    <row r="106" ht="34.9" customHeight="1" spans="1:14">
      <c r="A106" s="473">
        <v>2011001</v>
      </c>
      <c r="B106" s="216" t="s">
        <v>145</v>
      </c>
      <c r="C106" s="190">
        <v>365</v>
      </c>
      <c r="D106" s="400">
        <v>347</v>
      </c>
      <c r="E106" s="190">
        <v>307</v>
      </c>
      <c r="F106" s="278">
        <f t="shared" si="6"/>
        <v>-0.158904109589041</v>
      </c>
      <c r="G106" s="278">
        <f t="shared" si="7"/>
        <v>0.884726224783862</v>
      </c>
      <c r="H106" s="472" t="str">
        <f t="shared" si="8"/>
        <v>是</v>
      </c>
      <c r="I106" s="476" t="str">
        <f t="shared" si="9"/>
        <v>项</v>
      </c>
      <c r="J106" s="284">
        <v>2011001</v>
      </c>
      <c r="K106" s="284" t="s">
        <v>146</v>
      </c>
      <c r="L106" s="287">
        <v>307</v>
      </c>
      <c r="M106" s="285">
        <f t="shared" si="10"/>
        <v>0</v>
      </c>
      <c r="N106" s="285">
        <f t="shared" si="11"/>
        <v>0</v>
      </c>
    </row>
    <row r="107" ht="34.9" customHeight="1" spans="1:14">
      <c r="A107" s="473">
        <v>2011002</v>
      </c>
      <c r="B107" s="216" t="s">
        <v>147</v>
      </c>
      <c r="C107" s="190">
        <v>2</v>
      </c>
      <c r="D107" s="400">
        <v>4</v>
      </c>
      <c r="E107" s="190">
        <v>4</v>
      </c>
      <c r="F107" s="278">
        <f t="shared" si="6"/>
        <v>1</v>
      </c>
      <c r="G107" s="278">
        <f t="shared" si="7"/>
        <v>1</v>
      </c>
      <c r="H107" s="472" t="str">
        <f t="shared" si="8"/>
        <v>是</v>
      </c>
      <c r="I107" s="476" t="str">
        <f t="shared" si="9"/>
        <v>项</v>
      </c>
      <c r="J107" s="284">
        <v>2011002</v>
      </c>
      <c r="K107" s="284" t="s">
        <v>148</v>
      </c>
      <c r="L107" s="287">
        <v>4</v>
      </c>
      <c r="M107" s="285">
        <f t="shared" si="10"/>
        <v>0</v>
      </c>
      <c r="N107" s="285">
        <f t="shared" si="11"/>
        <v>0</v>
      </c>
    </row>
    <row r="108" ht="34.9" customHeight="1" spans="1:14">
      <c r="A108" s="473">
        <v>2011003</v>
      </c>
      <c r="B108" s="216" t="s">
        <v>149</v>
      </c>
      <c r="C108" s="190"/>
      <c r="D108" s="190"/>
      <c r="E108" s="186"/>
      <c r="F108" s="278" t="str">
        <f t="shared" si="6"/>
        <v/>
      </c>
      <c r="G108" s="278" t="str">
        <f t="shared" si="7"/>
        <v/>
      </c>
      <c r="H108" s="472" t="str">
        <f t="shared" si="8"/>
        <v>否</v>
      </c>
      <c r="I108" s="476" t="str">
        <f t="shared" si="9"/>
        <v>项</v>
      </c>
      <c r="J108" s="284">
        <v>2011003</v>
      </c>
      <c r="K108" s="284" t="s">
        <v>150</v>
      </c>
      <c r="L108" s="287">
        <v>0</v>
      </c>
      <c r="M108" s="285">
        <f t="shared" si="10"/>
        <v>0</v>
      </c>
      <c r="N108" s="285">
        <f t="shared" si="11"/>
        <v>0</v>
      </c>
    </row>
    <row r="109" s="345" customFormat="1" ht="34.9" customHeight="1" spans="1:14">
      <c r="A109" s="473">
        <v>2011004</v>
      </c>
      <c r="B109" s="216" t="s">
        <v>273</v>
      </c>
      <c r="C109" s="190"/>
      <c r="D109" s="190"/>
      <c r="E109" s="186"/>
      <c r="F109" s="278" t="str">
        <f t="shared" si="6"/>
        <v/>
      </c>
      <c r="G109" s="278" t="str">
        <f t="shared" si="7"/>
        <v/>
      </c>
      <c r="H109" s="472" t="str">
        <f t="shared" si="8"/>
        <v>否</v>
      </c>
      <c r="I109" s="476" t="str">
        <f t="shared" si="9"/>
        <v>项</v>
      </c>
      <c r="J109" s="284">
        <v>2011004</v>
      </c>
      <c r="K109" s="284" t="s">
        <v>274</v>
      </c>
      <c r="L109" s="287">
        <v>0</v>
      </c>
      <c r="M109" s="285">
        <f t="shared" si="10"/>
        <v>0</v>
      </c>
      <c r="N109" s="285">
        <f t="shared" si="11"/>
        <v>0</v>
      </c>
    </row>
    <row r="110" ht="34.9" customHeight="1" spans="1:14">
      <c r="A110" s="473">
        <v>2011005</v>
      </c>
      <c r="B110" s="216" t="s">
        <v>275</v>
      </c>
      <c r="C110" s="190"/>
      <c r="D110" s="190"/>
      <c r="E110" s="186"/>
      <c r="F110" s="278" t="str">
        <f t="shared" si="6"/>
        <v/>
      </c>
      <c r="G110" s="278" t="str">
        <f t="shared" si="7"/>
        <v/>
      </c>
      <c r="H110" s="472" t="str">
        <f t="shared" si="8"/>
        <v>否</v>
      </c>
      <c r="I110" s="476" t="str">
        <f t="shared" si="9"/>
        <v>项</v>
      </c>
      <c r="J110" s="284">
        <v>2011005</v>
      </c>
      <c r="K110" s="284" t="s">
        <v>276</v>
      </c>
      <c r="L110" s="287">
        <v>0</v>
      </c>
      <c r="M110" s="285">
        <f t="shared" si="10"/>
        <v>0</v>
      </c>
      <c r="N110" s="285">
        <f t="shared" si="11"/>
        <v>0</v>
      </c>
    </row>
    <row r="111" ht="34.9" customHeight="1" spans="1:14">
      <c r="A111" s="473">
        <v>2011007</v>
      </c>
      <c r="B111" s="216" t="s">
        <v>277</v>
      </c>
      <c r="C111" s="190"/>
      <c r="D111" s="190"/>
      <c r="E111" s="186"/>
      <c r="F111" s="278" t="str">
        <f t="shared" si="6"/>
        <v/>
      </c>
      <c r="G111" s="278" t="str">
        <f t="shared" si="7"/>
        <v/>
      </c>
      <c r="H111" s="472" t="str">
        <f t="shared" si="8"/>
        <v>否</v>
      </c>
      <c r="I111" s="476" t="str">
        <f t="shared" si="9"/>
        <v>项</v>
      </c>
      <c r="J111" s="284">
        <v>2011007</v>
      </c>
      <c r="K111" s="284" t="s">
        <v>278</v>
      </c>
      <c r="L111" s="287">
        <v>0</v>
      </c>
      <c r="M111" s="285">
        <f t="shared" si="10"/>
        <v>0</v>
      </c>
      <c r="N111" s="285">
        <f t="shared" si="11"/>
        <v>0</v>
      </c>
    </row>
    <row r="112" ht="34.9" customHeight="1" spans="1:14">
      <c r="A112" s="473">
        <v>2011008</v>
      </c>
      <c r="B112" s="216" t="s">
        <v>279</v>
      </c>
      <c r="C112" s="190"/>
      <c r="D112" s="190"/>
      <c r="E112" s="186"/>
      <c r="F112" s="278" t="str">
        <f t="shared" si="6"/>
        <v/>
      </c>
      <c r="G112" s="278" t="str">
        <f t="shared" si="7"/>
        <v/>
      </c>
      <c r="H112" s="472" t="str">
        <f t="shared" si="8"/>
        <v>否</v>
      </c>
      <c r="I112" s="476" t="str">
        <f t="shared" si="9"/>
        <v>项</v>
      </c>
      <c r="J112" s="284">
        <v>2011008</v>
      </c>
      <c r="K112" s="284" t="s">
        <v>280</v>
      </c>
      <c r="L112" s="287">
        <v>0</v>
      </c>
      <c r="M112" s="285">
        <f t="shared" si="10"/>
        <v>0</v>
      </c>
      <c r="N112" s="285">
        <f t="shared" si="11"/>
        <v>0</v>
      </c>
    </row>
    <row r="113" ht="34.9" customHeight="1" spans="1:14">
      <c r="A113" s="473">
        <v>2011050</v>
      </c>
      <c r="B113" s="216" t="s">
        <v>163</v>
      </c>
      <c r="C113" s="190"/>
      <c r="D113" s="190"/>
      <c r="E113" s="186"/>
      <c r="F113" s="278" t="str">
        <f t="shared" si="6"/>
        <v/>
      </c>
      <c r="G113" s="278" t="str">
        <f t="shared" si="7"/>
        <v/>
      </c>
      <c r="H113" s="472" t="str">
        <f t="shared" si="8"/>
        <v>否</v>
      </c>
      <c r="I113" s="476" t="str">
        <f t="shared" si="9"/>
        <v>项</v>
      </c>
      <c r="J113" s="284">
        <v>2011050</v>
      </c>
      <c r="K113" s="284" t="s">
        <v>164</v>
      </c>
      <c r="L113" s="287">
        <v>0</v>
      </c>
      <c r="M113" s="285">
        <f t="shared" si="10"/>
        <v>0</v>
      </c>
      <c r="N113" s="285">
        <f t="shared" si="11"/>
        <v>0</v>
      </c>
    </row>
    <row r="114" ht="34.9" customHeight="1" spans="1:14">
      <c r="A114" s="473">
        <v>2011099</v>
      </c>
      <c r="B114" s="216" t="s">
        <v>281</v>
      </c>
      <c r="C114" s="190">
        <v>7</v>
      </c>
      <c r="D114" s="190">
        <v>4</v>
      </c>
      <c r="E114" s="186">
        <v>5</v>
      </c>
      <c r="F114" s="278">
        <f t="shared" si="6"/>
        <v>-0.285714285714286</v>
      </c>
      <c r="G114" s="278">
        <f t="shared" si="7"/>
        <v>1.25</v>
      </c>
      <c r="H114" s="472" t="str">
        <f t="shared" si="8"/>
        <v>是</v>
      </c>
      <c r="I114" s="476" t="str">
        <f t="shared" si="9"/>
        <v>项</v>
      </c>
      <c r="J114" s="284">
        <v>2011099</v>
      </c>
      <c r="K114" s="284" t="s">
        <v>282</v>
      </c>
      <c r="L114" s="287">
        <v>5</v>
      </c>
      <c r="M114" s="285">
        <f t="shared" si="10"/>
        <v>0</v>
      </c>
      <c r="N114" s="285">
        <f t="shared" si="11"/>
        <v>0</v>
      </c>
    </row>
    <row r="115" ht="34.9" customHeight="1" spans="1:14">
      <c r="A115" s="473">
        <v>20111</v>
      </c>
      <c r="B115" s="216" t="s">
        <v>283</v>
      </c>
      <c r="C115" s="190">
        <f>SUM(C116:C123)</f>
        <v>1686</v>
      </c>
      <c r="D115" s="190">
        <f>SUM(D116:D123)</f>
        <v>2105</v>
      </c>
      <c r="E115" s="186">
        <f>SUM(E116:E123)</f>
        <v>1822</v>
      </c>
      <c r="F115" s="278">
        <f t="shared" si="6"/>
        <v>0.0806642941874258</v>
      </c>
      <c r="G115" s="278">
        <f t="shared" si="7"/>
        <v>0.865558194774347</v>
      </c>
      <c r="H115" s="472" t="str">
        <f t="shared" si="8"/>
        <v>是</v>
      </c>
      <c r="I115" s="476" t="str">
        <f t="shared" si="9"/>
        <v>款</v>
      </c>
      <c r="J115" s="284">
        <v>20111</v>
      </c>
      <c r="K115" s="286" t="s">
        <v>284</v>
      </c>
      <c r="L115" s="287">
        <v>1822</v>
      </c>
      <c r="M115" s="285">
        <f t="shared" si="10"/>
        <v>0</v>
      </c>
      <c r="N115" s="285">
        <f t="shared" si="11"/>
        <v>0</v>
      </c>
    </row>
    <row r="116" ht="34.9" customHeight="1" spans="1:14">
      <c r="A116" s="473">
        <v>2011101</v>
      </c>
      <c r="B116" s="216" t="s">
        <v>145</v>
      </c>
      <c r="C116" s="190">
        <v>1614</v>
      </c>
      <c r="D116" s="400">
        <v>1854</v>
      </c>
      <c r="E116" s="190">
        <v>1708</v>
      </c>
      <c r="F116" s="278">
        <f t="shared" si="6"/>
        <v>0.0582403965303593</v>
      </c>
      <c r="G116" s="278">
        <f t="shared" si="7"/>
        <v>0.921251348435814</v>
      </c>
      <c r="H116" s="472" t="str">
        <f t="shared" si="8"/>
        <v>是</v>
      </c>
      <c r="I116" s="476" t="str">
        <f t="shared" si="9"/>
        <v>项</v>
      </c>
      <c r="J116" s="284">
        <v>2011101</v>
      </c>
      <c r="K116" s="284" t="s">
        <v>146</v>
      </c>
      <c r="L116" s="287">
        <v>1708</v>
      </c>
      <c r="M116" s="285">
        <f t="shared" si="10"/>
        <v>0</v>
      </c>
      <c r="N116" s="285">
        <f t="shared" si="11"/>
        <v>0</v>
      </c>
    </row>
    <row r="117" ht="34.9" customHeight="1" spans="1:14">
      <c r="A117" s="473">
        <v>2011102</v>
      </c>
      <c r="B117" s="216" t="s">
        <v>147</v>
      </c>
      <c r="C117" s="190">
        <v>52</v>
      </c>
      <c r="D117" s="400">
        <v>239</v>
      </c>
      <c r="E117" s="190">
        <v>114</v>
      </c>
      <c r="F117" s="278">
        <f t="shared" si="6"/>
        <v>1.19230769230769</v>
      </c>
      <c r="G117" s="278">
        <f t="shared" si="7"/>
        <v>0.476987447698745</v>
      </c>
      <c r="H117" s="472" t="str">
        <f t="shared" si="8"/>
        <v>是</v>
      </c>
      <c r="I117" s="476" t="str">
        <f t="shared" si="9"/>
        <v>项</v>
      </c>
      <c r="J117" s="284">
        <v>2011102</v>
      </c>
      <c r="K117" s="284" t="s">
        <v>148</v>
      </c>
      <c r="L117" s="287">
        <v>114</v>
      </c>
      <c r="M117" s="285">
        <f t="shared" si="10"/>
        <v>0</v>
      </c>
      <c r="N117" s="285">
        <f t="shared" si="11"/>
        <v>0</v>
      </c>
    </row>
    <row r="118" ht="34.9" customHeight="1" spans="1:14">
      <c r="A118" s="473">
        <v>2011103</v>
      </c>
      <c r="B118" s="216" t="s">
        <v>149</v>
      </c>
      <c r="C118" s="190">
        <v>0</v>
      </c>
      <c r="D118" s="190"/>
      <c r="E118" s="186"/>
      <c r="F118" s="278" t="str">
        <f t="shared" si="6"/>
        <v/>
      </c>
      <c r="G118" s="278" t="str">
        <f t="shared" si="7"/>
        <v/>
      </c>
      <c r="H118" s="472" t="str">
        <f t="shared" si="8"/>
        <v>否</v>
      </c>
      <c r="I118" s="476" t="str">
        <f t="shared" si="9"/>
        <v>项</v>
      </c>
      <c r="J118" s="284">
        <v>2011103</v>
      </c>
      <c r="K118" s="284" t="s">
        <v>150</v>
      </c>
      <c r="L118" s="287">
        <v>0</v>
      </c>
      <c r="M118" s="285">
        <f t="shared" si="10"/>
        <v>0</v>
      </c>
      <c r="N118" s="285">
        <f t="shared" si="11"/>
        <v>0</v>
      </c>
    </row>
    <row r="119" ht="34.9" customHeight="1" spans="1:14">
      <c r="A119" s="473">
        <v>2011104</v>
      </c>
      <c r="B119" s="216" t="s">
        <v>285</v>
      </c>
      <c r="C119" s="190">
        <v>10</v>
      </c>
      <c r="D119" s="400">
        <v>12</v>
      </c>
      <c r="E119" s="186"/>
      <c r="F119" s="278">
        <f t="shared" si="6"/>
        <v>-1</v>
      </c>
      <c r="G119" s="278">
        <f t="shared" si="7"/>
        <v>0</v>
      </c>
      <c r="H119" s="472" t="str">
        <f t="shared" si="8"/>
        <v>是</v>
      </c>
      <c r="I119" s="476" t="str">
        <f t="shared" si="9"/>
        <v>项</v>
      </c>
      <c r="J119" s="284">
        <v>2011104</v>
      </c>
      <c r="K119" s="284" t="s">
        <v>286</v>
      </c>
      <c r="L119" s="287">
        <v>0</v>
      </c>
      <c r="M119" s="285">
        <f t="shared" si="10"/>
        <v>0</v>
      </c>
      <c r="N119" s="285">
        <f t="shared" si="11"/>
        <v>0</v>
      </c>
    </row>
    <row r="120" ht="34.9" customHeight="1" spans="1:14">
      <c r="A120" s="473">
        <v>2011105</v>
      </c>
      <c r="B120" s="216" t="s">
        <v>287</v>
      </c>
      <c r="C120" s="190"/>
      <c r="D120" s="190"/>
      <c r="E120" s="186"/>
      <c r="F120" s="278" t="str">
        <f t="shared" si="6"/>
        <v/>
      </c>
      <c r="G120" s="278" t="str">
        <f t="shared" si="7"/>
        <v/>
      </c>
      <c r="H120" s="472" t="str">
        <f t="shared" si="8"/>
        <v>否</v>
      </c>
      <c r="I120" s="476" t="str">
        <f t="shared" si="9"/>
        <v>项</v>
      </c>
      <c r="J120" s="284">
        <v>2011105</v>
      </c>
      <c r="K120" s="284" t="s">
        <v>288</v>
      </c>
      <c r="L120" s="287">
        <v>0</v>
      </c>
      <c r="M120" s="285">
        <f t="shared" si="10"/>
        <v>0</v>
      </c>
      <c r="N120" s="285">
        <f t="shared" si="11"/>
        <v>0</v>
      </c>
    </row>
    <row r="121" ht="34.9" customHeight="1" spans="1:14">
      <c r="A121" s="473">
        <v>2011106</v>
      </c>
      <c r="B121" s="216" t="s">
        <v>289</v>
      </c>
      <c r="C121" s="190"/>
      <c r="D121" s="190"/>
      <c r="E121" s="186"/>
      <c r="F121" s="278" t="str">
        <f t="shared" si="6"/>
        <v/>
      </c>
      <c r="G121" s="278" t="str">
        <f t="shared" si="7"/>
        <v/>
      </c>
      <c r="H121" s="472" t="str">
        <f t="shared" si="8"/>
        <v>否</v>
      </c>
      <c r="I121" s="476" t="str">
        <f t="shared" si="9"/>
        <v>项</v>
      </c>
      <c r="J121" s="284">
        <v>2011106</v>
      </c>
      <c r="K121" s="284" t="s">
        <v>290</v>
      </c>
      <c r="L121" s="287">
        <v>0</v>
      </c>
      <c r="M121" s="285">
        <f t="shared" si="10"/>
        <v>0</v>
      </c>
      <c r="N121" s="285">
        <f t="shared" si="11"/>
        <v>0</v>
      </c>
    </row>
    <row r="122" ht="34.9" customHeight="1" spans="1:14">
      <c r="A122" s="473">
        <v>2011150</v>
      </c>
      <c r="B122" s="216" t="s">
        <v>163</v>
      </c>
      <c r="C122" s="190"/>
      <c r="D122" s="190"/>
      <c r="E122" s="186"/>
      <c r="F122" s="278" t="str">
        <f t="shared" si="6"/>
        <v/>
      </c>
      <c r="G122" s="278" t="str">
        <f t="shared" si="7"/>
        <v/>
      </c>
      <c r="H122" s="472" t="str">
        <f t="shared" si="8"/>
        <v>否</v>
      </c>
      <c r="I122" s="476" t="str">
        <f t="shared" si="9"/>
        <v>项</v>
      </c>
      <c r="J122" s="284">
        <v>2011150</v>
      </c>
      <c r="K122" s="284" t="s">
        <v>164</v>
      </c>
      <c r="L122" s="287">
        <v>0</v>
      </c>
      <c r="M122" s="285">
        <f t="shared" si="10"/>
        <v>0</v>
      </c>
      <c r="N122" s="285">
        <f t="shared" si="11"/>
        <v>0</v>
      </c>
    </row>
    <row r="123" ht="34.9" customHeight="1" spans="1:14">
      <c r="A123" s="473">
        <v>2011199</v>
      </c>
      <c r="B123" s="216" t="s">
        <v>291</v>
      </c>
      <c r="C123" s="190">
        <v>10</v>
      </c>
      <c r="D123" s="190"/>
      <c r="E123" s="186"/>
      <c r="F123" s="278">
        <f t="shared" si="6"/>
        <v>-1</v>
      </c>
      <c r="G123" s="278" t="str">
        <f t="shared" si="7"/>
        <v/>
      </c>
      <c r="H123" s="472" t="str">
        <f t="shared" si="8"/>
        <v>是</v>
      </c>
      <c r="I123" s="476" t="str">
        <f t="shared" si="9"/>
        <v>项</v>
      </c>
      <c r="J123" s="284">
        <v>2011199</v>
      </c>
      <c r="K123" s="284" t="s">
        <v>292</v>
      </c>
      <c r="L123" s="287">
        <v>0</v>
      </c>
      <c r="M123" s="285">
        <f t="shared" si="10"/>
        <v>0</v>
      </c>
      <c r="N123" s="285">
        <f t="shared" si="11"/>
        <v>0</v>
      </c>
    </row>
    <row r="124" ht="34.9" customHeight="1" spans="1:14">
      <c r="A124" s="473">
        <v>20113</v>
      </c>
      <c r="B124" s="216" t="s">
        <v>293</v>
      </c>
      <c r="C124" s="190">
        <f>SUM(C125:C134)</f>
        <v>260</v>
      </c>
      <c r="D124" s="190">
        <f>SUM(D125:D134)</f>
        <v>274</v>
      </c>
      <c r="E124" s="186">
        <f>SUM(E125:E134)</f>
        <v>387</v>
      </c>
      <c r="F124" s="278">
        <f t="shared" si="6"/>
        <v>0.488461538461539</v>
      </c>
      <c r="G124" s="278">
        <f t="shared" si="7"/>
        <v>1.41240875912409</v>
      </c>
      <c r="H124" s="472" t="str">
        <f t="shared" si="8"/>
        <v>是</v>
      </c>
      <c r="I124" s="476" t="str">
        <f t="shared" si="9"/>
        <v>款</v>
      </c>
      <c r="J124" s="284">
        <v>20113</v>
      </c>
      <c r="K124" s="286" t="s">
        <v>294</v>
      </c>
      <c r="L124" s="287">
        <v>387</v>
      </c>
      <c r="M124" s="285">
        <f t="shared" si="10"/>
        <v>0</v>
      </c>
      <c r="N124" s="285">
        <f t="shared" si="11"/>
        <v>0</v>
      </c>
    </row>
    <row r="125" s="345" customFormat="1" ht="34.9" customHeight="1" spans="1:14">
      <c r="A125" s="473">
        <v>2011301</v>
      </c>
      <c r="B125" s="216" t="s">
        <v>145</v>
      </c>
      <c r="C125" s="190">
        <v>275</v>
      </c>
      <c r="D125" s="400">
        <v>274</v>
      </c>
      <c r="E125" s="190">
        <v>256</v>
      </c>
      <c r="F125" s="278">
        <f t="shared" si="6"/>
        <v>-0.0690909090909091</v>
      </c>
      <c r="G125" s="278">
        <f t="shared" si="7"/>
        <v>0.934306569343066</v>
      </c>
      <c r="H125" s="472" t="str">
        <f t="shared" si="8"/>
        <v>是</v>
      </c>
      <c r="I125" s="476" t="str">
        <f t="shared" si="9"/>
        <v>项</v>
      </c>
      <c r="J125" s="284">
        <v>2011301</v>
      </c>
      <c r="K125" s="284" t="s">
        <v>146</v>
      </c>
      <c r="L125" s="287">
        <v>256</v>
      </c>
      <c r="M125" s="285">
        <f t="shared" si="10"/>
        <v>0</v>
      </c>
      <c r="N125" s="285">
        <f t="shared" si="11"/>
        <v>0</v>
      </c>
    </row>
    <row r="126" ht="34.9" customHeight="1" spans="1:14">
      <c r="A126" s="473">
        <v>2011302</v>
      </c>
      <c r="B126" s="216" t="s">
        <v>147</v>
      </c>
      <c r="C126" s="190"/>
      <c r="D126" s="190"/>
      <c r="E126" s="186"/>
      <c r="F126" s="278" t="str">
        <f t="shared" si="6"/>
        <v/>
      </c>
      <c r="G126" s="278" t="str">
        <f t="shared" si="7"/>
        <v/>
      </c>
      <c r="H126" s="472" t="str">
        <f t="shared" si="8"/>
        <v>否</v>
      </c>
      <c r="I126" s="476" t="str">
        <f t="shared" si="9"/>
        <v>项</v>
      </c>
      <c r="J126" s="284">
        <v>2011302</v>
      </c>
      <c r="K126" s="284" t="s">
        <v>148</v>
      </c>
      <c r="L126" s="287">
        <v>0</v>
      </c>
      <c r="M126" s="285">
        <f t="shared" si="10"/>
        <v>0</v>
      </c>
      <c r="N126" s="285">
        <f t="shared" si="11"/>
        <v>0</v>
      </c>
    </row>
    <row r="127" ht="34.9" customHeight="1" spans="1:14">
      <c r="A127" s="473">
        <v>2011303</v>
      </c>
      <c r="B127" s="216" t="s">
        <v>149</v>
      </c>
      <c r="C127" s="190"/>
      <c r="D127" s="190"/>
      <c r="E127" s="186"/>
      <c r="F127" s="278" t="str">
        <f t="shared" si="6"/>
        <v/>
      </c>
      <c r="G127" s="278" t="str">
        <f t="shared" si="7"/>
        <v/>
      </c>
      <c r="H127" s="472" t="str">
        <f t="shared" si="8"/>
        <v>否</v>
      </c>
      <c r="I127" s="476" t="str">
        <f t="shared" si="9"/>
        <v>项</v>
      </c>
      <c r="J127" s="284">
        <v>2011303</v>
      </c>
      <c r="K127" s="284" t="s">
        <v>150</v>
      </c>
      <c r="L127" s="287">
        <v>0</v>
      </c>
      <c r="M127" s="285">
        <f t="shared" si="10"/>
        <v>0</v>
      </c>
      <c r="N127" s="285">
        <f t="shared" si="11"/>
        <v>0</v>
      </c>
    </row>
    <row r="128" ht="34.9" customHeight="1" spans="1:14">
      <c r="A128" s="473">
        <v>2011304</v>
      </c>
      <c r="B128" s="216" t="s">
        <v>295</v>
      </c>
      <c r="C128" s="190"/>
      <c r="D128" s="190"/>
      <c r="E128" s="186"/>
      <c r="F128" s="278" t="str">
        <f t="shared" si="6"/>
        <v/>
      </c>
      <c r="G128" s="278" t="str">
        <f t="shared" si="7"/>
        <v/>
      </c>
      <c r="H128" s="472" t="str">
        <f t="shared" si="8"/>
        <v>否</v>
      </c>
      <c r="I128" s="476" t="str">
        <f t="shared" si="9"/>
        <v>项</v>
      </c>
      <c r="J128" s="284">
        <v>2011304</v>
      </c>
      <c r="K128" s="284" t="s">
        <v>296</v>
      </c>
      <c r="L128" s="287">
        <v>0</v>
      </c>
      <c r="M128" s="285">
        <f t="shared" si="10"/>
        <v>0</v>
      </c>
      <c r="N128" s="285">
        <f t="shared" si="11"/>
        <v>0</v>
      </c>
    </row>
    <row r="129" ht="34.9" customHeight="1" spans="1:14">
      <c r="A129" s="473">
        <v>2011305</v>
      </c>
      <c r="B129" s="216" t="s">
        <v>297</v>
      </c>
      <c r="C129" s="190"/>
      <c r="D129" s="190"/>
      <c r="E129" s="186"/>
      <c r="F129" s="278" t="str">
        <f t="shared" si="6"/>
        <v/>
      </c>
      <c r="G129" s="278" t="str">
        <f t="shared" si="7"/>
        <v/>
      </c>
      <c r="H129" s="472" t="str">
        <f t="shared" si="8"/>
        <v>否</v>
      </c>
      <c r="I129" s="476" t="str">
        <f t="shared" si="9"/>
        <v>项</v>
      </c>
      <c r="J129" s="284">
        <v>2011305</v>
      </c>
      <c r="K129" s="284" t="s">
        <v>298</v>
      </c>
      <c r="L129" s="287">
        <v>0</v>
      </c>
      <c r="M129" s="285">
        <f t="shared" si="10"/>
        <v>0</v>
      </c>
      <c r="N129" s="285">
        <f t="shared" si="11"/>
        <v>0</v>
      </c>
    </row>
    <row r="130" ht="34.9" customHeight="1" spans="1:14">
      <c r="A130" s="473">
        <v>2011306</v>
      </c>
      <c r="B130" s="216" t="s">
        <v>299</v>
      </c>
      <c r="C130" s="190"/>
      <c r="D130" s="190"/>
      <c r="E130" s="186"/>
      <c r="F130" s="278" t="str">
        <f t="shared" si="6"/>
        <v/>
      </c>
      <c r="G130" s="278" t="str">
        <f t="shared" si="7"/>
        <v/>
      </c>
      <c r="H130" s="472" t="str">
        <f t="shared" si="8"/>
        <v>否</v>
      </c>
      <c r="I130" s="476" t="str">
        <f t="shared" si="9"/>
        <v>项</v>
      </c>
      <c r="J130" s="284">
        <v>2011306</v>
      </c>
      <c r="K130" s="284" t="s">
        <v>300</v>
      </c>
      <c r="L130" s="287">
        <v>0</v>
      </c>
      <c r="M130" s="285">
        <f t="shared" si="10"/>
        <v>0</v>
      </c>
      <c r="N130" s="285">
        <f t="shared" si="11"/>
        <v>0</v>
      </c>
    </row>
    <row r="131" ht="34.9" customHeight="1" spans="1:14">
      <c r="A131" s="473">
        <v>2011307</v>
      </c>
      <c r="B131" s="216" t="s">
        <v>301</v>
      </c>
      <c r="C131" s="190"/>
      <c r="D131" s="190"/>
      <c r="E131" s="186"/>
      <c r="F131" s="278" t="str">
        <f t="shared" si="6"/>
        <v/>
      </c>
      <c r="G131" s="278" t="str">
        <f t="shared" si="7"/>
        <v/>
      </c>
      <c r="H131" s="472" t="str">
        <f t="shared" si="8"/>
        <v>否</v>
      </c>
      <c r="I131" s="476" t="str">
        <f t="shared" si="9"/>
        <v>项</v>
      </c>
      <c r="J131" s="284">
        <v>2011307</v>
      </c>
      <c r="K131" s="284" t="s">
        <v>302</v>
      </c>
      <c r="L131" s="287">
        <v>0</v>
      </c>
      <c r="M131" s="285">
        <f t="shared" si="10"/>
        <v>0</v>
      </c>
      <c r="N131" s="285">
        <f t="shared" si="11"/>
        <v>0</v>
      </c>
    </row>
    <row r="132" ht="34.9" customHeight="1" spans="1:14">
      <c r="A132" s="473">
        <v>2011308</v>
      </c>
      <c r="B132" s="216" t="s">
        <v>303</v>
      </c>
      <c r="C132" s="190">
        <v>-11</v>
      </c>
      <c r="D132" s="190"/>
      <c r="E132" s="186"/>
      <c r="F132" s="278">
        <f t="shared" si="6"/>
        <v>-1</v>
      </c>
      <c r="G132" s="278" t="str">
        <f t="shared" si="7"/>
        <v/>
      </c>
      <c r="H132" s="472" t="str">
        <f t="shared" si="8"/>
        <v>是</v>
      </c>
      <c r="I132" s="476" t="str">
        <f t="shared" si="9"/>
        <v>项</v>
      </c>
      <c r="J132" s="284">
        <v>2011308</v>
      </c>
      <c r="K132" s="284" t="s">
        <v>304</v>
      </c>
      <c r="L132" s="287">
        <v>0</v>
      </c>
      <c r="M132" s="285">
        <f t="shared" si="10"/>
        <v>0</v>
      </c>
      <c r="N132" s="285">
        <f t="shared" si="11"/>
        <v>0</v>
      </c>
    </row>
    <row r="133" ht="34.9" customHeight="1" spans="1:14">
      <c r="A133" s="473">
        <v>2011350</v>
      </c>
      <c r="B133" s="216" t="s">
        <v>163</v>
      </c>
      <c r="C133" s="190"/>
      <c r="D133" s="190"/>
      <c r="E133" s="190">
        <v>3</v>
      </c>
      <c r="F133" s="278" t="str">
        <f t="shared" ref="F133:F196" si="12">IF(C133&lt;&gt;0,E133/C133-1,"")</f>
        <v/>
      </c>
      <c r="G133" s="278" t="str">
        <f t="shared" ref="G133:G196" si="13">IF(D133&lt;&gt;0,E133/D133,"")</f>
        <v/>
      </c>
      <c r="H133" s="472" t="str">
        <f t="shared" ref="H133:H196" si="14">IF(LEN(A133)=3,"是",IF(B133&lt;&gt;"",IF(SUM(C133:E133)&lt;&gt;0,"是","否"),"是"))</f>
        <v>是</v>
      </c>
      <c r="I133" s="476" t="str">
        <f t="shared" ref="I133:I196" si="15">IF(LEN(A133)=3,"类",IF(LEN(A133)=5,"款","项"))</f>
        <v>项</v>
      </c>
      <c r="J133" s="284">
        <v>2011350</v>
      </c>
      <c r="K133" s="284" t="s">
        <v>164</v>
      </c>
      <c r="L133" s="287">
        <v>3</v>
      </c>
      <c r="M133" s="285">
        <f t="shared" si="10"/>
        <v>0</v>
      </c>
      <c r="N133" s="285">
        <f t="shared" si="11"/>
        <v>0</v>
      </c>
    </row>
    <row r="134" ht="34.9" customHeight="1" spans="1:14">
      <c r="A134" s="473">
        <v>2011399</v>
      </c>
      <c r="B134" s="216" t="s">
        <v>305</v>
      </c>
      <c r="C134" s="190">
        <v>-4</v>
      </c>
      <c r="D134" s="190"/>
      <c r="E134" s="190">
        <v>128</v>
      </c>
      <c r="F134" s="278">
        <f t="shared" si="12"/>
        <v>-33</v>
      </c>
      <c r="G134" s="278" t="str">
        <f t="shared" si="13"/>
        <v/>
      </c>
      <c r="H134" s="472" t="str">
        <f t="shared" si="14"/>
        <v>是</v>
      </c>
      <c r="I134" s="476" t="str">
        <f t="shared" si="15"/>
        <v>项</v>
      </c>
      <c r="J134" s="284">
        <v>2011399</v>
      </c>
      <c r="K134" s="284" t="s">
        <v>306</v>
      </c>
      <c r="L134" s="287">
        <v>128</v>
      </c>
      <c r="M134" s="285">
        <f t="shared" ref="M134:M197" si="16">A134-J134</f>
        <v>0</v>
      </c>
      <c r="N134" s="285">
        <f t="shared" ref="N134:N197" si="17">E134-L134</f>
        <v>0</v>
      </c>
    </row>
    <row r="135" ht="34.9" customHeight="1" spans="1:14">
      <c r="A135" s="473">
        <v>20114</v>
      </c>
      <c r="B135" s="216" t="s">
        <v>307</v>
      </c>
      <c r="C135" s="190">
        <f>SUM(C136:C148)</f>
        <v>0</v>
      </c>
      <c r="D135" s="190">
        <f>SUM(D136:D148)</f>
        <v>0</v>
      </c>
      <c r="E135" s="186">
        <f>SUM(E136:E148)</f>
        <v>0</v>
      </c>
      <c r="F135" s="278" t="str">
        <f t="shared" si="12"/>
        <v/>
      </c>
      <c r="G135" s="278" t="str">
        <f t="shared" si="13"/>
        <v/>
      </c>
      <c r="H135" s="472" t="str">
        <f t="shared" si="14"/>
        <v>否</v>
      </c>
      <c r="I135" s="476" t="str">
        <f t="shared" si="15"/>
        <v>款</v>
      </c>
      <c r="J135" s="284">
        <v>20114</v>
      </c>
      <c r="K135" s="286" t="s">
        <v>308</v>
      </c>
      <c r="L135" s="287">
        <v>0</v>
      </c>
      <c r="M135" s="285">
        <f t="shared" si="16"/>
        <v>0</v>
      </c>
      <c r="N135" s="285">
        <f t="shared" si="17"/>
        <v>0</v>
      </c>
    </row>
    <row r="136" ht="34.9" customHeight="1" spans="1:14">
      <c r="A136" s="473">
        <v>2011401</v>
      </c>
      <c r="B136" s="216" t="s">
        <v>145</v>
      </c>
      <c r="C136" s="190"/>
      <c r="D136" s="190"/>
      <c r="E136" s="186"/>
      <c r="F136" s="278" t="str">
        <f t="shared" si="12"/>
        <v/>
      </c>
      <c r="G136" s="278" t="str">
        <f t="shared" si="13"/>
        <v/>
      </c>
      <c r="H136" s="472" t="str">
        <f t="shared" si="14"/>
        <v>否</v>
      </c>
      <c r="I136" s="476" t="str">
        <f t="shared" si="15"/>
        <v>项</v>
      </c>
      <c r="J136" s="284">
        <v>2011401</v>
      </c>
      <c r="K136" s="284" t="s">
        <v>146</v>
      </c>
      <c r="L136" s="287">
        <v>0</v>
      </c>
      <c r="M136" s="285">
        <f t="shared" si="16"/>
        <v>0</v>
      </c>
      <c r="N136" s="285">
        <f t="shared" si="17"/>
        <v>0</v>
      </c>
    </row>
    <row r="137" ht="34.9" customHeight="1" spans="1:14">
      <c r="A137" s="473">
        <v>2011402</v>
      </c>
      <c r="B137" s="216" t="s">
        <v>147</v>
      </c>
      <c r="C137" s="190"/>
      <c r="D137" s="190"/>
      <c r="E137" s="186"/>
      <c r="F137" s="278" t="str">
        <f t="shared" si="12"/>
        <v/>
      </c>
      <c r="G137" s="278" t="str">
        <f t="shared" si="13"/>
        <v/>
      </c>
      <c r="H137" s="472" t="str">
        <f t="shared" si="14"/>
        <v>否</v>
      </c>
      <c r="I137" s="476" t="str">
        <f t="shared" si="15"/>
        <v>项</v>
      </c>
      <c r="J137" s="284">
        <v>2011402</v>
      </c>
      <c r="K137" s="284" t="s">
        <v>148</v>
      </c>
      <c r="L137" s="287">
        <v>0</v>
      </c>
      <c r="M137" s="285">
        <f t="shared" si="16"/>
        <v>0</v>
      </c>
      <c r="N137" s="285">
        <f t="shared" si="17"/>
        <v>0</v>
      </c>
    </row>
    <row r="138" ht="34.9" customHeight="1" spans="1:14">
      <c r="A138" s="473">
        <v>2011403</v>
      </c>
      <c r="B138" s="216" t="s">
        <v>149</v>
      </c>
      <c r="C138" s="190"/>
      <c r="D138" s="190"/>
      <c r="E138" s="186"/>
      <c r="F138" s="278" t="str">
        <f t="shared" si="12"/>
        <v/>
      </c>
      <c r="G138" s="278" t="str">
        <f t="shared" si="13"/>
        <v/>
      </c>
      <c r="H138" s="472" t="str">
        <f t="shared" si="14"/>
        <v>否</v>
      </c>
      <c r="I138" s="476" t="str">
        <f t="shared" si="15"/>
        <v>项</v>
      </c>
      <c r="J138" s="284">
        <v>2011403</v>
      </c>
      <c r="K138" s="284" t="s">
        <v>150</v>
      </c>
      <c r="L138" s="287">
        <v>0</v>
      </c>
      <c r="M138" s="285">
        <f t="shared" si="16"/>
        <v>0</v>
      </c>
      <c r="N138" s="285">
        <f t="shared" si="17"/>
        <v>0</v>
      </c>
    </row>
    <row r="139" ht="34.9" customHeight="1" spans="1:14">
      <c r="A139" s="473">
        <v>2011404</v>
      </c>
      <c r="B139" s="216" t="s">
        <v>309</v>
      </c>
      <c r="C139" s="190"/>
      <c r="D139" s="190"/>
      <c r="E139" s="186"/>
      <c r="F139" s="278" t="str">
        <f t="shared" si="12"/>
        <v/>
      </c>
      <c r="G139" s="278" t="str">
        <f t="shared" si="13"/>
        <v/>
      </c>
      <c r="H139" s="472" t="str">
        <f t="shared" si="14"/>
        <v>否</v>
      </c>
      <c r="I139" s="476" t="str">
        <f t="shared" si="15"/>
        <v>项</v>
      </c>
      <c r="J139" s="284">
        <v>2011404</v>
      </c>
      <c r="K139" s="284" t="s">
        <v>310</v>
      </c>
      <c r="L139" s="287">
        <v>0</v>
      </c>
      <c r="M139" s="285">
        <f t="shared" si="16"/>
        <v>0</v>
      </c>
      <c r="N139" s="285">
        <f t="shared" si="17"/>
        <v>0</v>
      </c>
    </row>
    <row r="140" ht="34.9" customHeight="1" spans="1:14">
      <c r="A140" s="473">
        <v>2011405</v>
      </c>
      <c r="B140" s="216" t="s">
        <v>311</v>
      </c>
      <c r="C140" s="190"/>
      <c r="D140" s="190"/>
      <c r="E140" s="186"/>
      <c r="F140" s="278" t="str">
        <f t="shared" si="12"/>
        <v/>
      </c>
      <c r="G140" s="278" t="str">
        <f t="shared" si="13"/>
        <v/>
      </c>
      <c r="H140" s="472" t="str">
        <f t="shared" si="14"/>
        <v>否</v>
      </c>
      <c r="I140" s="476" t="str">
        <f t="shared" si="15"/>
        <v>项</v>
      </c>
      <c r="J140" s="284">
        <v>2011405</v>
      </c>
      <c r="K140" s="284" t="s">
        <v>312</v>
      </c>
      <c r="L140" s="287">
        <v>0</v>
      </c>
      <c r="M140" s="285">
        <f t="shared" si="16"/>
        <v>0</v>
      </c>
      <c r="N140" s="285">
        <f t="shared" si="17"/>
        <v>0</v>
      </c>
    </row>
    <row r="141" ht="34.9" customHeight="1" spans="1:14">
      <c r="A141" s="473">
        <v>2011406</v>
      </c>
      <c r="B141" s="216" t="s">
        <v>313</v>
      </c>
      <c r="C141" s="190"/>
      <c r="D141" s="190"/>
      <c r="E141" s="186"/>
      <c r="F141" s="278" t="str">
        <f t="shared" si="12"/>
        <v/>
      </c>
      <c r="G141" s="278" t="str">
        <f t="shared" si="13"/>
        <v/>
      </c>
      <c r="H141" s="472" t="str">
        <f t="shared" si="14"/>
        <v>否</v>
      </c>
      <c r="I141" s="476" t="str">
        <f t="shared" si="15"/>
        <v>项</v>
      </c>
      <c r="J141" s="284">
        <v>2011406</v>
      </c>
      <c r="K141" s="284" t="s">
        <v>314</v>
      </c>
      <c r="L141" s="287">
        <v>0</v>
      </c>
      <c r="M141" s="285">
        <f t="shared" si="16"/>
        <v>0</v>
      </c>
      <c r="N141" s="285">
        <f t="shared" si="17"/>
        <v>0</v>
      </c>
    </row>
    <row r="142" s="345" customFormat="1" ht="34.9" customHeight="1" spans="1:14">
      <c r="A142" s="473">
        <v>2011407</v>
      </c>
      <c r="B142" s="216" t="s">
        <v>315</v>
      </c>
      <c r="C142" s="190"/>
      <c r="D142" s="190"/>
      <c r="E142" s="186"/>
      <c r="F142" s="278" t="str">
        <f t="shared" si="12"/>
        <v/>
      </c>
      <c r="G142" s="278" t="str">
        <f t="shared" si="13"/>
        <v/>
      </c>
      <c r="H142" s="472" t="str">
        <f t="shared" si="14"/>
        <v>否</v>
      </c>
      <c r="I142" s="476" t="str">
        <f t="shared" si="15"/>
        <v>项</v>
      </c>
      <c r="J142" s="285"/>
      <c r="K142" s="285"/>
      <c r="L142" s="285"/>
      <c r="M142" s="285">
        <f t="shared" si="16"/>
        <v>2011407</v>
      </c>
      <c r="N142" s="285">
        <f t="shared" si="17"/>
        <v>0</v>
      </c>
    </row>
    <row r="143" s="345" customFormat="1" ht="34.9" customHeight="1" spans="1:14">
      <c r="A143" s="473">
        <v>2011408</v>
      </c>
      <c r="B143" s="216" t="s">
        <v>316</v>
      </c>
      <c r="C143" s="190"/>
      <c r="D143" s="190"/>
      <c r="E143" s="186"/>
      <c r="F143" s="278" t="str">
        <f t="shared" si="12"/>
        <v/>
      </c>
      <c r="G143" s="278" t="str">
        <f t="shared" si="13"/>
        <v/>
      </c>
      <c r="H143" s="472" t="str">
        <f t="shared" si="14"/>
        <v>否</v>
      </c>
      <c r="I143" s="476" t="str">
        <f t="shared" si="15"/>
        <v>项</v>
      </c>
      <c r="J143" s="284">
        <v>2011408</v>
      </c>
      <c r="K143" s="284" t="s">
        <v>317</v>
      </c>
      <c r="L143" s="287">
        <v>0</v>
      </c>
      <c r="M143" s="285">
        <f t="shared" si="16"/>
        <v>0</v>
      </c>
      <c r="N143" s="285">
        <f t="shared" si="17"/>
        <v>0</v>
      </c>
    </row>
    <row r="144" ht="34.9" customHeight="1" spans="1:14">
      <c r="A144" s="473">
        <v>2011409</v>
      </c>
      <c r="B144" s="216" t="s">
        <v>318</v>
      </c>
      <c r="C144" s="190"/>
      <c r="D144" s="190"/>
      <c r="E144" s="186"/>
      <c r="F144" s="278" t="str">
        <f t="shared" si="12"/>
        <v/>
      </c>
      <c r="G144" s="278" t="str">
        <f t="shared" si="13"/>
        <v/>
      </c>
      <c r="H144" s="472" t="str">
        <f t="shared" si="14"/>
        <v>否</v>
      </c>
      <c r="I144" s="476" t="str">
        <f t="shared" si="15"/>
        <v>项</v>
      </c>
      <c r="J144" s="284">
        <v>2011409</v>
      </c>
      <c r="K144" s="284" t="s">
        <v>319</v>
      </c>
      <c r="L144" s="287">
        <v>0</v>
      </c>
      <c r="M144" s="285">
        <f t="shared" si="16"/>
        <v>0</v>
      </c>
      <c r="N144" s="285">
        <f t="shared" si="17"/>
        <v>0</v>
      </c>
    </row>
    <row r="145" ht="34.9" customHeight="1" spans="1:14">
      <c r="A145" s="473">
        <v>2011410</v>
      </c>
      <c r="B145" s="216" t="s">
        <v>320</v>
      </c>
      <c r="C145" s="190"/>
      <c r="D145" s="190"/>
      <c r="E145" s="186"/>
      <c r="F145" s="278" t="str">
        <f t="shared" si="12"/>
        <v/>
      </c>
      <c r="G145" s="278" t="str">
        <f t="shared" si="13"/>
        <v/>
      </c>
      <c r="H145" s="472" t="str">
        <f t="shared" si="14"/>
        <v>否</v>
      </c>
      <c r="I145" s="476" t="str">
        <f t="shared" si="15"/>
        <v>项</v>
      </c>
      <c r="J145" s="284">
        <v>2011410</v>
      </c>
      <c r="K145" s="284" t="s">
        <v>321</v>
      </c>
      <c r="L145" s="287">
        <v>0</v>
      </c>
      <c r="M145" s="285">
        <f t="shared" si="16"/>
        <v>0</v>
      </c>
      <c r="N145" s="285">
        <f t="shared" si="17"/>
        <v>0</v>
      </c>
    </row>
    <row r="146" ht="34.9" customHeight="1" spans="1:14">
      <c r="A146" s="473">
        <v>2011411</v>
      </c>
      <c r="B146" s="216" t="s">
        <v>322</v>
      </c>
      <c r="C146" s="190"/>
      <c r="D146" s="190"/>
      <c r="E146" s="186"/>
      <c r="F146" s="278" t="str">
        <f t="shared" si="12"/>
        <v/>
      </c>
      <c r="G146" s="278" t="str">
        <f t="shared" si="13"/>
        <v/>
      </c>
      <c r="H146" s="472" t="str">
        <f t="shared" si="14"/>
        <v>否</v>
      </c>
      <c r="I146" s="476" t="str">
        <f t="shared" si="15"/>
        <v>项</v>
      </c>
      <c r="J146" s="284">
        <v>2011411</v>
      </c>
      <c r="K146" s="284" t="s">
        <v>323</v>
      </c>
      <c r="L146" s="287">
        <v>0</v>
      </c>
      <c r="M146" s="285">
        <f t="shared" si="16"/>
        <v>0</v>
      </c>
      <c r="N146" s="285">
        <f t="shared" si="17"/>
        <v>0</v>
      </c>
    </row>
    <row r="147" s="345" customFormat="1" ht="34.9" customHeight="1" spans="1:14">
      <c r="A147" s="473">
        <v>2011450</v>
      </c>
      <c r="B147" s="216" t="s">
        <v>163</v>
      </c>
      <c r="C147" s="190"/>
      <c r="D147" s="190"/>
      <c r="E147" s="186"/>
      <c r="F147" s="278" t="str">
        <f t="shared" si="12"/>
        <v/>
      </c>
      <c r="G147" s="278" t="str">
        <f t="shared" si="13"/>
        <v/>
      </c>
      <c r="H147" s="472" t="str">
        <f t="shared" si="14"/>
        <v>否</v>
      </c>
      <c r="I147" s="476" t="str">
        <f t="shared" si="15"/>
        <v>项</v>
      </c>
      <c r="J147" s="284">
        <v>2011450</v>
      </c>
      <c r="K147" s="284" t="s">
        <v>164</v>
      </c>
      <c r="L147" s="287">
        <v>0</v>
      </c>
      <c r="M147" s="285">
        <f t="shared" si="16"/>
        <v>0</v>
      </c>
      <c r="N147" s="285">
        <f t="shared" si="17"/>
        <v>0</v>
      </c>
    </row>
    <row r="148" ht="34.9" customHeight="1" spans="1:14">
      <c r="A148" s="473">
        <v>2011499</v>
      </c>
      <c r="B148" s="216" t="s">
        <v>324</v>
      </c>
      <c r="C148" s="190"/>
      <c r="D148" s="190"/>
      <c r="E148" s="186"/>
      <c r="F148" s="278" t="str">
        <f t="shared" si="12"/>
        <v/>
      </c>
      <c r="G148" s="278" t="str">
        <f t="shared" si="13"/>
        <v/>
      </c>
      <c r="H148" s="472" t="str">
        <f t="shared" si="14"/>
        <v>否</v>
      </c>
      <c r="I148" s="476" t="str">
        <f t="shared" si="15"/>
        <v>项</v>
      </c>
      <c r="J148" s="284">
        <v>2011499</v>
      </c>
      <c r="K148" s="284" t="s">
        <v>325</v>
      </c>
      <c r="L148" s="287">
        <v>0</v>
      </c>
      <c r="M148" s="285">
        <f t="shared" si="16"/>
        <v>0</v>
      </c>
      <c r="N148" s="285">
        <f t="shared" si="17"/>
        <v>0</v>
      </c>
    </row>
    <row r="149" ht="34.9" customHeight="1" spans="1:14">
      <c r="A149" s="473">
        <v>20123</v>
      </c>
      <c r="B149" s="216" t="s">
        <v>326</v>
      </c>
      <c r="C149" s="190">
        <f>SUM(C150:C155)</f>
        <v>375</v>
      </c>
      <c r="D149" s="190">
        <f>SUM(D150:D155)</f>
        <v>254</v>
      </c>
      <c r="E149" s="186">
        <f>SUM(E150:E155)</f>
        <v>189</v>
      </c>
      <c r="F149" s="278">
        <f t="shared" si="12"/>
        <v>-0.496</v>
      </c>
      <c r="G149" s="278">
        <f t="shared" si="13"/>
        <v>0.744094488188976</v>
      </c>
      <c r="H149" s="472" t="str">
        <f t="shared" si="14"/>
        <v>是</v>
      </c>
      <c r="I149" s="476" t="str">
        <f t="shared" si="15"/>
        <v>款</v>
      </c>
      <c r="J149" s="284">
        <v>20123</v>
      </c>
      <c r="K149" s="286" t="s">
        <v>327</v>
      </c>
      <c r="L149" s="287">
        <v>189</v>
      </c>
      <c r="M149" s="285">
        <f t="shared" si="16"/>
        <v>0</v>
      </c>
      <c r="N149" s="285">
        <f t="shared" si="17"/>
        <v>0</v>
      </c>
    </row>
    <row r="150" ht="34.9" customHeight="1" spans="1:14">
      <c r="A150" s="473">
        <v>2012301</v>
      </c>
      <c r="B150" s="216" t="s">
        <v>145</v>
      </c>
      <c r="C150" s="190">
        <v>50</v>
      </c>
      <c r="D150" s="190"/>
      <c r="E150" s="186"/>
      <c r="F150" s="278">
        <f t="shared" si="12"/>
        <v>-1</v>
      </c>
      <c r="G150" s="278" t="str">
        <f t="shared" si="13"/>
        <v/>
      </c>
      <c r="H150" s="472" t="str">
        <f t="shared" si="14"/>
        <v>是</v>
      </c>
      <c r="I150" s="476" t="str">
        <f t="shared" si="15"/>
        <v>项</v>
      </c>
      <c r="J150" s="284">
        <v>2012301</v>
      </c>
      <c r="K150" s="284" t="s">
        <v>146</v>
      </c>
      <c r="L150" s="287">
        <v>0</v>
      </c>
      <c r="M150" s="285">
        <f t="shared" si="16"/>
        <v>0</v>
      </c>
      <c r="N150" s="285">
        <f t="shared" si="17"/>
        <v>0</v>
      </c>
    </row>
    <row r="151" ht="34.9" customHeight="1" spans="1:14">
      <c r="A151" s="473">
        <v>2012302</v>
      </c>
      <c r="B151" s="216" t="s">
        <v>147</v>
      </c>
      <c r="C151" s="190"/>
      <c r="D151" s="190"/>
      <c r="E151" s="186"/>
      <c r="F151" s="278" t="str">
        <f t="shared" si="12"/>
        <v/>
      </c>
      <c r="G151" s="278" t="str">
        <f t="shared" si="13"/>
        <v/>
      </c>
      <c r="H151" s="472" t="str">
        <f t="shared" si="14"/>
        <v>否</v>
      </c>
      <c r="I151" s="476" t="str">
        <f t="shared" si="15"/>
        <v>项</v>
      </c>
      <c r="J151" s="284">
        <v>2012302</v>
      </c>
      <c r="K151" s="284" t="s">
        <v>148</v>
      </c>
      <c r="L151" s="287">
        <v>0</v>
      </c>
      <c r="M151" s="285">
        <f t="shared" si="16"/>
        <v>0</v>
      </c>
      <c r="N151" s="285">
        <f t="shared" si="17"/>
        <v>0</v>
      </c>
    </row>
    <row r="152" ht="34.9" customHeight="1" spans="1:14">
      <c r="A152" s="473">
        <v>2012303</v>
      </c>
      <c r="B152" s="216" t="s">
        <v>149</v>
      </c>
      <c r="C152" s="190"/>
      <c r="D152" s="190"/>
      <c r="E152" s="186"/>
      <c r="F152" s="278" t="str">
        <f t="shared" si="12"/>
        <v/>
      </c>
      <c r="G152" s="278" t="str">
        <f t="shared" si="13"/>
        <v/>
      </c>
      <c r="H152" s="472" t="str">
        <f t="shared" si="14"/>
        <v>否</v>
      </c>
      <c r="I152" s="476" t="str">
        <f t="shared" si="15"/>
        <v>项</v>
      </c>
      <c r="J152" s="284">
        <v>2012303</v>
      </c>
      <c r="K152" s="284" t="s">
        <v>150</v>
      </c>
      <c r="L152" s="287">
        <v>0</v>
      </c>
      <c r="M152" s="285">
        <f t="shared" si="16"/>
        <v>0</v>
      </c>
      <c r="N152" s="285">
        <f t="shared" si="17"/>
        <v>0</v>
      </c>
    </row>
    <row r="153" ht="34.9" customHeight="1" spans="1:14">
      <c r="A153" s="473">
        <v>2012304</v>
      </c>
      <c r="B153" s="216" t="s">
        <v>328</v>
      </c>
      <c r="C153" s="190">
        <v>22</v>
      </c>
      <c r="D153" s="400">
        <v>50</v>
      </c>
      <c r="E153" s="190">
        <v>12</v>
      </c>
      <c r="F153" s="278">
        <f t="shared" si="12"/>
        <v>-0.454545454545455</v>
      </c>
      <c r="G153" s="278">
        <f t="shared" si="13"/>
        <v>0.24</v>
      </c>
      <c r="H153" s="472" t="str">
        <f t="shared" si="14"/>
        <v>是</v>
      </c>
      <c r="I153" s="476" t="str">
        <f t="shared" si="15"/>
        <v>项</v>
      </c>
      <c r="J153" s="284">
        <v>2012304</v>
      </c>
      <c r="K153" s="284" t="s">
        <v>329</v>
      </c>
      <c r="L153" s="287">
        <v>12</v>
      </c>
      <c r="M153" s="285">
        <f t="shared" si="16"/>
        <v>0</v>
      </c>
      <c r="N153" s="285">
        <f t="shared" si="17"/>
        <v>0</v>
      </c>
    </row>
    <row r="154" ht="34.9" customHeight="1" spans="1:14">
      <c r="A154" s="473">
        <v>2012350</v>
      </c>
      <c r="B154" s="216" t="s">
        <v>163</v>
      </c>
      <c r="C154" s="190"/>
      <c r="D154" s="400">
        <v>0</v>
      </c>
      <c r="E154" s="190">
        <v>0</v>
      </c>
      <c r="F154" s="278" t="str">
        <f t="shared" si="12"/>
        <v/>
      </c>
      <c r="G154" s="278" t="str">
        <f t="shared" si="13"/>
        <v/>
      </c>
      <c r="H154" s="472" t="str">
        <f t="shared" si="14"/>
        <v>否</v>
      </c>
      <c r="I154" s="476" t="str">
        <f t="shared" si="15"/>
        <v>项</v>
      </c>
      <c r="J154" s="284">
        <v>2012350</v>
      </c>
      <c r="K154" s="284" t="s">
        <v>164</v>
      </c>
      <c r="L154" s="287">
        <v>0</v>
      </c>
      <c r="M154" s="285">
        <f t="shared" si="16"/>
        <v>0</v>
      </c>
      <c r="N154" s="285">
        <f t="shared" si="17"/>
        <v>0</v>
      </c>
    </row>
    <row r="155" ht="34.9" customHeight="1" spans="1:14">
      <c r="A155" s="473">
        <v>2012399</v>
      </c>
      <c r="B155" s="216" t="s">
        <v>330</v>
      </c>
      <c r="C155" s="190">
        <v>303</v>
      </c>
      <c r="D155" s="400">
        <v>204</v>
      </c>
      <c r="E155" s="190">
        <v>177</v>
      </c>
      <c r="F155" s="278">
        <f t="shared" si="12"/>
        <v>-0.415841584158416</v>
      </c>
      <c r="G155" s="278">
        <f t="shared" si="13"/>
        <v>0.867647058823529</v>
      </c>
      <c r="H155" s="472" t="str">
        <f t="shared" si="14"/>
        <v>是</v>
      </c>
      <c r="I155" s="476" t="str">
        <f t="shared" si="15"/>
        <v>项</v>
      </c>
      <c r="J155" s="284">
        <v>2012399</v>
      </c>
      <c r="K155" s="284" t="s">
        <v>331</v>
      </c>
      <c r="L155" s="287">
        <v>177</v>
      </c>
      <c r="M155" s="285">
        <f t="shared" si="16"/>
        <v>0</v>
      </c>
      <c r="N155" s="285">
        <f t="shared" si="17"/>
        <v>0</v>
      </c>
    </row>
    <row r="156" ht="34.9" customHeight="1" spans="1:14">
      <c r="A156" s="473">
        <v>20125</v>
      </c>
      <c r="B156" s="216" t="s">
        <v>332</v>
      </c>
      <c r="C156" s="190">
        <f>SUM(C157:C163)</f>
        <v>0</v>
      </c>
      <c r="D156" s="190">
        <f>SUM(D157:D163)</f>
        <v>0</v>
      </c>
      <c r="E156" s="186">
        <f>SUM(E157:E163)</f>
        <v>0</v>
      </c>
      <c r="F156" s="278" t="str">
        <f t="shared" si="12"/>
        <v/>
      </c>
      <c r="G156" s="278" t="str">
        <f t="shared" si="13"/>
        <v/>
      </c>
      <c r="H156" s="472" t="str">
        <f t="shared" si="14"/>
        <v>否</v>
      </c>
      <c r="I156" s="476" t="str">
        <f t="shared" si="15"/>
        <v>款</v>
      </c>
      <c r="J156" s="284">
        <v>20125</v>
      </c>
      <c r="K156" s="286" t="s">
        <v>333</v>
      </c>
      <c r="L156" s="287">
        <v>0</v>
      </c>
      <c r="M156" s="285">
        <f t="shared" si="16"/>
        <v>0</v>
      </c>
      <c r="N156" s="285">
        <f t="shared" si="17"/>
        <v>0</v>
      </c>
    </row>
    <row r="157" ht="34.9" customHeight="1" spans="1:14">
      <c r="A157" s="473">
        <v>2012501</v>
      </c>
      <c r="B157" s="216" t="s">
        <v>145</v>
      </c>
      <c r="C157" s="190"/>
      <c r="D157" s="190"/>
      <c r="E157" s="186"/>
      <c r="F157" s="278" t="str">
        <f t="shared" si="12"/>
        <v/>
      </c>
      <c r="G157" s="278" t="str">
        <f t="shared" si="13"/>
        <v/>
      </c>
      <c r="H157" s="472" t="str">
        <f t="shared" si="14"/>
        <v>否</v>
      </c>
      <c r="I157" s="476" t="str">
        <f t="shared" si="15"/>
        <v>项</v>
      </c>
      <c r="J157" s="284">
        <v>2012501</v>
      </c>
      <c r="K157" s="284" t="s">
        <v>146</v>
      </c>
      <c r="L157" s="287">
        <v>0</v>
      </c>
      <c r="M157" s="285">
        <f t="shared" si="16"/>
        <v>0</v>
      </c>
      <c r="N157" s="285">
        <f t="shared" si="17"/>
        <v>0</v>
      </c>
    </row>
    <row r="158" ht="34.9" customHeight="1" spans="1:14">
      <c r="A158" s="473">
        <v>2012502</v>
      </c>
      <c r="B158" s="216" t="s">
        <v>147</v>
      </c>
      <c r="C158" s="190"/>
      <c r="D158" s="190"/>
      <c r="E158" s="186"/>
      <c r="F158" s="278" t="str">
        <f t="shared" si="12"/>
        <v/>
      </c>
      <c r="G158" s="278" t="str">
        <f t="shared" si="13"/>
        <v/>
      </c>
      <c r="H158" s="472" t="str">
        <f t="shared" si="14"/>
        <v>否</v>
      </c>
      <c r="I158" s="476" t="str">
        <f t="shared" si="15"/>
        <v>项</v>
      </c>
      <c r="J158" s="284">
        <v>2012502</v>
      </c>
      <c r="K158" s="284" t="s">
        <v>148</v>
      </c>
      <c r="L158" s="287">
        <v>0</v>
      </c>
      <c r="M158" s="285">
        <f t="shared" si="16"/>
        <v>0</v>
      </c>
      <c r="N158" s="285">
        <f t="shared" si="17"/>
        <v>0</v>
      </c>
    </row>
    <row r="159" ht="34.9" customHeight="1" spans="1:14">
      <c r="A159" s="473">
        <v>2012503</v>
      </c>
      <c r="B159" s="216" t="s">
        <v>149</v>
      </c>
      <c r="C159" s="190"/>
      <c r="D159" s="190"/>
      <c r="E159" s="186"/>
      <c r="F159" s="278" t="str">
        <f t="shared" si="12"/>
        <v/>
      </c>
      <c r="G159" s="278" t="str">
        <f t="shared" si="13"/>
        <v/>
      </c>
      <c r="H159" s="472" t="str">
        <f t="shared" si="14"/>
        <v>否</v>
      </c>
      <c r="I159" s="476" t="str">
        <f t="shared" si="15"/>
        <v>项</v>
      </c>
      <c r="J159" s="284">
        <v>2012503</v>
      </c>
      <c r="K159" s="284" t="s">
        <v>150</v>
      </c>
      <c r="L159" s="287">
        <v>0</v>
      </c>
      <c r="M159" s="285">
        <f t="shared" si="16"/>
        <v>0</v>
      </c>
      <c r="N159" s="285">
        <f t="shared" si="17"/>
        <v>0</v>
      </c>
    </row>
    <row r="160" ht="34.9" customHeight="1" spans="1:14">
      <c r="A160" s="473">
        <v>2012504</v>
      </c>
      <c r="B160" s="216" t="s">
        <v>334</v>
      </c>
      <c r="C160" s="190"/>
      <c r="D160" s="190"/>
      <c r="E160" s="186"/>
      <c r="F160" s="278" t="str">
        <f t="shared" si="12"/>
        <v/>
      </c>
      <c r="G160" s="278" t="str">
        <f t="shared" si="13"/>
        <v/>
      </c>
      <c r="H160" s="472" t="str">
        <f t="shared" si="14"/>
        <v>否</v>
      </c>
      <c r="I160" s="476" t="str">
        <f t="shared" si="15"/>
        <v>项</v>
      </c>
      <c r="J160" s="284">
        <v>2012504</v>
      </c>
      <c r="K160" s="284" t="s">
        <v>335</v>
      </c>
      <c r="L160" s="287">
        <v>0</v>
      </c>
      <c r="M160" s="285">
        <f t="shared" si="16"/>
        <v>0</v>
      </c>
      <c r="N160" s="285">
        <f t="shared" si="17"/>
        <v>0</v>
      </c>
    </row>
    <row r="161" ht="34.9" customHeight="1" spans="1:14">
      <c r="A161" s="473">
        <v>2012505</v>
      </c>
      <c r="B161" s="216" t="s">
        <v>336</v>
      </c>
      <c r="C161" s="190"/>
      <c r="D161" s="190"/>
      <c r="E161" s="186"/>
      <c r="F161" s="278" t="str">
        <f t="shared" si="12"/>
        <v/>
      </c>
      <c r="G161" s="278" t="str">
        <f t="shared" si="13"/>
        <v/>
      </c>
      <c r="H161" s="472" t="str">
        <f t="shared" si="14"/>
        <v>否</v>
      </c>
      <c r="I161" s="476" t="str">
        <f t="shared" si="15"/>
        <v>项</v>
      </c>
      <c r="J161" s="284">
        <v>2012505</v>
      </c>
      <c r="K161" s="284" t="s">
        <v>337</v>
      </c>
      <c r="L161" s="287">
        <v>0</v>
      </c>
      <c r="M161" s="285">
        <f t="shared" si="16"/>
        <v>0</v>
      </c>
      <c r="N161" s="285">
        <f t="shared" si="17"/>
        <v>0</v>
      </c>
    </row>
    <row r="162" ht="34.9" customHeight="1" spans="1:14">
      <c r="A162" s="473">
        <v>2012550</v>
      </c>
      <c r="B162" s="216" t="s">
        <v>163</v>
      </c>
      <c r="C162" s="190"/>
      <c r="D162" s="190"/>
      <c r="E162" s="186"/>
      <c r="F162" s="278" t="str">
        <f t="shared" si="12"/>
        <v/>
      </c>
      <c r="G162" s="278" t="str">
        <f t="shared" si="13"/>
        <v/>
      </c>
      <c r="H162" s="472" t="str">
        <f t="shared" si="14"/>
        <v>否</v>
      </c>
      <c r="I162" s="476" t="str">
        <f t="shared" si="15"/>
        <v>项</v>
      </c>
      <c r="J162" s="284">
        <v>2012550</v>
      </c>
      <c r="K162" s="284" t="s">
        <v>164</v>
      </c>
      <c r="L162" s="287">
        <v>0</v>
      </c>
      <c r="M162" s="285">
        <f t="shared" si="16"/>
        <v>0</v>
      </c>
      <c r="N162" s="285">
        <f t="shared" si="17"/>
        <v>0</v>
      </c>
    </row>
    <row r="163" ht="34.9" customHeight="1" spans="1:14">
      <c r="A163" s="473">
        <v>2012599</v>
      </c>
      <c r="B163" s="216" t="s">
        <v>338</v>
      </c>
      <c r="C163" s="190"/>
      <c r="D163" s="190"/>
      <c r="E163" s="186"/>
      <c r="F163" s="278" t="str">
        <f t="shared" si="12"/>
        <v/>
      </c>
      <c r="G163" s="278" t="str">
        <f t="shared" si="13"/>
        <v/>
      </c>
      <c r="H163" s="472" t="str">
        <f t="shared" si="14"/>
        <v>否</v>
      </c>
      <c r="I163" s="476" t="str">
        <f t="shared" si="15"/>
        <v>项</v>
      </c>
      <c r="J163" s="284">
        <v>2012599</v>
      </c>
      <c r="K163" s="284" t="s">
        <v>339</v>
      </c>
      <c r="L163" s="287">
        <v>0</v>
      </c>
      <c r="M163" s="285">
        <f t="shared" si="16"/>
        <v>0</v>
      </c>
      <c r="N163" s="285">
        <f t="shared" si="17"/>
        <v>0</v>
      </c>
    </row>
    <row r="164" ht="34.9" customHeight="1" spans="1:14">
      <c r="A164" s="473">
        <v>20126</v>
      </c>
      <c r="B164" s="216" t="s">
        <v>340</v>
      </c>
      <c r="C164" s="190">
        <f>SUM(C165:C169)</f>
        <v>48</v>
      </c>
      <c r="D164" s="190">
        <f>SUM(D165:D169)</f>
        <v>0</v>
      </c>
      <c r="E164" s="186">
        <f>SUM(E165:E169)</f>
        <v>0</v>
      </c>
      <c r="F164" s="278">
        <f t="shared" si="12"/>
        <v>-1</v>
      </c>
      <c r="G164" s="278" t="str">
        <f t="shared" si="13"/>
        <v/>
      </c>
      <c r="H164" s="472" t="str">
        <f t="shared" si="14"/>
        <v>是</v>
      </c>
      <c r="I164" s="476" t="str">
        <f t="shared" si="15"/>
        <v>款</v>
      </c>
      <c r="J164" s="284">
        <v>20126</v>
      </c>
      <c r="K164" s="286" t="s">
        <v>341</v>
      </c>
      <c r="L164" s="287">
        <v>0</v>
      </c>
      <c r="M164" s="285">
        <f t="shared" si="16"/>
        <v>0</v>
      </c>
      <c r="N164" s="285">
        <f t="shared" si="17"/>
        <v>0</v>
      </c>
    </row>
    <row r="165" ht="34.9" customHeight="1" spans="1:14">
      <c r="A165" s="473">
        <v>2012601</v>
      </c>
      <c r="B165" s="216" t="s">
        <v>145</v>
      </c>
      <c r="C165" s="190">
        <v>48</v>
      </c>
      <c r="D165" s="190"/>
      <c r="E165" s="186"/>
      <c r="F165" s="278">
        <f t="shared" si="12"/>
        <v>-1</v>
      </c>
      <c r="G165" s="278" t="str">
        <f t="shared" si="13"/>
        <v/>
      </c>
      <c r="H165" s="472" t="str">
        <f t="shared" si="14"/>
        <v>是</v>
      </c>
      <c r="I165" s="476" t="str">
        <f t="shared" si="15"/>
        <v>项</v>
      </c>
      <c r="J165" s="284">
        <v>2012601</v>
      </c>
      <c r="K165" s="284" t="s">
        <v>146</v>
      </c>
      <c r="L165" s="287">
        <v>0</v>
      </c>
      <c r="M165" s="285">
        <f t="shared" si="16"/>
        <v>0</v>
      </c>
      <c r="N165" s="285">
        <f t="shared" si="17"/>
        <v>0</v>
      </c>
    </row>
    <row r="166" ht="34.9" customHeight="1" spans="1:14">
      <c r="A166" s="473">
        <v>2012602</v>
      </c>
      <c r="B166" s="216" t="s">
        <v>147</v>
      </c>
      <c r="C166" s="190"/>
      <c r="D166" s="190"/>
      <c r="E166" s="186"/>
      <c r="F166" s="278" t="str">
        <f t="shared" si="12"/>
        <v/>
      </c>
      <c r="G166" s="278" t="str">
        <f t="shared" si="13"/>
        <v/>
      </c>
      <c r="H166" s="472" t="str">
        <f t="shared" si="14"/>
        <v>否</v>
      </c>
      <c r="I166" s="476" t="str">
        <f t="shared" si="15"/>
        <v>项</v>
      </c>
      <c r="J166" s="284">
        <v>2012602</v>
      </c>
      <c r="K166" s="284" t="s">
        <v>148</v>
      </c>
      <c r="L166" s="287">
        <v>0</v>
      </c>
      <c r="M166" s="285">
        <f t="shared" si="16"/>
        <v>0</v>
      </c>
      <c r="N166" s="285">
        <f t="shared" si="17"/>
        <v>0</v>
      </c>
    </row>
    <row r="167" ht="34.9" customHeight="1" spans="1:14">
      <c r="A167" s="473">
        <v>2012603</v>
      </c>
      <c r="B167" s="216" t="s">
        <v>149</v>
      </c>
      <c r="C167" s="190"/>
      <c r="D167" s="190"/>
      <c r="E167" s="186"/>
      <c r="F167" s="278" t="str">
        <f t="shared" si="12"/>
        <v/>
      </c>
      <c r="G167" s="278" t="str">
        <f t="shared" si="13"/>
        <v/>
      </c>
      <c r="H167" s="472" t="str">
        <f t="shared" si="14"/>
        <v>否</v>
      </c>
      <c r="I167" s="476" t="str">
        <f t="shared" si="15"/>
        <v>项</v>
      </c>
      <c r="J167" s="284">
        <v>2012603</v>
      </c>
      <c r="K167" s="284" t="s">
        <v>150</v>
      </c>
      <c r="L167" s="287">
        <v>0</v>
      </c>
      <c r="M167" s="285">
        <f t="shared" si="16"/>
        <v>0</v>
      </c>
      <c r="N167" s="285">
        <f t="shared" si="17"/>
        <v>0</v>
      </c>
    </row>
    <row r="168" ht="34.9" customHeight="1" spans="1:14">
      <c r="A168" s="473">
        <v>2012604</v>
      </c>
      <c r="B168" s="216" t="s">
        <v>342</v>
      </c>
      <c r="C168" s="190"/>
      <c r="D168" s="190"/>
      <c r="E168" s="186"/>
      <c r="F168" s="278" t="str">
        <f t="shared" si="12"/>
        <v/>
      </c>
      <c r="G168" s="278" t="str">
        <f t="shared" si="13"/>
        <v/>
      </c>
      <c r="H168" s="472" t="str">
        <f t="shared" si="14"/>
        <v>否</v>
      </c>
      <c r="I168" s="476" t="str">
        <f t="shared" si="15"/>
        <v>项</v>
      </c>
      <c r="J168" s="284">
        <v>2012604</v>
      </c>
      <c r="K168" s="284" t="s">
        <v>343</v>
      </c>
      <c r="L168" s="287">
        <v>0</v>
      </c>
      <c r="M168" s="285">
        <f t="shared" si="16"/>
        <v>0</v>
      </c>
      <c r="N168" s="285">
        <f t="shared" si="17"/>
        <v>0</v>
      </c>
    </row>
    <row r="169" ht="34.9" customHeight="1" spans="1:14">
      <c r="A169" s="473">
        <v>2012699</v>
      </c>
      <c r="B169" s="216" t="s">
        <v>344</v>
      </c>
      <c r="C169" s="190"/>
      <c r="D169" s="190"/>
      <c r="E169" s="186"/>
      <c r="F169" s="278" t="str">
        <f t="shared" si="12"/>
        <v/>
      </c>
      <c r="G169" s="278" t="str">
        <f t="shared" si="13"/>
        <v/>
      </c>
      <c r="H169" s="472" t="str">
        <f t="shared" si="14"/>
        <v>否</v>
      </c>
      <c r="I169" s="476" t="str">
        <f t="shared" si="15"/>
        <v>项</v>
      </c>
      <c r="J169" s="284">
        <v>2012699</v>
      </c>
      <c r="K169" s="284" t="s">
        <v>345</v>
      </c>
      <c r="L169" s="287">
        <v>0</v>
      </c>
      <c r="M169" s="285">
        <f t="shared" si="16"/>
        <v>0</v>
      </c>
      <c r="N169" s="285">
        <f t="shared" si="17"/>
        <v>0</v>
      </c>
    </row>
    <row r="170" ht="34.9" customHeight="1" spans="1:14">
      <c r="A170" s="473">
        <v>20128</v>
      </c>
      <c r="B170" s="216" t="s">
        <v>346</v>
      </c>
      <c r="C170" s="190">
        <f>SUM(C171:C176)</f>
        <v>105</v>
      </c>
      <c r="D170" s="190">
        <f>SUM(D171:D176)</f>
        <v>115</v>
      </c>
      <c r="E170" s="186">
        <f>SUM(E171:E176)</f>
        <v>95</v>
      </c>
      <c r="F170" s="278">
        <f t="shared" si="12"/>
        <v>-0.0952380952380952</v>
      </c>
      <c r="G170" s="278">
        <f t="shared" si="13"/>
        <v>0.826086956521739</v>
      </c>
      <c r="H170" s="472" t="str">
        <f t="shared" si="14"/>
        <v>是</v>
      </c>
      <c r="I170" s="476" t="str">
        <f t="shared" si="15"/>
        <v>款</v>
      </c>
      <c r="J170" s="284">
        <v>20128</v>
      </c>
      <c r="K170" s="286" t="s">
        <v>347</v>
      </c>
      <c r="L170" s="287">
        <v>95</v>
      </c>
      <c r="M170" s="285">
        <f t="shared" si="16"/>
        <v>0</v>
      </c>
      <c r="N170" s="285">
        <f t="shared" si="17"/>
        <v>0</v>
      </c>
    </row>
    <row r="171" ht="34.9" customHeight="1" spans="1:14">
      <c r="A171" s="473">
        <v>2012801</v>
      </c>
      <c r="B171" s="216" t="s">
        <v>145</v>
      </c>
      <c r="C171" s="190">
        <v>87</v>
      </c>
      <c r="D171" s="400">
        <v>97</v>
      </c>
      <c r="E171" s="190">
        <v>93</v>
      </c>
      <c r="F171" s="278">
        <f t="shared" si="12"/>
        <v>0.0689655172413792</v>
      </c>
      <c r="G171" s="278">
        <f t="shared" si="13"/>
        <v>0.958762886597938</v>
      </c>
      <c r="H171" s="472" t="str">
        <f t="shared" si="14"/>
        <v>是</v>
      </c>
      <c r="I171" s="476" t="str">
        <f t="shared" si="15"/>
        <v>项</v>
      </c>
      <c r="J171" s="284">
        <v>2012801</v>
      </c>
      <c r="K171" s="284" t="s">
        <v>146</v>
      </c>
      <c r="L171" s="287">
        <v>93</v>
      </c>
      <c r="M171" s="285">
        <f t="shared" si="16"/>
        <v>0</v>
      </c>
      <c r="N171" s="285">
        <f t="shared" si="17"/>
        <v>0</v>
      </c>
    </row>
    <row r="172" ht="34.9" customHeight="1" spans="1:14">
      <c r="A172" s="473">
        <v>2012802</v>
      </c>
      <c r="B172" s="216" t="s">
        <v>147</v>
      </c>
      <c r="C172" s="190">
        <v>10</v>
      </c>
      <c r="D172" s="190"/>
      <c r="E172" s="186"/>
      <c r="F172" s="278">
        <f t="shared" si="12"/>
        <v>-1</v>
      </c>
      <c r="G172" s="278" t="str">
        <f t="shared" si="13"/>
        <v/>
      </c>
      <c r="H172" s="472" t="str">
        <f t="shared" si="14"/>
        <v>是</v>
      </c>
      <c r="I172" s="476" t="str">
        <f t="shared" si="15"/>
        <v>项</v>
      </c>
      <c r="J172" s="284">
        <v>2012802</v>
      </c>
      <c r="K172" s="284" t="s">
        <v>148</v>
      </c>
      <c r="L172" s="287">
        <v>0</v>
      </c>
      <c r="M172" s="285">
        <f t="shared" si="16"/>
        <v>0</v>
      </c>
      <c r="N172" s="285">
        <f t="shared" si="17"/>
        <v>0</v>
      </c>
    </row>
    <row r="173" ht="34.9" customHeight="1" spans="1:14">
      <c r="A173" s="473">
        <v>2012803</v>
      </c>
      <c r="B173" s="216" t="s">
        <v>149</v>
      </c>
      <c r="C173" s="190"/>
      <c r="D173" s="190"/>
      <c r="E173" s="186"/>
      <c r="F173" s="278" t="str">
        <f t="shared" si="12"/>
        <v/>
      </c>
      <c r="G173" s="278" t="str">
        <f t="shared" si="13"/>
        <v/>
      </c>
      <c r="H173" s="472" t="str">
        <f t="shared" si="14"/>
        <v>否</v>
      </c>
      <c r="I173" s="476" t="str">
        <f t="shared" si="15"/>
        <v>项</v>
      </c>
      <c r="J173" s="284">
        <v>2012803</v>
      </c>
      <c r="K173" s="284" t="s">
        <v>150</v>
      </c>
      <c r="L173" s="287">
        <v>0</v>
      </c>
      <c r="M173" s="285">
        <f t="shared" si="16"/>
        <v>0</v>
      </c>
      <c r="N173" s="285">
        <f t="shared" si="17"/>
        <v>0</v>
      </c>
    </row>
    <row r="174" ht="34.9" customHeight="1" spans="1:14">
      <c r="A174" s="473">
        <v>2012804</v>
      </c>
      <c r="B174" s="216" t="s">
        <v>173</v>
      </c>
      <c r="C174" s="190"/>
      <c r="D174" s="190"/>
      <c r="E174" s="186"/>
      <c r="F174" s="278" t="str">
        <f t="shared" si="12"/>
        <v/>
      </c>
      <c r="G174" s="278" t="str">
        <f t="shared" si="13"/>
        <v/>
      </c>
      <c r="H174" s="472" t="str">
        <f t="shared" si="14"/>
        <v>否</v>
      </c>
      <c r="I174" s="476" t="str">
        <f t="shared" si="15"/>
        <v>项</v>
      </c>
      <c r="J174" s="284">
        <v>2012804</v>
      </c>
      <c r="K174" s="284" t="s">
        <v>174</v>
      </c>
      <c r="L174" s="287">
        <v>0</v>
      </c>
      <c r="M174" s="285">
        <f t="shared" si="16"/>
        <v>0</v>
      </c>
      <c r="N174" s="285">
        <f t="shared" si="17"/>
        <v>0</v>
      </c>
    </row>
    <row r="175" ht="34.9" customHeight="1" spans="1:14">
      <c r="A175" s="473">
        <v>2012850</v>
      </c>
      <c r="B175" s="216" t="s">
        <v>163</v>
      </c>
      <c r="C175" s="190"/>
      <c r="D175" s="190"/>
      <c r="E175" s="186"/>
      <c r="F175" s="278" t="str">
        <f t="shared" si="12"/>
        <v/>
      </c>
      <c r="G175" s="278" t="str">
        <f t="shared" si="13"/>
        <v/>
      </c>
      <c r="H175" s="472" t="str">
        <f t="shared" si="14"/>
        <v>否</v>
      </c>
      <c r="I175" s="476" t="str">
        <f t="shared" si="15"/>
        <v>项</v>
      </c>
      <c r="J175" s="284">
        <v>2012850</v>
      </c>
      <c r="K175" s="284" t="s">
        <v>164</v>
      </c>
      <c r="L175" s="287">
        <v>0</v>
      </c>
      <c r="M175" s="285">
        <f t="shared" si="16"/>
        <v>0</v>
      </c>
      <c r="N175" s="285">
        <f t="shared" si="17"/>
        <v>0</v>
      </c>
    </row>
    <row r="176" ht="34.9" customHeight="1" spans="1:14">
      <c r="A176" s="473">
        <v>2012899</v>
      </c>
      <c r="B176" s="216" t="s">
        <v>348</v>
      </c>
      <c r="C176" s="190">
        <v>8</v>
      </c>
      <c r="D176" s="190">
        <v>18</v>
      </c>
      <c r="E176" s="186">
        <v>2</v>
      </c>
      <c r="F176" s="278">
        <f t="shared" si="12"/>
        <v>-0.75</v>
      </c>
      <c r="G176" s="278">
        <f t="shared" si="13"/>
        <v>0.111111111111111</v>
      </c>
      <c r="H176" s="472" t="str">
        <f t="shared" si="14"/>
        <v>是</v>
      </c>
      <c r="I176" s="476" t="str">
        <f t="shared" si="15"/>
        <v>项</v>
      </c>
      <c r="J176" s="284">
        <v>2012899</v>
      </c>
      <c r="K176" s="284" t="s">
        <v>349</v>
      </c>
      <c r="L176" s="287">
        <v>2</v>
      </c>
      <c r="M176" s="285">
        <f t="shared" si="16"/>
        <v>0</v>
      </c>
      <c r="N176" s="285">
        <f t="shared" si="17"/>
        <v>0</v>
      </c>
    </row>
    <row r="177" ht="34.9" customHeight="1" spans="1:14">
      <c r="A177" s="473">
        <v>20129</v>
      </c>
      <c r="B177" s="216" t="s">
        <v>350</v>
      </c>
      <c r="C177" s="190">
        <f>SUM(C178:C183)</f>
        <v>360</v>
      </c>
      <c r="D177" s="190">
        <f>SUM(D178:D183)</f>
        <v>425</v>
      </c>
      <c r="E177" s="186">
        <f>SUM(E178:E183)</f>
        <v>345</v>
      </c>
      <c r="F177" s="278">
        <f t="shared" si="12"/>
        <v>-0.0416666666666666</v>
      </c>
      <c r="G177" s="278">
        <f t="shared" si="13"/>
        <v>0.811764705882353</v>
      </c>
      <c r="H177" s="472" t="str">
        <f t="shared" si="14"/>
        <v>是</v>
      </c>
      <c r="I177" s="476" t="str">
        <f t="shared" si="15"/>
        <v>款</v>
      </c>
      <c r="J177" s="284">
        <v>20129</v>
      </c>
      <c r="K177" s="286" t="s">
        <v>351</v>
      </c>
      <c r="L177" s="287">
        <v>345</v>
      </c>
      <c r="M177" s="285">
        <f t="shared" si="16"/>
        <v>0</v>
      </c>
      <c r="N177" s="285">
        <f t="shared" si="17"/>
        <v>0</v>
      </c>
    </row>
    <row r="178" ht="34.9" customHeight="1" spans="1:14">
      <c r="A178" s="473">
        <v>2012901</v>
      </c>
      <c r="B178" s="216" t="s">
        <v>145</v>
      </c>
      <c r="C178" s="190">
        <v>221</v>
      </c>
      <c r="D178" s="400">
        <v>295</v>
      </c>
      <c r="E178" s="190">
        <v>281</v>
      </c>
      <c r="F178" s="278">
        <f t="shared" si="12"/>
        <v>0.271493212669683</v>
      </c>
      <c r="G178" s="278">
        <f t="shared" si="13"/>
        <v>0.952542372881356</v>
      </c>
      <c r="H178" s="472" t="str">
        <f t="shared" si="14"/>
        <v>是</v>
      </c>
      <c r="I178" s="476" t="str">
        <f t="shared" si="15"/>
        <v>项</v>
      </c>
      <c r="J178" s="284">
        <v>2012901</v>
      </c>
      <c r="K178" s="284" t="s">
        <v>146</v>
      </c>
      <c r="L178" s="287">
        <v>281</v>
      </c>
      <c r="M178" s="285">
        <f t="shared" si="16"/>
        <v>0</v>
      </c>
      <c r="N178" s="285">
        <f t="shared" si="17"/>
        <v>0</v>
      </c>
    </row>
    <row r="179" ht="34.9" customHeight="1" spans="1:14">
      <c r="A179" s="473">
        <v>2012902</v>
      </c>
      <c r="B179" s="216" t="s">
        <v>147</v>
      </c>
      <c r="C179" s="190">
        <v>102</v>
      </c>
      <c r="D179" s="400">
        <v>108</v>
      </c>
      <c r="E179" s="190">
        <v>34</v>
      </c>
      <c r="F179" s="278">
        <f t="shared" si="12"/>
        <v>-0.666666666666667</v>
      </c>
      <c r="G179" s="278">
        <f t="shared" si="13"/>
        <v>0.314814814814815</v>
      </c>
      <c r="H179" s="472" t="str">
        <f t="shared" si="14"/>
        <v>是</v>
      </c>
      <c r="I179" s="476" t="str">
        <f t="shared" si="15"/>
        <v>项</v>
      </c>
      <c r="J179" s="284">
        <v>2012902</v>
      </c>
      <c r="K179" s="284" t="s">
        <v>148</v>
      </c>
      <c r="L179" s="287">
        <v>34</v>
      </c>
      <c r="M179" s="285">
        <f t="shared" si="16"/>
        <v>0</v>
      </c>
      <c r="N179" s="285">
        <f t="shared" si="17"/>
        <v>0</v>
      </c>
    </row>
    <row r="180" ht="34.9" customHeight="1" spans="1:14">
      <c r="A180" s="473">
        <v>2012903</v>
      </c>
      <c r="B180" s="216" t="s">
        <v>149</v>
      </c>
      <c r="C180" s="190"/>
      <c r="D180" s="190"/>
      <c r="E180" s="190">
        <v>0</v>
      </c>
      <c r="F180" s="278" t="str">
        <f t="shared" si="12"/>
        <v/>
      </c>
      <c r="G180" s="278" t="str">
        <f t="shared" si="13"/>
        <v/>
      </c>
      <c r="H180" s="472" t="str">
        <f t="shared" si="14"/>
        <v>否</v>
      </c>
      <c r="I180" s="476" t="str">
        <f t="shared" si="15"/>
        <v>项</v>
      </c>
      <c r="J180" s="284">
        <v>2012903</v>
      </c>
      <c r="K180" s="284" t="s">
        <v>150</v>
      </c>
      <c r="L180" s="287">
        <v>0</v>
      </c>
      <c r="M180" s="285">
        <f t="shared" si="16"/>
        <v>0</v>
      </c>
      <c r="N180" s="285">
        <f t="shared" si="17"/>
        <v>0</v>
      </c>
    </row>
    <row r="181" ht="34.9" customHeight="1" spans="1:14">
      <c r="A181" s="473">
        <v>2012906</v>
      </c>
      <c r="B181" s="216" t="s">
        <v>352</v>
      </c>
      <c r="C181" s="190"/>
      <c r="D181" s="190"/>
      <c r="E181" s="190">
        <v>0</v>
      </c>
      <c r="F181" s="278" t="str">
        <f t="shared" si="12"/>
        <v/>
      </c>
      <c r="G181" s="278" t="str">
        <f t="shared" si="13"/>
        <v/>
      </c>
      <c r="H181" s="472" t="str">
        <f t="shared" si="14"/>
        <v>否</v>
      </c>
      <c r="I181" s="476" t="str">
        <f t="shared" si="15"/>
        <v>项</v>
      </c>
      <c r="J181" s="284">
        <v>2012906</v>
      </c>
      <c r="K181" s="284" t="s">
        <v>353</v>
      </c>
      <c r="L181" s="287">
        <v>0</v>
      </c>
      <c r="M181" s="285">
        <f t="shared" si="16"/>
        <v>0</v>
      </c>
      <c r="N181" s="285">
        <f t="shared" si="17"/>
        <v>0</v>
      </c>
    </row>
    <row r="182" ht="34.9" customHeight="1" spans="1:14">
      <c r="A182" s="473">
        <v>2012950</v>
      </c>
      <c r="B182" s="216" t="s">
        <v>163</v>
      </c>
      <c r="C182" s="190">
        <v>22</v>
      </c>
      <c r="D182" s="400">
        <v>22</v>
      </c>
      <c r="E182" s="190">
        <v>20</v>
      </c>
      <c r="F182" s="278">
        <f t="shared" si="12"/>
        <v>-0.0909090909090909</v>
      </c>
      <c r="G182" s="278">
        <f t="shared" si="13"/>
        <v>0.909090909090909</v>
      </c>
      <c r="H182" s="472" t="str">
        <f t="shared" si="14"/>
        <v>是</v>
      </c>
      <c r="I182" s="476" t="str">
        <f t="shared" si="15"/>
        <v>项</v>
      </c>
      <c r="J182" s="284">
        <v>2012950</v>
      </c>
      <c r="K182" s="284" t="s">
        <v>164</v>
      </c>
      <c r="L182" s="287">
        <v>20</v>
      </c>
      <c r="M182" s="285">
        <f t="shared" si="16"/>
        <v>0</v>
      </c>
      <c r="N182" s="285">
        <f t="shared" si="17"/>
        <v>0</v>
      </c>
    </row>
    <row r="183" ht="34.9" customHeight="1" spans="1:14">
      <c r="A183" s="473">
        <v>2012999</v>
      </c>
      <c r="B183" s="216" t="s">
        <v>354</v>
      </c>
      <c r="C183" s="190">
        <v>15</v>
      </c>
      <c r="D183" s="190"/>
      <c r="E183" s="190">
        <v>10</v>
      </c>
      <c r="F183" s="278">
        <f t="shared" si="12"/>
        <v>-0.333333333333333</v>
      </c>
      <c r="G183" s="278" t="str">
        <f t="shared" si="13"/>
        <v/>
      </c>
      <c r="H183" s="472" t="str">
        <f t="shared" si="14"/>
        <v>是</v>
      </c>
      <c r="I183" s="476" t="str">
        <f t="shared" si="15"/>
        <v>项</v>
      </c>
      <c r="J183" s="284">
        <v>2012999</v>
      </c>
      <c r="K183" s="284" t="s">
        <v>355</v>
      </c>
      <c r="L183" s="287">
        <v>10</v>
      </c>
      <c r="M183" s="285">
        <f t="shared" si="16"/>
        <v>0</v>
      </c>
      <c r="N183" s="285">
        <f t="shared" si="17"/>
        <v>0</v>
      </c>
    </row>
    <row r="184" ht="34.9" customHeight="1" spans="1:14">
      <c r="A184" s="473">
        <v>20131</v>
      </c>
      <c r="B184" s="216" t="s">
        <v>356</v>
      </c>
      <c r="C184" s="190">
        <f>SUM(C185:C190)</f>
        <v>2325</v>
      </c>
      <c r="D184" s="190">
        <f>SUM(D185:D190)</f>
        <v>2645</v>
      </c>
      <c r="E184" s="186">
        <f>SUM(E185:E190)</f>
        <v>2481</v>
      </c>
      <c r="F184" s="278">
        <f t="shared" si="12"/>
        <v>0.0670967741935484</v>
      </c>
      <c r="G184" s="278">
        <f t="shared" si="13"/>
        <v>0.937996219281664</v>
      </c>
      <c r="H184" s="472" t="str">
        <f t="shared" si="14"/>
        <v>是</v>
      </c>
      <c r="I184" s="476" t="str">
        <f t="shared" si="15"/>
        <v>款</v>
      </c>
      <c r="J184" s="284">
        <v>20131</v>
      </c>
      <c r="K184" s="286" t="s">
        <v>357</v>
      </c>
      <c r="L184" s="287">
        <v>2481</v>
      </c>
      <c r="M184" s="285">
        <f t="shared" si="16"/>
        <v>0</v>
      </c>
      <c r="N184" s="285">
        <f t="shared" si="17"/>
        <v>0</v>
      </c>
    </row>
    <row r="185" ht="34.9" customHeight="1" spans="1:14">
      <c r="A185" s="473">
        <v>2013101</v>
      </c>
      <c r="B185" s="216" t="s">
        <v>145</v>
      </c>
      <c r="C185" s="190">
        <v>2041</v>
      </c>
      <c r="D185" s="400">
        <v>2103</v>
      </c>
      <c r="E185" s="190">
        <v>2027</v>
      </c>
      <c r="F185" s="278">
        <f t="shared" si="12"/>
        <v>-0.00685938265556096</v>
      </c>
      <c r="G185" s="278">
        <f t="shared" si="13"/>
        <v>0.963861150737042</v>
      </c>
      <c r="H185" s="472" t="str">
        <f t="shared" si="14"/>
        <v>是</v>
      </c>
      <c r="I185" s="476" t="str">
        <f t="shared" si="15"/>
        <v>项</v>
      </c>
      <c r="J185" s="284">
        <v>2013101</v>
      </c>
      <c r="K185" s="284" t="s">
        <v>146</v>
      </c>
      <c r="L185" s="287">
        <v>2027</v>
      </c>
      <c r="M185" s="285">
        <f t="shared" si="16"/>
        <v>0</v>
      </c>
      <c r="N185" s="285">
        <f t="shared" si="17"/>
        <v>0</v>
      </c>
    </row>
    <row r="186" ht="34.9" customHeight="1" spans="1:14">
      <c r="A186" s="473">
        <v>2013102</v>
      </c>
      <c r="B186" s="216" t="s">
        <v>147</v>
      </c>
      <c r="C186" s="190">
        <v>127</v>
      </c>
      <c r="D186" s="400">
        <v>130</v>
      </c>
      <c r="E186" s="190">
        <v>57</v>
      </c>
      <c r="F186" s="278">
        <f t="shared" si="12"/>
        <v>-0.551181102362205</v>
      </c>
      <c r="G186" s="278">
        <f t="shared" si="13"/>
        <v>0.438461538461538</v>
      </c>
      <c r="H186" s="472" t="str">
        <f t="shared" si="14"/>
        <v>是</v>
      </c>
      <c r="I186" s="476" t="str">
        <f t="shared" si="15"/>
        <v>项</v>
      </c>
      <c r="J186" s="284">
        <v>2013102</v>
      </c>
      <c r="K186" s="284" t="s">
        <v>148</v>
      </c>
      <c r="L186" s="287">
        <v>57</v>
      </c>
      <c r="M186" s="285">
        <f t="shared" si="16"/>
        <v>0</v>
      </c>
      <c r="N186" s="285">
        <f t="shared" si="17"/>
        <v>0</v>
      </c>
    </row>
    <row r="187" ht="34.9" customHeight="1" spans="1:14">
      <c r="A187" s="473">
        <v>2013103</v>
      </c>
      <c r="B187" s="216" t="s">
        <v>149</v>
      </c>
      <c r="C187" s="190">
        <v>0</v>
      </c>
      <c r="D187" s="400">
        <v>0</v>
      </c>
      <c r="E187" s="190">
        <v>0</v>
      </c>
      <c r="F187" s="278" t="str">
        <f t="shared" si="12"/>
        <v/>
      </c>
      <c r="G187" s="278" t="str">
        <f t="shared" si="13"/>
        <v/>
      </c>
      <c r="H187" s="472" t="str">
        <f t="shared" si="14"/>
        <v>否</v>
      </c>
      <c r="I187" s="476" t="str">
        <f t="shared" si="15"/>
        <v>项</v>
      </c>
      <c r="J187" s="284">
        <v>2013103</v>
      </c>
      <c r="K187" s="284" t="s">
        <v>150</v>
      </c>
      <c r="L187" s="287">
        <v>0</v>
      </c>
      <c r="M187" s="285">
        <f t="shared" si="16"/>
        <v>0</v>
      </c>
      <c r="N187" s="285">
        <f t="shared" si="17"/>
        <v>0</v>
      </c>
    </row>
    <row r="188" ht="34.9" customHeight="1" spans="1:14">
      <c r="A188" s="473">
        <v>2013105</v>
      </c>
      <c r="B188" s="216" t="s">
        <v>358</v>
      </c>
      <c r="C188" s="190">
        <v>157</v>
      </c>
      <c r="D188" s="400">
        <v>412</v>
      </c>
      <c r="E188" s="190">
        <v>393</v>
      </c>
      <c r="F188" s="278">
        <f t="shared" si="12"/>
        <v>1.5031847133758</v>
      </c>
      <c r="G188" s="278">
        <f t="shared" si="13"/>
        <v>0.953883495145631</v>
      </c>
      <c r="H188" s="472" t="str">
        <f t="shared" si="14"/>
        <v>是</v>
      </c>
      <c r="I188" s="476" t="str">
        <f t="shared" si="15"/>
        <v>项</v>
      </c>
      <c r="J188" s="284">
        <v>2013105</v>
      </c>
      <c r="K188" s="284" t="s">
        <v>359</v>
      </c>
      <c r="L188" s="287">
        <v>393</v>
      </c>
      <c r="M188" s="285">
        <f t="shared" si="16"/>
        <v>0</v>
      </c>
      <c r="N188" s="285">
        <f t="shared" si="17"/>
        <v>0</v>
      </c>
    </row>
    <row r="189" ht="34.9" customHeight="1" spans="1:14">
      <c r="A189" s="473">
        <v>2013150</v>
      </c>
      <c r="B189" s="216" t="s">
        <v>163</v>
      </c>
      <c r="C189" s="190"/>
      <c r="D189" s="190"/>
      <c r="E189" s="190">
        <v>6</v>
      </c>
      <c r="F189" s="278" t="str">
        <f t="shared" si="12"/>
        <v/>
      </c>
      <c r="G189" s="278" t="str">
        <f t="shared" si="13"/>
        <v/>
      </c>
      <c r="H189" s="472" t="str">
        <f t="shared" si="14"/>
        <v>是</v>
      </c>
      <c r="I189" s="476" t="str">
        <f t="shared" si="15"/>
        <v>项</v>
      </c>
      <c r="J189" s="284">
        <v>2013150</v>
      </c>
      <c r="K189" s="284" t="s">
        <v>164</v>
      </c>
      <c r="L189" s="287">
        <v>6</v>
      </c>
      <c r="M189" s="285">
        <f t="shared" si="16"/>
        <v>0</v>
      </c>
      <c r="N189" s="285">
        <f t="shared" si="17"/>
        <v>0</v>
      </c>
    </row>
    <row r="190" ht="34.9" customHeight="1" spans="1:14">
      <c r="A190" s="473">
        <v>2013199</v>
      </c>
      <c r="B190" s="216" t="s">
        <v>360</v>
      </c>
      <c r="C190" s="190"/>
      <c r="D190" s="190"/>
      <c r="E190" s="190">
        <v>-2</v>
      </c>
      <c r="F190" s="278" t="str">
        <f t="shared" si="12"/>
        <v/>
      </c>
      <c r="G190" s="278" t="str">
        <f t="shared" si="13"/>
        <v/>
      </c>
      <c r="H190" s="472" t="str">
        <f t="shared" si="14"/>
        <v>是</v>
      </c>
      <c r="I190" s="476" t="str">
        <f t="shared" si="15"/>
        <v>项</v>
      </c>
      <c r="J190" s="284">
        <v>2013199</v>
      </c>
      <c r="K190" s="284" t="s">
        <v>361</v>
      </c>
      <c r="L190" s="287">
        <v>-2</v>
      </c>
      <c r="M190" s="285">
        <f t="shared" si="16"/>
        <v>0</v>
      </c>
      <c r="N190" s="285">
        <f t="shared" si="17"/>
        <v>0</v>
      </c>
    </row>
    <row r="191" ht="34.9" customHeight="1" spans="1:14">
      <c r="A191" s="473">
        <v>20132</v>
      </c>
      <c r="B191" s="216" t="s">
        <v>362</v>
      </c>
      <c r="C191" s="190">
        <f>SUM(C192:C197)</f>
        <v>948</v>
      </c>
      <c r="D191" s="190">
        <f>SUM(D192:D197)</f>
        <v>1002</v>
      </c>
      <c r="E191" s="186">
        <f>SUM(E192:E197)</f>
        <v>824</v>
      </c>
      <c r="F191" s="278">
        <f t="shared" si="12"/>
        <v>-0.130801687763713</v>
      </c>
      <c r="G191" s="278">
        <f t="shared" si="13"/>
        <v>0.822355289421158</v>
      </c>
      <c r="H191" s="472" t="str">
        <f t="shared" si="14"/>
        <v>是</v>
      </c>
      <c r="I191" s="476" t="str">
        <f t="shared" si="15"/>
        <v>款</v>
      </c>
      <c r="J191" s="284">
        <v>20132</v>
      </c>
      <c r="K191" s="286" t="s">
        <v>363</v>
      </c>
      <c r="L191" s="287">
        <v>824</v>
      </c>
      <c r="M191" s="285">
        <f t="shared" si="16"/>
        <v>0</v>
      </c>
      <c r="N191" s="285">
        <f t="shared" si="17"/>
        <v>0</v>
      </c>
    </row>
    <row r="192" ht="34.9" customHeight="1" spans="1:14">
      <c r="A192" s="473">
        <v>2013201</v>
      </c>
      <c r="B192" s="216" t="s">
        <v>145</v>
      </c>
      <c r="C192" s="190">
        <v>406</v>
      </c>
      <c r="D192" s="400">
        <v>523</v>
      </c>
      <c r="E192" s="190">
        <v>465</v>
      </c>
      <c r="F192" s="278">
        <f t="shared" si="12"/>
        <v>0.145320197044335</v>
      </c>
      <c r="G192" s="278">
        <f t="shared" si="13"/>
        <v>0.889101338432122</v>
      </c>
      <c r="H192" s="472" t="str">
        <f t="shared" si="14"/>
        <v>是</v>
      </c>
      <c r="I192" s="476" t="str">
        <f t="shared" si="15"/>
        <v>项</v>
      </c>
      <c r="J192" s="284">
        <v>2013201</v>
      </c>
      <c r="K192" s="284" t="s">
        <v>146</v>
      </c>
      <c r="L192" s="287">
        <v>465</v>
      </c>
      <c r="M192" s="285">
        <f t="shared" si="16"/>
        <v>0</v>
      </c>
      <c r="N192" s="285">
        <f t="shared" si="17"/>
        <v>0</v>
      </c>
    </row>
    <row r="193" ht="34.9" customHeight="1" spans="1:14">
      <c r="A193" s="473">
        <v>2013202</v>
      </c>
      <c r="B193" s="216" t="s">
        <v>147</v>
      </c>
      <c r="C193" s="190">
        <v>33</v>
      </c>
      <c r="D193" s="400">
        <v>90</v>
      </c>
      <c r="E193" s="190">
        <v>67</v>
      </c>
      <c r="F193" s="278">
        <f t="shared" si="12"/>
        <v>1.03030303030303</v>
      </c>
      <c r="G193" s="278">
        <f t="shared" si="13"/>
        <v>0.744444444444444</v>
      </c>
      <c r="H193" s="472" t="str">
        <f t="shared" si="14"/>
        <v>是</v>
      </c>
      <c r="I193" s="476" t="str">
        <f t="shared" si="15"/>
        <v>项</v>
      </c>
      <c r="J193" s="284">
        <v>2013202</v>
      </c>
      <c r="K193" s="284" t="s">
        <v>148</v>
      </c>
      <c r="L193" s="287">
        <v>67</v>
      </c>
      <c r="M193" s="285">
        <f t="shared" si="16"/>
        <v>0</v>
      </c>
      <c r="N193" s="285">
        <f t="shared" si="17"/>
        <v>0</v>
      </c>
    </row>
    <row r="194" ht="34.9" customHeight="1" spans="1:14">
      <c r="A194" s="473">
        <v>2013203</v>
      </c>
      <c r="B194" s="216" t="s">
        <v>149</v>
      </c>
      <c r="C194" s="190"/>
      <c r="D194" s="190"/>
      <c r="E194" s="186"/>
      <c r="F194" s="278" t="str">
        <f t="shared" si="12"/>
        <v/>
      </c>
      <c r="G194" s="278" t="str">
        <f t="shared" si="13"/>
        <v/>
      </c>
      <c r="H194" s="472" t="str">
        <f t="shared" si="14"/>
        <v>否</v>
      </c>
      <c r="I194" s="476" t="str">
        <f t="shared" si="15"/>
        <v>项</v>
      </c>
      <c r="J194" s="284">
        <v>2013203</v>
      </c>
      <c r="K194" s="284" t="s">
        <v>150</v>
      </c>
      <c r="L194" s="287">
        <v>0</v>
      </c>
      <c r="M194" s="285">
        <f t="shared" si="16"/>
        <v>0</v>
      </c>
      <c r="N194" s="285">
        <f t="shared" si="17"/>
        <v>0</v>
      </c>
    </row>
    <row r="195" ht="34.9" customHeight="1" spans="1:14">
      <c r="A195" s="473">
        <v>2013204</v>
      </c>
      <c r="B195" s="216" t="s">
        <v>364</v>
      </c>
      <c r="C195" s="190"/>
      <c r="D195" s="190"/>
      <c r="E195" s="186"/>
      <c r="F195" s="278" t="str">
        <f t="shared" si="12"/>
        <v/>
      </c>
      <c r="G195" s="278" t="str">
        <f t="shared" si="13"/>
        <v/>
      </c>
      <c r="H195" s="472" t="str">
        <f t="shared" si="14"/>
        <v>否</v>
      </c>
      <c r="I195" s="476" t="str">
        <f t="shared" si="15"/>
        <v>项</v>
      </c>
      <c r="J195" s="284">
        <v>2013204</v>
      </c>
      <c r="K195" s="284" t="s">
        <v>365</v>
      </c>
      <c r="L195" s="287">
        <v>0</v>
      </c>
      <c r="M195" s="285">
        <f t="shared" si="16"/>
        <v>0</v>
      </c>
      <c r="N195" s="285">
        <f t="shared" si="17"/>
        <v>0</v>
      </c>
    </row>
    <row r="196" ht="34.9" customHeight="1" spans="1:14">
      <c r="A196" s="473">
        <v>2013250</v>
      </c>
      <c r="B196" s="216" t="s">
        <v>163</v>
      </c>
      <c r="C196" s="190"/>
      <c r="D196" s="190"/>
      <c r="E196" s="186"/>
      <c r="F196" s="278" t="str">
        <f t="shared" si="12"/>
        <v/>
      </c>
      <c r="G196" s="278" t="str">
        <f t="shared" si="13"/>
        <v/>
      </c>
      <c r="H196" s="472" t="str">
        <f t="shared" si="14"/>
        <v>否</v>
      </c>
      <c r="I196" s="476" t="str">
        <f t="shared" si="15"/>
        <v>项</v>
      </c>
      <c r="J196" s="284">
        <v>2013250</v>
      </c>
      <c r="K196" s="284" t="s">
        <v>164</v>
      </c>
      <c r="L196" s="287">
        <v>0</v>
      </c>
      <c r="M196" s="285">
        <f t="shared" si="16"/>
        <v>0</v>
      </c>
      <c r="N196" s="285">
        <f t="shared" si="17"/>
        <v>0</v>
      </c>
    </row>
    <row r="197" ht="34.9" customHeight="1" spans="1:14">
      <c r="A197" s="473">
        <v>2013299</v>
      </c>
      <c r="B197" s="216" t="s">
        <v>366</v>
      </c>
      <c r="C197" s="190">
        <v>509</v>
      </c>
      <c r="D197" s="400">
        <v>389</v>
      </c>
      <c r="E197" s="186">
        <v>292</v>
      </c>
      <c r="F197" s="278">
        <f t="shared" ref="F197:F260" si="18">IF(C197&lt;&gt;0,E197/C197-1,"")</f>
        <v>-0.426326129666012</v>
      </c>
      <c r="G197" s="278">
        <f t="shared" ref="G197:G260" si="19">IF(D197&lt;&gt;0,E197/D197,"")</f>
        <v>0.750642673521851</v>
      </c>
      <c r="H197" s="472" t="str">
        <f t="shared" ref="H197:H260" si="20">IF(LEN(A197)=3,"是",IF(B197&lt;&gt;"",IF(SUM(C197:E197)&lt;&gt;0,"是","否"),"是"))</f>
        <v>是</v>
      </c>
      <c r="I197" s="476" t="str">
        <f t="shared" ref="I197:I260" si="21">IF(LEN(A197)=3,"类",IF(LEN(A197)=5,"款","项"))</f>
        <v>项</v>
      </c>
      <c r="J197" s="284">
        <v>2013299</v>
      </c>
      <c r="K197" s="284" t="s">
        <v>367</v>
      </c>
      <c r="L197" s="287">
        <v>292</v>
      </c>
      <c r="M197" s="285">
        <f t="shared" si="16"/>
        <v>0</v>
      </c>
      <c r="N197" s="285">
        <f t="shared" si="17"/>
        <v>0</v>
      </c>
    </row>
    <row r="198" ht="34.9" customHeight="1" spans="1:14">
      <c r="A198" s="473">
        <v>20133</v>
      </c>
      <c r="B198" s="216" t="s">
        <v>368</v>
      </c>
      <c r="C198" s="190">
        <f>SUM(C199:C204)</f>
        <v>477</v>
      </c>
      <c r="D198" s="190">
        <f>SUM(D199:D204)</f>
        <v>381</v>
      </c>
      <c r="E198" s="186">
        <f>SUM(E199:E204)</f>
        <v>299</v>
      </c>
      <c r="F198" s="278">
        <f t="shared" si="18"/>
        <v>-0.373165618448637</v>
      </c>
      <c r="G198" s="278">
        <f t="shared" si="19"/>
        <v>0.784776902887139</v>
      </c>
      <c r="H198" s="472" t="str">
        <f t="shared" si="20"/>
        <v>是</v>
      </c>
      <c r="I198" s="476" t="str">
        <f t="shared" si="21"/>
        <v>款</v>
      </c>
      <c r="J198" s="284">
        <v>20133</v>
      </c>
      <c r="K198" s="286" t="s">
        <v>369</v>
      </c>
      <c r="L198" s="287">
        <v>299</v>
      </c>
      <c r="M198" s="285">
        <f t="shared" ref="M198:M261" si="22">A198-J198</f>
        <v>0</v>
      </c>
      <c r="N198" s="285">
        <f t="shared" ref="N198:N261" si="23">E198-L198</f>
        <v>0</v>
      </c>
    </row>
    <row r="199" ht="34.9" customHeight="1" spans="1:14">
      <c r="A199" s="473">
        <v>2013301</v>
      </c>
      <c r="B199" s="216" t="s">
        <v>145</v>
      </c>
      <c r="C199" s="190">
        <v>211</v>
      </c>
      <c r="D199" s="400">
        <v>270</v>
      </c>
      <c r="E199" s="190">
        <v>236</v>
      </c>
      <c r="F199" s="278">
        <f t="shared" si="18"/>
        <v>0.118483412322275</v>
      </c>
      <c r="G199" s="278">
        <f t="shared" si="19"/>
        <v>0.874074074074074</v>
      </c>
      <c r="H199" s="472" t="str">
        <f t="shared" si="20"/>
        <v>是</v>
      </c>
      <c r="I199" s="476" t="str">
        <f t="shared" si="21"/>
        <v>项</v>
      </c>
      <c r="J199" s="284">
        <v>2013301</v>
      </c>
      <c r="K199" s="284" t="s">
        <v>146</v>
      </c>
      <c r="L199" s="287">
        <v>236</v>
      </c>
      <c r="M199" s="285">
        <f t="shared" si="22"/>
        <v>0</v>
      </c>
      <c r="N199" s="285">
        <f t="shared" si="23"/>
        <v>0</v>
      </c>
    </row>
    <row r="200" s="345" customFormat="1" ht="34.9" customHeight="1" spans="1:14">
      <c r="A200" s="473">
        <v>2013302</v>
      </c>
      <c r="B200" s="216" t="s">
        <v>147</v>
      </c>
      <c r="C200" s="190">
        <v>217</v>
      </c>
      <c r="D200" s="400">
        <v>108</v>
      </c>
      <c r="E200" s="190">
        <v>43</v>
      </c>
      <c r="F200" s="278">
        <f t="shared" si="18"/>
        <v>-0.80184331797235</v>
      </c>
      <c r="G200" s="278">
        <f t="shared" si="19"/>
        <v>0.398148148148148</v>
      </c>
      <c r="H200" s="472" t="str">
        <f t="shared" si="20"/>
        <v>是</v>
      </c>
      <c r="I200" s="476" t="str">
        <f t="shared" si="21"/>
        <v>项</v>
      </c>
      <c r="J200" s="284">
        <v>2013302</v>
      </c>
      <c r="K200" s="284" t="s">
        <v>148</v>
      </c>
      <c r="L200" s="287">
        <v>43</v>
      </c>
      <c r="M200" s="285">
        <f t="shared" si="22"/>
        <v>0</v>
      </c>
      <c r="N200" s="285">
        <f t="shared" si="23"/>
        <v>0</v>
      </c>
    </row>
    <row r="201" ht="34.9" customHeight="1" spans="1:14">
      <c r="A201" s="473">
        <v>2013303</v>
      </c>
      <c r="B201" s="216" t="s">
        <v>149</v>
      </c>
      <c r="C201" s="190">
        <v>0</v>
      </c>
      <c r="D201" s="190"/>
      <c r="E201" s="186"/>
      <c r="F201" s="278" t="str">
        <f t="shared" si="18"/>
        <v/>
      </c>
      <c r="G201" s="278" t="str">
        <f t="shared" si="19"/>
        <v/>
      </c>
      <c r="H201" s="472" t="str">
        <f t="shared" si="20"/>
        <v>否</v>
      </c>
      <c r="I201" s="476" t="str">
        <f t="shared" si="21"/>
        <v>项</v>
      </c>
      <c r="J201" s="284">
        <v>2013303</v>
      </c>
      <c r="K201" s="284" t="s">
        <v>150</v>
      </c>
      <c r="L201" s="287">
        <v>0</v>
      </c>
      <c r="M201" s="285">
        <f t="shared" si="22"/>
        <v>0</v>
      </c>
      <c r="N201" s="285">
        <f t="shared" si="23"/>
        <v>0</v>
      </c>
    </row>
    <row r="202" ht="34.9" customHeight="1" spans="1:14">
      <c r="A202" s="473">
        <v>2013304</v>
      </c>
      <c r="B202" s="216" t="s">
        <v>370</v>
      </c>
      <c r="C202" s="190">
        <v>0</v>
      </c>
      <c r="D202" s="190"/>
      <c r="E202" s="186"/>
      <c r="F202" s="278" t="str">
        <f t="shared" si="18"/>
        <v/>
      </c>
      <c r="G202" s="278" t="str">
        <f t="shared" si="19"/>
        <v/>
      </c>
      <c r="H202" s="472" t="str">
        <f t="shared" si="20"/>
        <v>否</v>
      </c>
      <c r="I202" s="476" t="str">
        <f t="shared" si="21"/>
        <v>项</v>
      </c>
      <c r="J202" s="284">
        <v>2013304</v>
      </c>
      <c r="K202" s="284" t="s">
        <v>371</v>
      </c>
      <c r="L202" s="287">
        <v>0</v>
      </c>
      <c r="M202" s="285">
        <f t="shared" si="22"/>
        <v>0</v>
      </c>
      <c r="N202" s="285">
        <f t="shared" si="23"/>
        <v>0</v>
      </c>
    </row>
    <row r="203" ht="34.9" customHeight="1" spans="1:14">
      <c r="A203" s="473">
        <v>2013350</v>
      </c>
      <c r="B203" s="216" t="s">
        <v>163</v>
      </c>
      <c r="C203" s="190"/>
      <c r="D203" s="190"/>
      <c r="E203" s="186"/>
      <c r="F203" s="278" t="str">
        <f t="shared" si="18"/>
        <v/>
      </c>
      <c r="G203" s="278" t="str">
        <f t="shared" si="19"/>
        <v/>
      </c>
      <c r="H203" s="472" t="str">
        <f t="shared" si="20"/>
        <v>否</v>
      </c>
      <c r="I203" s="476" t="str">
        <f t="shared" si="21"/>
        <v>项</v>
      </c>
      <c r="J203" s="284">
        <v>2013350</v>
      </c>
      <c r="K203" s="284" t="s">
        <v>164</v>
      </c>
      <c r="L203" s="287">
        <v>0</v>
      </c>
      <c r="M203" s="285">
        <f t="shared" si="22"/>
        <v>0</v>
      </c>
      <c r="N203" s="285">
        <f t="shared" si="23"/>
        <v>0</v>
      </c>
    </row>
    <row r="204" ht="34.9" customHeight="1" spans="1:14">
      <c r="A204" s="473">
        <v>2013399</v>
      </c>
      <c r="B204" s="216" t="s">
        <v>372</v>
      </c>
      <c r="C204" s="190">
        <v>49</v>
      </c>
      <c r="D204" s="190">
        <v>3</v>
      </c>
      <c r="E204" s="186">
        <v>20</v>
      </c>
      <c r="F204" s="278">
        <f t="shared" si="18"/>
        <v>-0.591836734693878</v>
      </c>
      <c r="G204" s="278">
        <f t="shared" si="19"/>
        <v>6.66666666666667</v>
      </c>
      <c r="H204" s="472" t="str">
        <f t="shared" si="20"/>
        <v>是</v>
      </c>
      <c r="I204" s="476" t="str">
        <f t="shared" si="21"/>
        <v>项</v>
      </c>
      <c r="J204" s="284">
        <v>2013399</v>
      </c>
      <c r="K204" s="284" t="s">
        <v>373</v>
      </c>
      <c r="L204" s="287">
        <v>20</v>
      </c>
      <c r="M204" s="285">
        <f t="shared" si="22"/>
        <v>0</v>
      </c>
      <c r="N204" s="285">
        <f t="shared" si="23"/>
        <v>0</v>
      </c>
    </row>
    <row r="205" ht="34.9" customHeight="1" spans="1:14">
      <c r="A205" s="473">
        <v>20134</v>
      </c>
      <c r="B205" s="216" t="s">
        <v>374</v>
      </c>
      <c r="C205" s="190">
        <f>SUM(C206:C212)</f>
        <v>194</v>
      </c>
      <c r="D205" s="190">
        <f>SUM(D206:D212)</f>
        <v>312</v>
      </c>
      <c r="E205" s="186">
        <f>SUM(E206:E212)</f>
        <v>259</v>
      </c>
      <c r="F205" s="278">
        <f t="shared" si="18"/>
        <v>0.335051546391752</v>
      </c>
      <c r="G205" s="278">
        <f t="shared" si="19"/>
        <v>0.830128205128205</v>
      </c>
      <c r="H205" s="472" t="str">
        <f t="shared" si="20"/>
        <v>是</v>
      </c>
      <c r="I205" s="476" t="str">
        <f t="shared" si="21"/>
        <v>款</v>
      </c>
      <c r="J205" s="284">
        <v>20134</v>
      </c>
      <c r="K205" s="286" t="s">
        <v>375</v>
      </c>
      <c r="L205" s="287">
        <v>259</v>
      </c>
      <c r="M205" s="285">
        <f t="shared" si="22"/>
        <v>0</v>
      </c>
      <c r="N205" s="285">
        <f t="shared" si="23"/>
        <v>0</v>
      </c>
    </row>
    <row r="206" ht="34.9" customHeight="1" spans="1:14">
      <c r="A206" s="473">
        <v>2013401</v>
      </c>
      <c r="B206" s="216" t="s">
        <v>145</v>
      </c>
      <c r="C206" s="190">
        <v>164</v>
      </c>
      <c r="D206" s="400">
        <v>237</v>
      </c>
      <c r="E206" s="190">
        <v>211</v>
      </c>
      <c r="F206" s="278">
        <f t="shared" si="18"/>
        <v>0.286585365853659</v>
      </c>
      <c r="G206" s="278">
        <f t="shared" si="19"/>
        <v>0.890295358649789</v>
      </c>
      <c r="H206" s="472" t="str">
        <f t="shared" si="20"/>
        <v>是</v>
      </c>
      <c r="I206" s="476" t="str">
        <f t="shared" si="21"/>
        <v>项</v>
      </c>
      <c r="J206" s="284">
        <v>2013401</v>
      </c>
      <c r="K206" s="284" t="s">
        <v>146</v>
      </c>
      <c r="L206" s="287">
        <v>211</v>
      </c>
      <c r="M206" s="285">
        <f t="shared" si="22"/>
        <v>0</v>
      </c>
      <c r="N206" s="285">
        <f t="shared" si="23"/>
        <v>0</v>
      </c>
    </row>
    <row r="207" ht="34.9" customHeight="1" spans="1:14">
      <c r="A207" s="473">
        <v>2013402</v>
      </c>
      <c r="B207" s="216" t="s">
        <v>147</v>
      </c>
      <c r="C207" s="190">
        <v>10</v>
      </c>
      <c r="D207" s="400">
        <v>10</v>
      </c>
      <c r="E207" s="190">
        <v>3</v>
      </c>
      <c r="F207" s="278">
        <f t="shared" si="18"/>
        <v>-0.7</v>
      </c>
      <c r="G207" s="278">
        <f t="shared" si="19"/>
        <v>0.3</v>
      </c>
      <c r="H207" s="472" t="str">
        <f t="shared" si="20"/>
        <v>是</v>
      </c>
      <c r="I207" s="476" t="str">
        <f t="shared" si="21"/>
        <v>项</v>
      </c>
      <c r="J207" s="284">
        <v>2013402</v>
      </c>
      <c r="K207" s="284" t="s">
        <v>148</v>
      </c>
      <c r="L207" s="287">
        <v>3</v>
      </c>
      <c r="M207" s="285">
        <f t="shared" si="22"/>
        <v>0</v>
      </c>
      <c r="N207" s="285">
        <f t="shared" si="23"/>
        <v>0</v>
      </c>
    </row>
    <row r="208" ht="34.9" customHeight="1" spans="1:14">
      <c r="A208" s="473">
        <v>2013403</v>
      </c>
      <c r="B208" s="216" t="s">
        <v>149</v>
      </c>
      <c r="C208" s="190"/>
      <c r="D208" s="190"/>
      <c r="E208" s="186"/>
      <c r="F208" s="278" t="str">
        <f t="shared" si="18"/>
        <v/>
      </c>
      <c r="G208" s="278" t="str">
        <f t="shared" si="19"/>
        <v/>
      </c>
      <c r="H208" s="472" t="str">
        <f t="shared" si="20"/>
        <v>否</v>
      </c>
      <c r="I208" s="476" t="str">
        <f t="shared" si="21"/>
        <v>项</v>
      </c>
      <c r="J208" s="284">
        <v>2013403</v>
      </c>
      <c r="K208" s="284" t="s">
        <v>150</v>
      </c>
      <c r="L208" s="287">
        <v>0</v>
      </c>
      <c r="M208" s="285">
        <f t="shared" si="22"/>
        <v>0</v>
      </c>
      <c r="N208" s="285">
        <f t="shared" si="23"/>
        <v>0</v>
      </c>
    </row>
    <row r="209" ht="34.9" customHeight="1" spans="1:14">
      <c r="A209" s="473">
        <v>2013404</v>
      </c>
      <c r="B209" s="216" t="s">
        <v>376</v>
      </c>
      <c r="C209" s="190"/>
      <c r="D209" s="190"/>
      <c r="E209" s="186"/>
      <c r="F209" s="278" t="str">
        <f t="shared" si="18"/>
        <v/>
      </c>
      <c r="G209" s="278" t="str">
        <f t="shared" si="19"/>
        <v/>
      </c>
      <c r="H209" s="472" t="str">
        <f t="shared" si="20"/>
        <v>否</v>
      </c>
      <c r="I209" s="476" t="str">
        <f t="shared" si="21"/>
        <v>项</v>
      </c>
      <c r="J209" s="284">
        <v>2013404</v>
      </c>
      <c r="K209" s="284" t="s">
        <v>377</v>
      </c>
      <c r="L209" s="287">
        <v>0</v>
      </c>
      <c r="M209" s="285">
        <f t="shared" si="22"/>
        <v>0</v>
      </c>
      <c r="N209" s="285">
        <f t="shared" si="23"/>
        <v>0</v>
      </c>
    </row>
    <row r="210" ht="34.9" customHeight="1" spans="1:14">
      <c r="A210" s="473">
        <v>2013405</v>
      </c>
      <c r="B210" s="216" t="s">
        <v>378</v>
      </c>
      <c r="C210" s="190"/>
      <c r="D210" s="190"/>
      <c r="E210" s="186"/>
      <c r="F210" s="278" t="str">
        <f t="shared" si="18"/>
        <v/>
      </c>
      <c r="G210" s="278" t="str">
        <f t="shared" si="19"/>
        <v/>
      </c>
      <c r="H210" s="472" t="str">
        <f t="shared" si="20"/>
        <v>否</v>
      </c>
      <c r="I210" s="476" t="str">
        <f t="shared" si="21"/>
        <v>项</v>
      </c>
      <c r="J210" s="284">
        <v>2013405</v>
      </c>
      <c r="K210" s="284" t="s">
        <v>379</v>
      </c>
      <c r="L210" s="287">
        <v>0</v>
      </c>
      <c r="M210" s="285">
        <f t="shared" si="22"/>
        <v>0</v>
      </c>
      <c r="N210" s="285">
        <f t="shared" si="23"/>
        <v>0</v>
      </c>
    </row>
    <row r="211" ht="34.9" customHeight="1" spans="1:14">
      <c r="A211" s="473">
        <v>2013450</v>
      </c>
      <c r="B211" s="216" t="s">
        <v>163</v>
      </c>
      <c r="C211" s="190"/>
      <c r="D211" s="190"/>
      <c r="E211" s="186"/>
      <c r="F211" s="278" t="str">
        <f t="shared" si="18"/>
        <v/>
      </c>
      <c r="G211" s="278" t="str">
        <f t="shared" si="19"/>
        <v/>
      </c>
      <c r="H211" s="472" t="str">
        <f t="shared" si="20"/>
        <v>否</v>
      </c>
      <c r="I211" s="476" t="str">
        <f t="shared" si="21"/>
        <v>项</v>
      </c>
      <c r="J211" s="284">
        <v>2013450</v>
      </c>
      <c r="K211" s="284" t="s">
        <v>164</v>
      </c>
      <c r="L211" s="287">
        <v>0</v>
      </c>
      <c r="M211" s="285">
        <f t="shared" si="22"/>
        <v>0</v>
      </c>
      <c r="N211" s="285">
        <f t="shared" si="23"/>
        <v>0</v>
      </c>
    </row>
    <row r="212" ht="34.9" customHeight="1" spans="1:14">
      <c r="A212" s="473">
        <v>2013499</v>
      </c>
      <c r="B212" s="216" t="s">
        <v>380</v>
      </c>
      <c r="C212" s="190">
        <v>20</v>
      </c>
      <c r="D212" s="400">
        <v>65</v>
      </c>
      <c r="E212" s="186">
        <v>45</v>
      </c>
      <c r="F212" s="278">
        <f t="shared" si="18"/>
        <v>1.25</v>
      </c>
      <c r="G212" s="278">
        <f t="shared" si="19"/>
        <v>0.692307692307692</v>
      </c>
      <c r="H212" s="472" t="str">
        <f t="shared" si="20"/>
        <v>是</v>
      </c>
      <c r="I212" s="476" t="str">
        <f t="shared" si="21"/>
        <v>项</v>
      </c>
      <c r="J212" s="284">
        <v>2013499</v>
      </c>
      <c r="K212" s="284" t="s">
        <v>381</v>
      </c>
      <c r="L212" s="287">
        <v>45</v>
      </c>
      <c r="M212" s="285">
        <f t="shared" si="22"/>
        <v>0</v>
      </c>
      <c r="N212" s="285">
        <f t="shared" si="23"/>
        <v>0</v>
      </c>
    </row>
    <row r="213" ht="34.9" customHeight="1" spans="1:14">
      <c r="A213" s="473">
        <v>20135</v>
      </c>
      <c r="B213" s="216" t="s">
        <v>382</v>
      </c>
      <c r="C213" s="190">
        <f>SUM(C214:C218)</f>
        <v>2</v>
      </c>
      <c r="D213" s="190">
        <f>SUM(D214:D218)</f>
        <v>42</v>
      </c>
      <c r="E213" s="186">
        <f>SUM(E214:E218)</f>
        <v>0</v>
      </c>
      <c r="F213" s="278">
        <f t="shared" si="18"/>
        <v>-1</v>
      </c>
      <c r="G213" s="278">
        <f t="shared" si="19"/>
        <v>0</v>
      </c>
      <c r="H213" s="472" t="str">
        <f t="shared" si="20"/>
        <v>是</v>
      </c>
      <c r="I213" s="476" t="str">
        <f t="shared" si="21"/>
        <v>款</v>
      </c>
      <c r="J213" s="284">
        <v>20135</v>
      </c>
      <c r="K213" s="286" t="s">
        <v>383</v>
      </c>
      <c r="L213" s="287">
        <v>0</v>
      </c>
      <c r="M213" s="285">
        <f t="shared" si="22"/>
        <v>0</v>
      </c>
      <c r="N213" s="285">
        <f t="shared" si="23"/>
        <v>0</v>
      </c>
    </row>
    <row r="214" ht="34.9" customHeight="1" spans="1:14">
      <c r="A214" s="473">
        <v>2013501</v>
      </c>
      <c r="B214" s="216" t="s">
        <v>145</v>
      </c>
      <c r="C214" s="190"/>
      <c r="D214" s="190"/>
      <c r="E214" s="186"/>
      <c r="F214" s="278" t="str">
        <f t="shared" si="18"/>
        <v/>
      </c>
      <c r="G214" s="278" t="str">
        <f t="shared" si="19"/>
        <v/>
      </c>
      <c r="H214" s="472" t="str">
        <f t="shared" si="20"/>
        <v>否</v>
      </c>
      <c r="I214" s="476" t="str">
        <f t="shared" si="21"/>
        <v>项</v>
      </c>
      <c r="J214" s="284">
        <v>2013501</v>
      </c>
      <c r="K214" s="284" t="s">
        <v>146</v>
      </c>
      <c r="L214" s="287">
        <v>0</v>
      </c>
      <c r="M214" s="285">
        <f t="shared" si="22"/>
        <v>0</v>
      </c>
      <c r="N214" s="285">
        <f t="shared" si="23"/>
        <v>0</v>
      </c>
    </row>
    <row r="215" ht="34.9" customHeight="1" spans="1:14">
      <c r="A215" s="473">
        <v>2013502</v>
      </c>
      <c r="B215" s="216" t="s">
        <v>147</v>
      </c>
      <c r="C215" s="190"/>
      <c r="D215" s="190"/>
      <c r="E215" s="186"/>
      <c r="F215" s="278" t="str">
        <f t="shared" si="18"/>
        <v/>
      </c>
      <c r="G215" s="278" t="str">
        <f t="shared" si="19"/>
        <v/>
      </c>
      <c r="H215" s="472" t="str">
        <f t="shared" si="20"/>
        <v>否</v>
      </c>
      <c r="I215" s="476" t="str">
        <f t="shared" si="21"/>
        <v>项</v>
      </c>
      <c r="J215" s="284">
        <v>2013502</v>
      </c>
      <c r="K215" s="284" t="s">
        <v>148</v>
      </c>
      <c r="L215" s="287">
        <v>0</v>
      </c>
      <c r="M215" s="285">
        <f t="shared" si="22"/>
        <v>0</v>
      </c>
      <c r="N215" s="285">
        <f t="shared" si="23"/>
        <v>0</v>
      </c>
    </row>
    <row r="216" ht="34.9" customHeight="1" spans="1:14">
      <c r="A216" s="473">
        <v>2013503</v>
      </c>
      <c r="B216" s="216" t="s">
        <v>149</v>
      </c>
      <c r="C216" s="190"/>
      <c r="D216" s="190"/>
      <c r="E216" s="186"/>
      <c r="F216" s="278" t="str">
        <f t="shared" si="18"/>
        <v/>
      </c>
      <c r="G216" s="278" t="str">
        <f t="shared" si="19"/>
        <v/>
      </c>
      <c r="H216" s="472" t="str">
        <f t="shared" si="20"/>
        <v>否</v>
      </c>
      <c r="I216" s="476" t="str">
        <f t="shared" si="21"/>
        <v>项</v>
      </c>
      <c r="J216" s="284">
        <v>2013503</v>
      </c>
      <c r="K216" s="284" t="s">
        <v>150</v>
      </c>
      <c r="L216" s="287">
        <v>0</v>
      </c>
      <c r="M216" s="285">
        <f t="shared" si="22"/>
        <v>0</v>
      </c>
      <c r="N216" s="285">
        <f t="shared" si="23"/>
        <v>0</v>
      </c>
    </row>
    <row r="217" ht="34.9" customHeight="1" spans="1:14">
      <c r="A217" s="473">
        <v>2013550</v>
      </c>
      <c r="B217" s="216" t="s">
        <v>163</v>
      </c>
      <c r="C217" s="190"/>
      <c r="D217" s="190"/>
      <c r="E217" s="186"/>
      <c r="F217" s="278" t="str">
        <f t="shared" si="18"/>
        <v/>
      </c>
      <c r="G217" s="278" t="str">
        <f t="shared" si="19"/>
        <v/>
      </c>
      <c r="H217" s="472" t="str">
        <f t="shared" si="20"/>
        <v>否</v>
      </c>
      <c r="I217" s="476" t="str">
        <f t="shared" si="21"/>
        <v>项</v>
      </c>
      <c r="J217" s="284">
        <v>2013550</v>
      </c>
      <c r="K217" s="284" t="s">
        <v>164</v>
      </c>
      <c r="L217" s="287">
        <v>0</v>
      </c>
      <c r="M217" s="285">
        <f t="shared" si="22"/>
        <v>0</v>
      </c>
      <c r="N217" s="285">
        <f t="shared" si="23"/>
        <v>0</v>
      </c>
    </row>
    <row r="218" ht="34.9" customHeight="1" spans="1:14">
      <c r="A218" s="473">
        <v>2013599</v>
      </c>
      <c r="B218" s="216" t="s">
        <v>384</v>
      </c>
      <c r="C218" s="190">
        <v>2</v>
      </c>
      <c r="D218" s="190">
        <v>42</v>
      </c>
      <c r="E218" s="186"/>
      <c r="F218" s="278">
        <f t="shared" si="18"/>
        <v>-1</v>
      </c>
      <c r="G218" s="278">
        <f t="shared" si="19"/>
        <v>0</v>
      </c>
      <c r="H218" s="472" t="str">
        <f t="shared" si="20"/>
        <v>是</v>
      </c>
      <c r="I218" s="476" t="str">
        <f t="shared" si="21"/>
        <v>项</v>
      </c>
      <c r="J218" s="284">
        <v>2013599</v>
      </c>
      <c r="K218" s="284" t="s">
        <v>385</v>
      </c>
      <c r="L218" s="287">
        <v>0</v>
      </c>
      <c r="M218" s="285">
        <f t="shared" si="22"/>
        <v>0</v>
      </c>
      <c r="N218" s="285">
        <f t="shared" si="23"/>
        <v>0</v>
      </c>
    </row>
    <row r="219" ht="34.9" customHeight="1" spans="1:14">
      <c r="A219" s="473">
        <v>20136</v>
      </c>
      <c r="B219" s="216" t="s">
        <v>386</v>
      </c>
      <c r="C219" s="190">
        <f>SUM(C220:C224)</f>
        <v>69</v>
      </c>
      <c r="D219" s="190">
        <f>SUM(D220:D224)</f>
        <v>0</v>
      </c>
      <c r="E219" s="186">
        <f>SUM(E220:E224)</f>
        <v>2</v>
      </c>
      <c r="F219" s="278">
        <f t="shared" si="18"/>
        <v>-0.971014492753623</v>
      </c>
      <c r="G219" s="278" t="str">
        <f t="shared" si="19"/>
        <v/>
      </c>
      <c r="H219" s="472" t="str">
        <f t="shared" si="20"/>
        <v>是</v>
      </c>
      <c r="I219" s="476" t="str">
        <f t="shared" si="21"/>
        <v>款</v>
      </c>
      <c r="J219" s="284">
        <v>20136</v>
      </c>
      <c r="K219" s="286" t="s">
        <v>387</v>
      </c>
      <c r="L219" s="287">
        <v>2</v>
      </c>
      <c r="M219" s="285">
        <f t="shared" si="22"/>
        <v>0</v>
      </c>
      <c r="N219" s="285">
        <f t="shared" si="23"/>
        <v>0</v>
      </c>
    </row>
    <row r="220" ht="34.9" customHeight="1" spans="1:14">
      <c r="A220" s="473">
        <v>2013601</v>
      </c>
      <c r="B220" s="216" t="s">
        <v>145</v>
      </c>
      <c r="C220" s="190"/>
      <c r="D220" s="190"/>
      <c r="E220" s="186"/>
      <c r="F220" s="278" t="str">
        <f t="shared" si="18"/>
        <v/>
      </c>
      <c r="G220" s="278" t="str">
        <f t="shared" si="19"/>
        <v/>
      </c>
      <c r="H220" s="472" t="str">
        <f t="shared" si="20"/>
        <v>否</v>
      </c>
      <c r="I220" s="476" t="str">
        <f t="shared" si="21"/>
        <v>项</v>
      </c>
      <c r="J220" s="284">
        <v>2013601</v>
      </c>
      <c r="K220" s="284" t="s">
        <v>146</v>
      </c>
      <c r="L220" s="287">
        <v>0</v>
      </c>
      <c r="M220" s="285">
        <f t="shared" si="22"/>
        <v>0</v>
      </c>
      <c r="N220" s="285">
        <f t="shared" si="23"/>
        <v>0</v>
      </c>
    </row>
    <row r="221" ht="34.9" customHeight="1" spans="1:14">
      <c r="A221" s="473">
        <v>2013602</v>
      </c>
      <c r="B221" s="216" t="s">
        <v>147</v>
      </c>
      <c r="C221" s="190"/>
      <c r="D221" s="190"/>
      <c r="E221" s="186"/>
      <c r="F221" s="278" t="str">
        <f t="shared" si="18"/>
        <v/>
      </c>
      <c r="G221" s="278" t="str">
        <f t="shared" si="19"/>
        <v/>
      </c>
      <c r="H221" s="472" t="str">
        <f t="shared" si="20"/>
        <v>否</v>
      </c>
      <c r="I221" s="476" t="str">
        <f t="shared" si="21"/>
        <v>项</v>
      </c>
      <c r="J221" s="284">
        <v>2013602</v>
      </c>
      <c r="K221" s="284" t="s">
        <v>148</v>
      </c>
      <c r="L221" s="287">
        <v>0</v>
      </c>
      <c r="M221" s="285">
        <f t="shared" si="22"/>
        <v>0</v>
      </c>
      <c r="N221" s="285">
        <f t="shared" si="23"/>
        <v>0</v>
      </c>
    </row>
    <row r="222" ht="34.9" customHeight="1" spans="1:14">
      <c r="A222" s="473">
        <v>2013603</v>
      </c>
      <c r="B222" s="216" t="s">
        <v>149</v>
      </c>
      <c r="C222" s="190"/>
      <c r="D222" s="190"/>
      <c r="E222" s="186"/>
      <c r="F222" s="278" t="str">
        <f t="shared" si="18"/>
        <v/>
      </c>
      <c r="G222" s="278" t="str">
        <f t="shared" si="19"/>
        <v/>
      </c>
      <c r="H222" s="472" t="str">
        <f t="shared" si="20"/>
        <v>否</v>
      </c>
      <c r="I222" s="476" t="str">
        <f t="shared" si="21"/>
        <v>项</v>
      </c>
      <c r="J222" s="284">
        <v>2013603</v>
      </c>
      <c r="K222" s="284" t="s">
        <v>150</v>
      </c>
      <c r="L222" s="287">
        <v>0</v>
      </c>
      <c r="M222" s="285">
        <f t="shared" si="22"/>
        <v>0</v>
      </c>
      <c r="N222" s="285">
        <f t="shared" si="23"/>
        <v>0</v>
      </c>
    </row>
    <row r="223" ht="34.9" customHeight="1" spans="1:14">
      <c r="A223" s="473">
        <v>2013650</v>
      </c>
      <c r="B223" s="216" t="s">
        <v>163</v>
      </c>
      <c r="C223" s="190"/>
      <c r="D223" s="190"/>
      <c r="E223" s="186"/>
      <c r="F223" s="278" t="str">
        <f t="shared" si="18"/>
        <v/>
      </c>
      <c r="G223" s="278" t="str">
        <f t="shared" si="19"/>
        <v/>
      </c>
      <c r="H223" s="472" t="str">
        <f t="shared" si="20"/>
        <v>否</v>
      </c>
      <c r="I223" s="476" t="str">
        <f t="shared" si="21"/>
        <v>项</v>
      </c>
      <c r="J223" s="284">
        <v>2013650</v>
      </c>
      <c r="K223" s="284" t="s">
        <v>164</v>
      </c>
      <c r="L223" s="287">
        <v>0</v>
      </c>
      <c r="M223" s="285">
        <f t="shared" si="22"/>
        <v>0</v>
      </c>
      <c r="N223" s="285">
        <f t="shared" si="23"/>
        <v>0</v>
      </c>
    </row>
    <row r="224" ht="34.9" customHeight="1" spans="1:14">
      <c r="A224" s="473">
        <v>2013699</v>
      </c>
      <c r="B224" s="216" t="s">
        <v>388</v>
      </c>
      <c r="C224" s="190">
        <v>69</v>
      </c>
      <c r="D224" s="190"/>
      <c r="E224" s="186">
        <v>2</v>
      </c>
      <c r="F224" s="278">
        <f t="shared" si="18"/>
        <v>-0.971014492753623</v>
      </c>
      <c r="G224" s="278" t="str">
        <f t="shared" si="19"/>
        <v/>
      </c>
      <c r="H224" s="472" t="str">
        <f t="shared" si="20"/>
        <v>是</v>
      </c>
      <c r="I224" s="476" t="str">
        <f t="shared" si="21"/>
        <v>项</v>
      </c>
      <c r="J224" s="284">
        <v>2013699</v>
      </c>
      <c r="K224" s="284" t="s">
        <v>389</v>
      </c>
      <c r="L224" s="287">
        <v>2</v>
      </c>
      <c r="M224" s="285">
        <f t="shared" si="22"/>
        <v>0</v>
      </c>
      <c r="N224" s="285">
        <f t="shared" si="23"/>
        <v>0</v>
      </c>
    </row>
    <row r="225" ht="34.9" customHeight="1" spans="1:14">
      <c r="A225" s="473">
        <v>20137</v>
      </c>
      <c r="B225" s="216" t="s">
        <v>390</v>
      </c>
      <c r="C225" s="190">
        <f>SUM(C226:C231)</f>
        <v>0</v>
      </c>
      <c r="D225" s="190">
        <f>SUM(D226:D231)</f>
        <v>0</v>
      </c>
      <c r="E225" s="186">
        <f>SUM(E226:E231)</f>
        <v>0</v>
      </c>
      <c r="F225" s="278" t="str">
        <f t="shared" si="18"/>
        <v/>
      </c>
      <c r="G225" s="278" t="str">
        <f t="shared" si="19"/>
        <v/>
      </c>
      <c r="H225" s="472" t="str">
        <f t="shared" si="20"/>
        <v>否</v>
      </c>
      <c r="I225" s="476" t="str">
        <f t="shared" si="21"/>
        <v>款</v>
      </c>
      <c r="J225" s="284">
        <v>20137</v>
      </c>
      <c r="K225" s="286" t="s">
        <v>391</v>
      </c>
      <c r="L225" s="287">
        <v>0</v>
      </c>
      <c r="M225" s="285">
        <f t="shared" si="22"/>
        <v>0</v>
      </c>
      <c r="N225" s="285">
        <f t="shared" si="23"/>
        <v>0</v>
      </c>
    </row>
    <row r="226" ht="34.9" customHeight="1" spans="1:14">
      <c r="A226" s="473">
        <v>2013701</v>
      </c>
      <c r="B226" s="216" t="s">
        <v>145</v>
      </c>
      <c r="C226" s="190"/>
      <c r="D226" s="190"/>
      <c r="E226" s="186"/>
      <c r="F226" s="278" t="str">
        <f t="shared" si="18"/>
        <v/>
      </c>
      <c r="G226" s="278" t="str">
        <f t="shared" si="19"/>
        <v/>
      </c>
      <c r="H226" s="472" t="str">
        <f t="shared" si="20"/>
        <v>否</v>
      </c>
      <c r="I226" s="476" t="str">
        <f t="shared" si="21"/>
        <v>项</v>
      </c>
      <c r="J226" s="284">
        <v>2013701</v>
      </c>
      <c r="K226" s="284" t="s">
        <v>146</v>
      </c>
      <c r="L226" s="287">
        <v>0</v>
      </c>
      <c r="M226" s="285">
        <f t="shared" si="22"/>
        <v>0</v>
      </c>
      <c r="N226" s="285">
        <f t="shared" si="23"/>
        <v>0</v>
      </c>
    </row>
    <row r="227" ht="34.9" customHeight="1" spans="1:14">
      <c r="A227" s="473">
        <v>2013702</v>
      </c>
      <c r="B227" s="216" t="s">
        <v>147</v>
      </c>
      <c r="C227" s="190"/>
      <c r="D227" s="190"/>
      <c r="E227" s="186"/>
      <c r="F227" s="278" t="str">
        <f t="shared" si="18"/>
        <v/>
      </c>
      <c r="G227" s="278" t="str">
        <f t="shared" si="19"/>
        <v/>
      </c>
      <c r="H227" s="472" t="str">
        <f t="shared" si="20"/>
        <v>否</v>
      </c>
      <c r="I227" s="476" t="str">
        <f t="shared" si="21"/>
        <v>项</v>
      </c>
      <c r="J227" s="284">
        <v>2013702</v>
      </c>
      <c r="K227" s="284" t="s">
        <v>148</v>
      </c>
      <c r="L227" s="287">
        <v>0</v>
      </c>
      <c r="M227" s="285">
        <f t="shared" si="22"/>
        <v>0</v>
      </c>
      <c r="N227" s="285">
        <f t="shared" si="23"/>
        <v>0</v>
      </c>
    </row>
    <row r="228" ht="34.9" customHeight="1" spans="1:14">
      <c r="A228" s="473">
        <v>2013703</v>
      </c>
      <c r="B228" s="216" t="s">
        <v>149</v>
      </c>
      <c r="C228" s="190"/>
      <c r="D228" s="190"/>
      <c r="E228" s="186"/>
      <c r="F228" s="278" t="str">
        <f t="shared" si="18"/>
        <v/>
      </c>
      <c r="G228" s="278" t="str">
        <f t="shared" si="19"/>
        <v/>
      </c>
      <c r="H228" s="472" t="str">
        <f t="shared" si="20"/>
        <v>否</v>
      </c>
      <c r="I228" s="476" t="str">
        <f t="shared" si="21"/>
        <v>项</v>
      </c>
      <c r="J228" s="284">
        <v>2013703</v>
      </c>
      <c r="K228" s="284" t="s">
        <v>150</v>
      </c>
      <c r="L228" s="287">
        <v>0</v>
      </c>
      <c r="M228" s="285">
        <f t="shared" si="22"/>
        <v>0</v>
      </c>
      <c r="N228" s="285">
        <f t="shared" si="23"/>
        <v>0</v>
      </c>
    </row>
    <row r="229" ht="34.9" customHeight="1" spans="1:14">
      <c r="A229" s="473">
        <v>2013704</v>
      </c>
      <c r="B229" s="216" t="s">
        <v>392</v>
      </c>
      <c r="C229" s="190"/>
      <c r="D229" s="190"/>
      <c r="E229" s="186"/>
      <c r="F229" s="278" t="str">
        <f t="shared" si="18"/>
        <v/>
      </c>
      <c r="G229" s="278" t="str">
        <f t="shared" si="19"/>
        <v/>
      </c>
      <c r="H229" s="472" t="str">
        <f t="shared" si="20"/>
        <v>否</v>
      </c>
      <c r="I229" s="476" t="str">
        <f t="shared" si="21"/>
        <v>项</v>
      </c>
      <c r="J229" s="284">
        <v>2013704</v>
      </c>
      <c r="K229" s="284" t="s">
        <v>393</v>
      </c>
      <c r="L229" s="287">
        <v>0</v>
      </c>
      <c r="M229" s="285">
        <f t="shared" si="22"/>
        <v>0</v>
      </c>
      <c r="N229" s="285">
        <f t="shared" si="23"/>
        <v>0</v>
      </c>
    </row>
    <row r="230" ht="34.9" customHeight="1" spans="1:14">
      <c r="A230" s="473">
        <v>2013750</v>
      </c>
      <c r="B230" s="216" t="s">
        <v>163</v>
      </c>
      <c r="C230" s="190"/>
      <c r="D230" s="190"/>
      <c r="E230" s="186"/>
      <c r="F230" s="278" t="str">
        <f t="shared" si="18"/>
        <v/>
      </c>
      <c r="G230" s="278" t="str">
        <f t="shared" si="19"/>
        <v/>
      </c>
      <c r="H230" s="472" t="str">
        <f t="shared" si="20"/>
        <v>否</v>
      </c>
      <c r="I230" s="476" t="str">
        <f t="shared" si="21"/>
        <v>项</v>
      </c>
      <c r="J230" s="284">
        <v>2013750</v>
      </c>
      <c r="K230" s="284" t="s">
        <v>164</v>
      </c>
      <c r="L230" s="287">
        <v>0</v>
      </c>
      <c r="M230" s="285">
        <f t="shared" si="22"/>
        <v>0</v>
      </c>
      <c r="N230" s="285">
        <f t="shared" si="23"/>
        <v>0</v>
      </c>
    </row>
    <row r="231" ht="34.9" customHeight="1" spans="1:14">
      <c r="A231" s="473">
        <v>2013799</v>
      </c>
      <c r="B231" s="216" t="s">
        <v>394</v>
      </c>
      <c r="C231" s="190"/>
      <c r="D231" s="190"/>
      <c r="E231" s="186"/>
      <c r="F231" s="278" t="str">
        <f t="shared" si="18"/>
        <v/>
      </c>
      <c r="G231" s="278" t="str">
        <f t="shared" si="19"/>
        <v/>
      </c>
      <c r="H231" s="472" t="str">
        <f t="shared" si="20"/>
        <v>否</v>
      </c>
      <c r="I231" s="476" t="str">
        <f t="shared" si="21"/>
        <v>项</v>
      </c>
      <c r="J231" s="284">
        <v>2013799</v>
      </c>
      <c r="K231" s="284" t="s">
        <v>395</v>
      </c>
      <c r="L231" s="287">
        <v>0</v>
      </c>
      <c r="M231" s="285">
        <f t="shared" si="22"/>
        <v>0</v>
      </c>
      <c r="N231" s="285">
        <f t="shared" si="23"/>
        <v>0</v>
      </c>
    </row>
    <row r="232" ht="34.9" customHeight="1" spans="1:14">
      <c r="A232" s="473">
        <v>20138</v>
      </c>
      <c r="B232" s="216" t="s">
        <v>396</v>
      </c>
      <c r="C232" s="190">
        <f>SUM(C233:C250)</f>
        <v>1507</v>
      </c>
      <c r="D232" s="190">
        <f>SUM(D233:D250)</f>
        <v>1379</v>
      </c>
      <c r="E232" s="186">
        <f>SUM(E233:E250)</f>
        <v>1181</v>
      </c>
      <c r="F232" s="278">
        <f t="shared" si="18"/>
        <v>-0.216323822163238</v>
      </c>
      <c r="G232" s="278">
        <f t="shared" si="19"/>
        <v>0.856417693981146</v>
      </c>
      <c r="H232" s="472" t="str">
        <f t="shared" si="20"/>
        <v>是</v>
      </c>
      <c r="I232" s="476" t="str">
        <f t="shared" si="21"/>
        <v>款</v>
      </c>
      <c r="J232" s="284">
        <v>20138</v>
      </c>
      <c r="K232" s="286" t="s">
        <v>397</v>
      </c>
      <c r="L232" s="287">
        <v>1181</v>
      </c>
      <c r="M232" s="285">
        <f t="shared" si="22"/>
        <v>0</v>
      </c>
      <c r="N232" s="285">
        <f t="shared" si="23"/>
        <v>0</v>
      </c>
    </row>
    <row r="233" ht="34.9" customHeight="1" spans="1:14">
      <c r="A233" s="473">
        <v>2013801</v>
      </c>
      <c r="B233" s="216" t="s">
        <v>145</v>
      </c>
      <c r="C233" s="190">
        <v>1105</v>
      </c>
      <c r="D233" s="400">
        <v>1136</v>
      </c>
      <c r="E233" s="190">
        <v>1005</v>
      </c>
      <c r="F233" s="278">
        <f t="shared" si="18"/>
        <v>-0.0904977375565611</v>
      </c>
      <c r="G233" s="278">
        <f t="shared" si="19"/>
        <v>0.884683098591549</v>
      </c>
      <c r="H233" s="472" t="str">
        <f t="shared" si="20"/>
        <v>是</v>
      </c>
      <c r="I233" s="476" t="str">
        <f t="shared" si="21"/>
        <v>项</v>
      </c>
      <c r="J233" s="284">
        <v>2013801</v>
      </c>
      <c r="K233" s="284" t="s">
        <v>146</v>
      </c>
      <c r="L233" s="287">
        <v>1005</v>
      </c>
      <c r="M233" s="285">
        <f t="shared" si="22"/>
        <v>0</v>
      </c>
      <c r="N233" s="285">
        <f t="shared" si="23"/>
        <v>0</v>
      </c>
    </row>
    <row r="234" s="345" customFormat="1" ht="34.9" customHeight="1" spans="1:14">
      <c r="A234" s="473">
        <v>2013802</v>
      </c>
      <c r="B234" s="216" t="s">
        <v>147</v>
      </c>
      <c r="C234" s="190">
        <v>0</v>
      </c>
      <c r="D234" s="190"/>
      <c r="E234" s="190">
        <v>0</v>
      </c>
      <c r="F234" s="278" t="str">
        <f t="shared" si="18"/>
        <v/>
      </c>
      <c r="G234" s="278" t="str">
        <f t="shared" si="19"/>
        <v/>
      </c>
      <c r="H234" s="472" t="str">
        <f t="shared" si="20"/>
        <v>否</v>
      </c>
      <c r="I234" s="476" t="str">
        <f t="shared" si="21"/>
        <v>项</v>
      </c>
      <c r="J234" s="284">
        <v>2013802</v>
      </c>
      <c r="K234" s="284" t="s">
        <v>148</v>
      </c>
      <c r="L234" s="287">
        <v>0</v>
      </c>
      <c r="M234" s="285">
        <f t="shared" si="22"/>
        <v>0</v>
      </c>
      <c r="N234" s="285">
        <f t="shared" si="23"/>
        <v>0</v>
      </c>
    </row>
    <row r="235" ht="34.9" customHeight="1" spans="1:14">
      <c r="A235" s="473">
        <v>2013803</v>
      </c>
      <c r="B235" s="216" t="s">
        <v>149</v>
      </c>
      <c r="C235" s="190">
        <v>0</v>
      </c>
      <c r="D235" s="190"/>
      <c r="E235" s="190">
        <v>0</v>
      </c>
      <c r="F235" s="278" t="str">
        <f t="shared" si="18"/>
        <v/>
      </c>
      <c r="G235" s="278" t="str">
        <f t="shared" si="19"/>
        <v/>
      </c>
      <c r="H235" s="472" t="str">
        <f t="shared" si="20"/>
        <v>否</v>
      </c>
      <c r="I235" s="476" t="str">
        <f t="shared" si="21"/>
        <v>项</v>
      </c>
      <c r="J235" s="284">
        <v>2013803</v>
      </c>
      <c r="K235" s="284" t="s">
        <v>150</v>
      </c>
      <c r="L235" s="287">
        <v>0</v>
      </c>
      <c r="M235" s="285">
        <f t="shared" si="22"/>
        <v>0</v>
      </c>
      <c r="N235" s="285">
        <f t="shared" si="23"/>
        <v>0</v>
      </c>
    </row>
    <row r="236" ht="34.9" customHeight="1" spans="1:14">
      <c r="A236" s="473">
        <v>2013804</v>
      </c>
      <c r="B236" s="216" t="s">
        <v>398</v>
      </c>
      <c r="C236" s="190">
        <v>20</v>
      </c>
      <c r="D236" s="400">
        <v>10</v>
      </c>
      <c r="E236" s="190">
        <v>5</v>
      </c>
      <c r="F236" s="278">
        <f t="shared" si="18"/>
        <v>-0.75</v>
      </c>
      <c r="G236" s="278">
        <f t="shared" si="19"/>
        <v>0.5</v>
      </c>
      <c r="H236" s="472" t="str">
        <f t="shared" si="20"/>
        <v>是</v>
      </c>
      <c r="I236" s="476" t="str">
        <f t="shared" si="21"/>
        <v>项</v>
      </c>
      <c r="J236" s="284">
        <v>2013804</v>
      </c>
      <c r="K236" s="284" t="s">
        <v>399</v>
      </c>
      <c r="L236" s="287">
        <v>5</v>
      </c>
      <c r="M236" s="285">
        <f t="shared" si="22"/>
        <v>0</v>
      </c>
      <c r="N236" s="285">
        <f t="shared" si="23"/>
        <v>0</v>
      </c>
    </row>
    <row r="237" ht="34.9" customHeight="1" spans="1:14">
      <c r="A237" s="473">
        <v>2013805</v>
      </c>
      <c r="B237" s="216" t="s">
        <v>400</v>
      </c>
      <c r="C237" s="190">
        <v>50</v>
      </c>
      <c r="D237" s="400">
        <v>36</v>
      </c>
      <c r="E237" s="190">
        <v>2</v>
      </c>
      <c r="F237" s="278">
        <f t="shared" si="18"/>
        <v>-0.96</v>
      </c>
      <c r="G237" s="278">
        <f t="shared" si="19"/>
        <v>0.0555555555555556</v>
      </c>
      <c r="H237" s="472" t="str">
        <f t="shared" si="20"/>
        <v>是</v>
      </c>
      <c r="I237" s="476" t="str">
        <f t="shared" si="21"/>
        <v>项</v>
      </c>
      <c r="J237" s="284">
        <v>2013805</v>
      </c>
      <c r="K237" s="284" t="s">
        <v>401</v>
      </c>
      <c r="L237" s="287">
        <v>2</v>
      </c>
      <c r="M237" s="285">
        <f t="shared" si="22"/>
        <v>0</v>
      </c>
      <c r="N237" s="285">
        <f t="shared" si="23"/>
        <v>0</v>
      </c>
    </row>
    <row r="238" ht="34.9" customHeight="1" spans="1:14">
      <c r="A238" s="473">
        <v>2013806</v>
      </c>
      <c r="B238" s="216" t="s">
        <v>402</v>
      </c>
      <c r="C238" s="190"/>
      <c r="D238" s="190"/>
      <c r="E238" s="190">
        <v>0</v>
      </c>
      <c r="F238" s="278" t="str">
        <f t="shared" si="18"/>
        <v/>
      </c>
      <c r="G238" s="278" t="str">
        <f t="shared" si="19"/>
        <v/>
      </c>
      <c r="H238" s="472" t="str">
        <f t="shared" si="20"/>
        <v>否</v>
      </c>
      <c r="I238" s="476" t="str">
        <f t="shared" si="21"/>
        <v>项</v>
      </c>
      <c r="J238" s="285"/>
      <c r="K238" s="285"/>
      <c r="L238" s="285"/>
      <c r="M238" s="285">
        <f t="shared" si="22"/>
        <v>2013806</v>
      </c>
      <c r="N238" s="285">
        <f t="shared" si="23"/>
        <v>0</v>
      </c>
    </row>
    <row r="239" ht="34.9" customHeight="1" spans="1:14">
      <c r="A239" s="473">
        <v>2013807</v>
      </c>
      <c r="B239" s="216" t="s">
        <v>403</v>
      </c>
      <c r="C239" s="190"/>
      <c r="D239" s="190"/>
      <c r="E239" s="190">
        <v>0</v>
      </c>
      <c r="F239" s="278" t="str">
        <f t="shared" si="18"/>
        <v/>
      </c>
      <c r="G239" s="278" t="str">
        <f t="shared" si="19"/>
        <v/>
      </c>
      <c r="H239" s="472" t="str">
        <f t="shared" si="20"/>
        <v>否</v>
      </c>
      <c r="I239" s="476" t="str">
        <f t="shared" si="21"/>
        <v>项</v>
      </c>
      <c r="J239" s="285"/>
      <c r="K239" s="285"/>
      <c r="L239" s="285"/>
      <c r="M239" s="285">
        <f t="shared" si="22"/>
        <v>2013807</v>
      </c>
      <c r="N239" s="285">
        <f t="shared" si="23"/>
        <v>0</v>
      </c>
    </row>
    <row r="240" s="345" customFormat="1" ht="34.9" customHeight="1" spans="1:14">
      <c r="A240" s="473">
        <v>2013808</v>
      </c>
      <c r="B240" s="216" t="s">
        <v>227</v>
      </c>
      <c r="C240" s="190"/>
      <c r="D240" s="190"/>
      <c r="E240" s="190">
        <v>0</v>
      </c>
      <c r="F240" s="278" t="str">
        <f t="shared" si="18"/>
        <v/>
      </c>
      <c r="G240" s="278" t="str">
        <f t="shared" si="19"/>
        <v/>
      </c>
      <c r="H240" s="472" t="str">
        <f t="shared" si="20"/>
        <v>否</v>
      </c>
      <c r="I240" s="476" t="str">
        <f t="shared" si="21"/>
        <v>项</v>
      </c>
      <c r="J240" s="284">
        <v>2013808</v>
      </c>
      <c r="K240" s="284" t="s">
        <v>228</v>
      </c>
      <c r="L240" s="287">
        <v>0</v>
      </c>
      <c r="M240" s="285">
        <f t="shared" si="22"/>
        <v>0</v>
      </c>
      <c r="N240" s="285">
        <f t="shared" si="23"/>
        <v>0</v>
      </c>
    </row>
    <row r="241" ht="34.9" customHeight="1" spans="1:14">
      <c r="A241" s="473">
        <v>2013809</v>
      </c>
      <c r="B241" s="216" t="s">
        <v>404</v>
      </c>
      <c r="C241" s="190"/>
      <c r="D241" s="190"/>
      <c r="E241" s="190">
        <v>0</v>
      </c>
      <c r="F241" s="278" t="str">
        <f t="shared" si="18"/>
        <v/>
      </c>
      <c r="G241" s="278" t="str">
        <f t="shared" si="19"/>
        <v/>
      </c>
      <c r="H241" s="472" t="str">
        <f t="shared" si="20"/>
        <v>否</v>
      </c>
      <c r="I241" s="476" t="str">
        <f t="shared" si="21"/>
        <v>项</v>
      </c>
      <c r="J241" s="285"/>
      <c r="K241" s="285"/>
      <c r="L241" s="285"/>
      <c r="M241" s="285">
        <f t="shared" si="22"/>
        <v>2013809</v>
      </c>
      <c r="N241" s="285">
        <f t="shared" si="23"/>
        <v>0</v>
      </c>
    </row>
    <row r="242" ht="34.9" customHeight="1" spans="1:14">
      <c r="A242" s="473">
        <v>2013810</v>
      </c>
      <c r="B242" s="216" t="s">
        <v>405</v>
      </c>
      <c r="C242" s="190"/>
      <c r="D242" s="190"/>
      <c r="E242" s="190">
        <v>0</v>
      </c>
      <c r="F242" s="278" t="str">
        <f t="shared" si="18"/>
        <v/>
      </c>
      <c r="G242" s="278" t="str">
        <f t="shared" si="19"/>
        <v/>
      </c>
      <c r="H242" s="472" t="str">
        <f t="shared" si="20"/>
        <v>否</v>
      </c>
      <c r="I242" s="476" t="str">
        <f t="shared" si="21"/>
        <v>项</v>
      </c>
      <c r="J242" s="284">
        <v>2013810</v>
      </c>
      <c r="K242" s="284" t="s">
        <v>406</v>
      </c>
      <c r="L242" s="287">
        <v>0</v>
      </c>
      <c r="M242" s="285">
        <f t="shared" si="22"/>
        <v>0</v>
      </c>
      <c r="N242" s="285">
        <f t="shared" si="23"/>
        <v>0</v>
      </c>
    </row>
    <row r="243" ht="34.9" customHeight="1" spans="1:14">
      <c r="A243" s="473">
        <v>2013811</v>
      </c>
      <c r="B243" s="216" t="s">
        <v>407</v>
      </c>
      <c r="C243" s="190"/>
      <c r="D243" s="190"/>
      <c r="E243" s="190"/>
      <c r="F243" s="278" t="str">
        <f t="shared" si="18"/>
        <v/>
      </c>
      <c r="G243" s="278" t="str">
        <f t="shared" si="19"/>
        <v/>
      </c>
      <c r="H243" s="472" t="str">
        <f t="shared" si="20"/>
        <v>否</v>
      </c>
      <c r="I243" s="476" t="str">
        <f t="shared" si="21"/>
        <v>项</v>
      </c>
      <c r="J243" s="285"/>
      <c r="K243" s="285"/>
      <c r="L243" s="285"/>
      <c r="M243" s="285">
        <f t="shared" si="22"/>
        <v>2013811</v>
      </c>
      <c r="N243" s="285">
        <f t="shared" si="23"/>
        <v>0</v>
      </c>
    </row>
    <row r="244" ht="34.9" customHeight="1" spans="1:14">
      <c r="A244" s="473">
        <v>2013812</v>
      </c>
      <c r="B244" s="216" t="s">
        <v>408</v>
      </c>
      <c r="C244" s="190"/>
      <c r="D244" s="190"/>
      <c r="E244" s="190"/>
      <c r="F244" s="278" t="str">
        <f t="shared" si="18"/>
        <v/>
      </c>
      <c r="G244" s="278" t="str">
        <f t="shared" si="19"/>
        <v/>
      </c>
      <c r="H244" s="472" t="str">
        <f t="shared" si="20"/>
        <v>否</v>
      </c>
      <c r="I244" s="476" t="str">
        <f t="shared" si="21"/>
        <v>项</v>
      </c>
      <c r="J244" s="284">
        <v>2013812</v>
      </c>
      <c r="K244" s="284" t="s">
        <v>409</v>
      </c>
      <c r="L244" s="287">
        <v>0</v>
      </c>
      <c r="M244" s="285">
        <f t="shared" si="22"/>
        <v>0</v>
      </c>
      <c r="N244" s="285">
        <f t="shared" si="23"/>
        <v>0</v>
      </c>
    </row>
    <row r="245" ht="34.9" customHeight="1" spans="1:14">
      <c r="A245" s="473">
        <v>2013813</v>
      </c>
      <c r="B245" s="216" t="s">
        <v>410</v>
      </c>
      <c r="C245" s="190"/>
      <c r="D245" s="190"/>
      <c r="E245" s="190"/>
      <c r="F245" s="278" t="str">
        <f t="shared" si="18"/>
        <v/>
      </c>
      <c r="G245" s="278" t="str">
        <f t="shared" si="19"/>
        <v/>
      </c>
      <c r="H245" s="472" t="str">
        <f t="shared" si="20"/>
        <v>否</v>
      </c>
      <c r="I245" s="476" t="str">
        <f t="shared" si="21"/>
        <v>项</v>
      </c>
      <c r="J245" s="284">
        <v>2013813</v>
      </c>
      <c r="K245" s="284" t="s">
        <v>411</v>
      </c>
      <c r="L245" s="287">
        <v>0</v>
      </c>
      <c r="M245" s="285">
        <f t="shared" si="22"/>
        <v>0</v>
      </c>
      <c r="N245" s="285">
        <f t="shared" si="23"/>
        <v>0</v>
      </c>
    </row>
    <row r="246" ht="34.9" customHeight="1" spans="1:14">
      <c r="A246" s="473">
        <v>2013814</v>
      </c>
      <c r="B246" s="216" t="s">
        <v>412</v>
      </c>
      <c r="C246" s="190"/>
      <c r="D246" s="190"/>
      <c r="E246" s="190"/>
      <c r="F246" s="278" t="str">
        <f t="shared" si="18"/>
        <v/>
      </c>
      <c r="G246" s="278" t="str">
        <f t="shared" si="19"/>
        <v/>
      </c>
      <c r="H246" s="472" t="str">
        <f t="shared" si="20"/>
        <v>否</v>
      </c>
      <c r="I246" s="476" t="str">
        <f t="shared" si="21"/>
        <v>项</v>
      </c>
      <c r="J246" s="284">
        <v>2013814</v>
      </c>
      <c r="K246" s="284" t="s">
        <v>413</v>
      </c>
      <c r="L246" s="287">
        <v>0</v>
      </c>
      <c r="M246" s="285">
        <f t="shared" si="22"/>
        <v>0</v>
      </c>
      <c r="N246" s="285">
        <f t="shared" si="23"/>
        <v>0</v>
      </c>
    </row>
    <row r="247" ht="34.9" customHeight="1" spans="1:14">
      <c r="A247" s="473">
        <v>2013815</v>
      </c>
      <c r="B247" s="216" t="s">
        <v>414</v>
      </c>
      <c r="C247" s="190"/>
      <c r="D247" s="400">
        <v>5</v>
      </c>
      <c r="E247" s="190">
        <v>1</v>
      </c>
      <c r="F247" s="278" t="str">
        <f t="shared" si="18"/>
        <v/>
      </c>
      <c r="G247" s="278">
        <f t="shared" si="19"/>
        <v>0.2</v>
      </c>
      <c r="H247" s="472" t="str">
        <f t="shared" si="20"/>
        <v>是</v>
      </c>
      <c r="I247" s="476" t="str">
        <f t="shared" si="21"/>
        <v>项</v>
      </c>
      <c r="J247" s="284">
        <v>2013815</v>
      </c>
      <c r="K247" s="284" t="s">
        <v>415</v>
      </c>
      <c r="L247" s="287">
        <v>1</v>
      </c>
      <c r="M247" s="285">
        <f t="shared" si="22"/>
        <v>0</v>
      </c>
      <c r="N247" s="285">
        <f t="shared" si="23"/>
        <v>0</v>
      </c>
    </row>
    <row r="248" ht="34.9" customHeight="1" spans="1:14">
      <c r="A248" s="473">
        <v>2013816</v>
      </c>
      <c r="B248" s="216" t="s">
        <v>416</v>
      </c>
      <c r="C248" s="190"/>
      <c r="D248" s="400">
        <v>6</v>
      </c>
      <c r="E248" s="190">
        <v>1</v>
      </c>
      <c r="F248" s="278" t="str">
        <f t="shared" si="18"/>
        <v/>
      </c>
      <c r="G248" s="278">
        <f t="shared" si="19"/>
        <v>0.166666666666667</v>
      </c>
      <c r="H248" s="472" t="str">
        <f t="shared" si="20"/>
        <v>是</v>
      </c>
      <c r="I248" s="476" t="str">
        <f t="shared" si="21"/>
        <v>项</v>
      </c>
      <c r="J248" s="284">
        <v>2013816</v>
      </c>
      <c r="K248" s="284" t="s">
        <v>417</v>
      </c>
      <c r="L248" s="287">
        <v>1</v>
      </c>
      <c r="M248" s="285">
        <f t="shared" si="22"/>
        <v>0</v>
      </c>
      <c r="N248" s="285">
        <f t="shared" si="23"/>
        <v>0</v>
      </c>
    </row>
    <row r="249" ht="34.9" customHeight="1" spans="1:14">
      <c r="A249" s="473">
        <v>2013850</v>
      </c>
      <c r="B249" s="216" t="s">
        <v>163</v>
      </c>
      <c r="C249" s="190">
        <v>137</v>
      </c>
      <c r="D249" s="400">
        <v>149</v>
      </c>
      <c r="E249" s="190">
        <v>148</v>
      </c>
      <c r="F249" s="278">
        <f t="shared" si="18"/>
        <v>0.0802919708029197</v>
      </c>
      <c r="G249" s="278">
        <f t="shared" si="19"/>
        <v>0.993288590604027</v>
      </c>
      <c r="H249" s="472" t="str">
        <f t="shared" si="20"/>
        <v>是</v>
      </c>
      <c r="I249" s="476" t="str">
        <f t="shared" si="21"/>
        <v>项</v>
      </c>
      <c r="J249" s="284">
        <v>2013850</v>
      </c>
      <c r="K249" s="284" t="s">
        <v>164</v>
      </c>
      <c r="L249" s="287">
        <v>148</v>
      </c>
      <c r="M249" s="285">
        <f t="shared" si="22"/>
        <v>0</v>
      </c>
      <c r="N249" s="285">
        <f t="shared" si="23"/>
        <v>0</v>
      </c>
    </row>
    <row r="250" ht="34.9" customHeight="1" spans="1:14">
      <c r="A250" s="473">
        <v>2013899</v>
      </c>
      <c r="B250" s="216" t="s">
        <v>418</v>
      </c>
      <c r="C250" s="190">
        <v>195</v>
      </c>
      <c r="D250" s="400">
        <v>37</v>
      </c>
      <c r="E250" s="190">
        <v>19</v>
      </c>
      <c r="F250" s="278">
        <f t="shared" si="18"/>
        <v>-0.902564102564103</v>
      </c>
      <c r="G250" s="278">
        <f t="shared" si="19"/>
        <v>0.513513513513513</v>
      </c>
      <c r="H250" s="472" t="str">
        <f t="shared" si="20"/>
        <v>是</v>
      </c>
      <c r="I250" s="476" t="str">
        <f t="shared" si="21"/>
        <v>项</v>
      </c>
      <c r="J250" s="284">
        <v>2013899</v>
      </c>
      <c r="K250" s="284" t="s">
        <v>419</v>
      </c>
      <c r="L250" s="287">
        <v>19</v>
      </c>
      <c r="M250" s="285">
        <f t="shared" si="22"/>
        <v>0</v>
      </c>
      <c r="N250" s="285">
        <f t="shared" si="23"/>
        <v>0</v>
      </c>
    </row>
    <row r="251" ht="34.9" customHeight="1" spans="1:14">
      <c r="A251" s="473">
        <v>20199</v>
      </c>
      <c r="B251" s="216" t="s">
        <v>420</v>
      </c>
      <c r="C251" s="190">
        <f>SUM(C252:C253)</f>
        <v>399</v>
      </c>
      <c r="D251" s="190">
        <f>SUM(D252:D253)</f>
        <v>5</v>
      </c>
      <c r="E251" s="186">
        <f>SUM(E252:E253)</f>
        <v>10</v>
      </c>
      <c r="F251" s="278">
        <f t="shared" si="18"/>
        <v>-0.974937343358396</v>
      </c>
      <c r="G251" s="278">
        <f t="shared" si="19"/>
        <v>2</v>
      </c>
      <c r="H251" s="472" t="str">
        <f t="shared" si="20"/>
        <v>是</v>
      </c>
      <c r="I251" s="476" t="str">
        <f t="shared" si="21"/>
        <v>款</v>
      </c>
      <c r="J251" s="284">
        <v>20199</v>
      </c>
      <c r="K251" s="286" t="s">
        <v>421</v>
      </c>
      <c r="L251" s="287">
        <v>10</v>
      </c>
      <c r="M251" s="285">
        <f t="shared" si="22"/>
        <v>0</v>
      </c>
      <c r="N251" s="285">
        <f t="shared" si="23"/>
        <v>0</v>
      </c>
    </row>
    <row r="252" ht="34.9" customHeight="1" spans="1:14">
      <c r="A252" s="473">
        <v>2019901</v>
      </c>
      <c r="B252" s="216" t="s">
        <v>422</v>
      </c>
      <c r="C252" s="190"/>
      <c r="D252" s="190"/>
      <c r="E252" s="186"/>
      <c r="F252" s="278" t="str">
        <f t="shared" si="18"/>
        <v/>
      </c>
      <c r="G252" s="278" t="str">
        <f t="shared" si="19"/>
        <v/>
      </c>
      <c r="H252" s="472" t="str">
        <f t="shared" si="20"/>
        <v>否</v>
      </c>
      <c r="I252" s="476" t="str">
        <f t="shared" si="21"/>
        <v>项</v>
      </c>
      <c r="J252" s="284">
        <v>2019901</v>
      </c>
      <c r="K252" s="284" t="s">
        <v>423</v>
      </c>
      <c r="L252" s="287">
        <v>0</v>
      </c>
      <c r="M252" s="285">
        <f t="shared" si="22"/>
        <v>0</v>
      </c>
      <c r="N252" s="285">
        <f t="shared" si="23"/>
        <v>0</v>
      </c>
    </row>
    <row r="253" ht="34.9" customHeight="1" spans="1:14">
      <c r="A253" s="473">
        <v>2019999</v>
      </c>
      <c r="B253" s="216" t="s">
        <v>424</v>
      </c>
      <c r="C253" s="190">
        <v>399</v>
      </c>
      <c r="D253" s="400">
        <v>5</v>
      </c>
      <c r="E253" s="186">
        <v>10</v>
      </c>
      <c r="F253" s="278">
        <f t="shared" si="18"/>
        <v>-0.974937343358396</v>
      </c>
      <c r="G253" s="278">
        <f t="shared" si="19"/>
        <v>2</v>
      </c>
      <c r="H253" s="472" t="str">
        <f t="shared" si="20"/>
        <v>是</v>
      </c>
      <c r="I253" s="476" t="str">
        <f t="shared" si="21"/>
        <v>项</v>
      </c>
      <c r="J253" s="284">
        <v>2019999</v>
      </c>
      <c r="K253" s="284" t="s">
        <v>425</v>
      </c>
      <c r="L253" s="287">
        <v>10</v>
      </c>
      <c r="M253" s="285">
        <f t="shared" si="22"/>
        <v>0</v>
      </c>
      <c r="N253" s="285">
        <f t="shared" si="23"/>
        <v>0</v>
      </c>
    </row>
    <row r="254" ht="34.9" customHeight="1" spans="1:14">
      <c r="A254" s="471">
        <v>202</v>
      </c>
      <c r="B254" s="121" t="s">
        <v>80</v>
      </c>
      <c r="C254" s="197">
        <f>SUM(C255:C256)</f>
        <v>0</v>
      </c>
      <c r="D254" s="197">
        <f>SUM(D255:D256)</f>
        <v>0</v>
      </c>
      <c r="E254" s="180">
        <f>SUM(E255:E256)</f>
        <v>0</v>
      </c>
      <c r="F254" s="274" t="str">
        <f t="shared" si="18"/>
        <v/>
      </c>
      <c r="G254" s="274" t="str">
        <f t="shared" si="19"/>
        <v/>
      </c>
      <c r="H254" s="472" t="str">
        <f t="shared" si="20"/>
        <v>是</v>
      </c>
      <c r="I254" s="476" t="str">
        <f t="shared" si="21"/>
        <v>类</v>
      </c>
      <c r="J254" s="284">
        <v>202</v>
      </c>
      <c r="K254" s="286" t="s">
        <v>426</v>
      </c>
      <c r="L254" s="287">
        <v>0</v>
      </c>
      <c r="M254" s="285">
        <f t="shared" si="22"/>
        <v>0</v>
      </c>
      <c r="N254" s="285">
        <f t="shared" si="23"/>
        <v>0</v>
      </c>
    </row>
    <row r="255" ht="34.9" customHeight="1" spans="1:14">
      <c r="A255" s="473">
        <v>20205</v>
      </c>
      <c r="B255" s="216" t="s">
        <v>427</v>
      </c>
      <c r="C255" s="190"/>
      <c r="D255" s="190"/>
      <c r="E255" s="186"/>
      <c r="F255" s="278" t="str">
        <f t="shared" si="18"/>
        <v/>
      </c>
      <c r="G255" s="278" t="str">
        <f t="shared" si="19"/>
        <v/>
      </c>
      <c r="H255" s="472" t="str">
        <f t="shared" si="20"/>
        <v>否</v>
      </c>
      <c r="I255" s="476" t="str">
        <f t="shared" si="21"/>
        <v>款</v>
      </c>
      <c r="J255" s="284"/>
      <c r="K255" s="286"/>
      <c r="L255" s="287"/>
      <c r="M255" s="285">
        <f t="shared" si="22"/>
        <v>20205</v>
      </c>
      <c r="N255" s="285">
        <f t="shared" si="23"/>
        <v>0</v>
      </c>
    </row>
    <row r="256" ht="34.9" customHeight="1" spans="1:14">
      <c r="A256" s="473">
        <v>20299</v>
      </c>
      <c r="B256" s="216" t="s">
        <v>428</v>
      </c>
      <c r="C256" s="190"/>
      <c r="D256" s="190"/>
      <c r="E256" s="186"/>
      <c r="F256" s="278" t="str">
        <f t="shared" si="18"/>
        <v/>
      </c>
      <c r="G256" s="278" t="str">
        <f t="shared" si="19"/>
        <v/>
      </c>
      <c r="H256" s="472" t="str">
        <f t="shared" si="20"/>
        <v>否</v>
      </c>
      <c r="I256" s="476" t="str">
        <f t="shared" si="21"/>
        <v>款</v>
      </c>
      <c r="J256" s="284"/>
      <c r="K256" s="284"/>
      <c r="L256" s="287"/>
      <c r="M256" s="285">
        <f t="shared" si="22"/>
        <v>20299</v>
      </c>
      <c r="N256" s="285">
        <f t="shared" si="23"/>
        <v>0</v>
      </c>
    </row>
    <row r="257" ht="34.9" customHeight="1" spans="1:14">
      <c r="A257" s="471">
        <v>203</v>
      </c>
      <c r="B257" s="121" t="s">
        <v>82</v>
      </c>
      <c r="C257" s="197">
        <f>SUM(C258,C260,C262,C264,C274)</f>
        <v>383</v>
      </c>
      <c r="D257" s="197">
        <f>SUM(D258,D260,D262,D264,D274)</f>
        <v>548</v>
      </c>
      <c r="E257" s="197">
        <f>SUM(E258,E260,E262,E264,E274)</f>
        <v>281</v>
      </c>
      <c r="F257" s="274">
        <f t="shared" si="18"/>
        <v>-0.266318537859008</v>
      </c>
      <c r="G257" s="274">
        <f t="shared" si="19"/>
        <v>0.512773722627737</v>
      </c>
      <c r="H257" s="472" t="str">
        <f t="shared" si="20"/>
        <v>是</v>
      </c>
      <c r="I257" s="476" t="str">
        <f t="shared" si="21"/>
        <v>类</v>
      </c>
      <c r="J257" s="284">
        <v>203</v>
      </c>
      <c r="K257" s="286" t="s">
        <v>429</v>
      </c>
      <c r="L257" s="287">
        <v>281</v>
      </c>
      <c r="M257" s="285">
        <f t="shared" si="22"/>
        <v>0</v>
      </c>
      <c r="N257" s="285">
        <f t="shared" si="23"/>
        <v>0</v>
      </c>
    </row>
    <row r="258" ht="34.9" customHeight="1" spans="1:14">
      <c r="A258" s="477">
        <v>20301</v>
      </c>
      <c r="B258" s="216" t="s">
        <v>430</v>
      </c>
      <c r="C258" s="190">
        <f>C259</f>
        <v>0</v>
      </c>
      <c r="D258" s="190">
        <f>D259</f>
        <v>0</v>
      </c>
      <c r="E258" s="186">
        <f>E259</f>
        <v>0</v>
      </c>
      <c r="F258" s="278" t="str">
        <f t="shared" si="18"/>
        <v/>
      </c>
      <c r="G258" s="278" t="str">
        <f t="shared" si="19"/>
        <v/>
      </c>
      <c r="H258" s="472" t="str">
        <f t="shared" si="20"/>
        <v>否</v>
      </c>
      <c r="I258" s="476" t="str">
        <f t="shared" si="21"/>
        <v>款</v>
      </c>
      <c r="J258" s="284">
        <v>20301</v>
      </c>
      <c r="K258" s="286" t="s">
        <v>431</v>
      </c>
      <c r="L258" s="287">
        <v>0</v>
      </c>
      <c r="M258" s="285">
        <f t="shared" si="22"/>
        <v>0</v>
      </c>
      <c r="N258" s="285">
        <f t="shared" si="23"/>
        <v>0</v>
      </c>
    </row>
    <row r="259" ht="34.9" customHeight="1" spans="1:14">
      <c r="A259" s="477">
        <v>2030101</v>
      </c>
      <c r="B259" s="216" t="s">
        <v>432</v>
      </c>
      <c r="C259" s="190"/>
      <c r="D259" s="190"/>
      <c r="E259" s="186"/>
      <c r="F259" s="278" t="str">
        <f t="shared" si="18"/>
        <v/>
      </c>
      <c r="G259" s="278" t="str">
        <f t="shared" si="19"/>
        <v/>
      </c>
      <c r="H259" s="472" t="str">
        <f t="shared" si="20"/>
        <v>否</v>
      </c>
      <c r="I259" s="476" t="str">
        <f t="shared" si="21"/>
        <v>项</v>
      </c>
      <c r="J259" s="284">
        <v>2030101</v>
      </c>
      <c r="K259" s="284" t="s">
        <v>433</v>
      </c>
      <c r="L259" s="287">
        <v>0</v>
      </c>
      <c r="M259" s="285">
        <f t="shared" si="22"/>
        <v>0</v>
      </c>
      <c r="N259" s="285">
        <f t="shared" si="23"/>
        <v>0</v>
      </c>
    </row>
    <row r="260" ht="34.9" customHeight="1" spans="1:14">
      <c r="A260" s="477">
        <v>20304</v>
      </c>
      <c r="B260" s="216" t="s">
        <v>434</v>
      </c>
      <c r="C260" s="190">
        <f>C261</f>
        <v>0</v>
      </c>
      <c r="D260" s="190">
        <f>D261</f>
        <v>0</v>
      </c>
      <c r="E260" s="186">
        <f>E261</f>
        <v>0</v>
      </c>
      <c r="F260" s="278" t="str">
        <f t="shared" si="18"/>
        <v/>
      </c>
      <c r="G260" s="278" t="str">
        <f t="shared" si="19"/>
        <v/>
      </c>
      <c r="H260" s="472" t="str">
        <f t="shared" si="20"/>
        <v>否</v>
      </c>
      <c r="I260" s="476" t="str">
        <f t="shared" si="21"/>
        <v>款</v>
      </c>
      <c r="J260" s="284">
        <v>20304</v>
      </c>
      <c r="K260" s="286" t="s">
        <v>434</v>
      </c>
      <c r="L260" s="287">
        <v>0</v>
      </c>
      <c r="M260" s="285">
        <f t="shared" si="22"/>
        <v>0</v>
      </c>
      <c r="N260" s="285">
        <f t="shared" si="23"/>
        <v>0</v>
      </c>
    </row>
    <row r="261" ht="34.9" customHeight="1" spans="1:14">
      <c r="A261" s="477">
        <v>2030401</v>
      </c>
      <c r="B261" s="216" t="s">
        <v>435</v>
      </c>
      <c r="C261" s="190"/>
      <c r="D261" s="190"/>
      <c r="E261" s="186"/>
      <c r="F261" s="278" t="str">
        <f t="shared" ref="F261:F324" si="24">IF(C261&lt;&gt;0,E261/C261-1,"")</f>
        <v/>
      </c>
      <c r="G261" s="278" t="str">
        <f t="shared" ref="G261:G324" si="25">IF(D261&lt;&gt;0,E261/D261,"")</f>
        <v/>
      </c>
      <c r="H261" s="472" t="str">
        <f t="shared" ref="H261:H324" si="26">IF(LEN(A261)=3,"是",IF(B261&lt;&gt;"",IF(SUM(C261:E261)&lt;&gt;0,"是","否"),"是"))</f>
        <v>否</v>
      </c>
      <c r="I261" s="476" t="str">
        <f t="shared" ref="I261:I324" si="27">IF(LEN(A261)=3,"类",IF(LEN(A261)=5,"款","项"))</f>
        <v>项</v>
      </c>
      <c r="J261" s="284">
        <v>2030401</v>
      </c>
      <c r="K261" s="284" t="s">
        <v>436</v>
      </c>
      <c r="L261" s="287">
        <v>0</v>
      </c>
      <c r="M261" s="285">
        <f t="shared" si="22"/>
        <v>0</v>
      </c>
      <c r="N261" s="285">
        <f t="shared" si="23"/>
        <v>0</v>
      </c>
    </row>
    <row r="262" ht="34.9" customHeight="1" spans="1:14">
      <c r="A262" s="477">
        <v>20305</v>
      </c>
      <c r="B262" s="216" t="s">
        <v>437</v>
      </c>
      <c r="C262" s="190">
        <f>C263</f>
        <v>0</v>
      </c>
      <c r="D262" s="190">
        <f>D263</f>
        <v>0</v>
      </c>
      <c r="E262" s="186">
        <f>E263</f>
        <v>0</v>
      </c>
      <c r="F262" s="278" t="str">
        <f t="shared" si="24"/>
        <v/>
      </c>
      <c r="G262" s="278" t="str">
        <f t="shared" si="25"/>
        <v/>
      </c>
      <c r="H262" s="472" t="str">
        <f t="shared" si="26"/>
        <v>否</v>
      </c>
      <c r="I262" s="476" t="str">
        <f t="shared" si="27"/>
        <v>款</v>
      </c>
      <c r="J262" s="284">
        <v>20305</v>
      </c>
      <c r="K262" s="286" t="s">
        <v>437</v>
      </c>
      <c r="L262" s="287">
        <v>0</v>
      </c>
      <c r="M262" s="285">
        <f t="shared" ref="M262:M325" si="28">A262-J262</f>
        <v>0</v>
      </c>
      <c r="N262" s="285">
        <f t="shared" ref="N262:N325" si="29">E262-L262</f>
        <v>0</v>
      </c>
    </row>
    <row r="263" ht="34.9" customHeight="1" spans="1:14">
      <c r="A263" s="477">
        <v>2030501</v>
      </c>
      <c r="B263" s="216" t="s">
        <v>438</v>
      </c>
      <c r="C263" s="190"/>
      <c r="D263" s="190"/>
      <c r="E263" s="186"/>
      <c r="F263" s="278" t="str">
        <f t="shared" si="24"/>
        <v/>
      </c>
      <c r="G263" s="278" t="str">
        <f t="shared" si="25"/>
        <v/>
      </c>
      <c r="H263" s="472" t="str">
        <f t="shared" si="26"/>
        <v>否</v>
      </c>
      <c r="I263" s="476" t="str">
        <f t="shared" si="27"/>
        <v>项</v>
      </c>
      <c r="J263" s="284">
        <v>2030501</v>
      </c>
      <c r="K263" s="284" t="s">
        <v>439</v>
      </c>
      <c r="L263" s="287">
        <v>0</v>
      </c>
      <c r="M263" s="285">
        <f t="shared" si="28"/>
        <v>0</v>
      </c>
      <c r="N263" s="285">
        <f t="shared" si="29"/>
        <v>0</v>
      </c>
    </row>
    <row r="264" ht="34.9" customHeight="1" spans="1:14">
      <c r="A264" s="473">
        <v>20306</v>
      </c>
      <c r="B264" s="216" t="s">
        <v>440</v>
      </c>
      <c r="C264" s="190">
        <f>SUM(C265:C273)</f>
        <v>373</v>
      </c>
      <c r="D264" s="190">
        <f>SUM(D265:D273)</f>
        <v>496</v>
      </c>
      <c r="E264" s="186">
        <f>SUM(E265:E273)</f>
        <v>241</v>
      </c>
      <c r="F264" s="278">
        <f t="shared" si="24"/>
        <v>-0.353887399463807</v>
      </c>
      <c r="G264" s="278">
        <f t="shared" si="25"/>
        <v>0.485887096774194</v>
      </c>
      <c r="H264" s="472" t="str">
        <f t="shared" si="26"/>
        <v>是</v>
      </c>
      <c r="I264" s="476" t="str">
        <f t="shared" si="27"/>
        <v>款</v>
      </c>
      <c r="J264" s="284">
        <v>20306</v>
      </c>
      <c r="K264" s="286" t="s">
        <v>441</v>
      </c>
      <c r="L264" s="287">
        <v>241</v>
      </c>
      <c r="M264" s="285">
        <f t="shared" si="28"/>
        <v>0</v>
      </c>
      <c r="N264" s="285">
        <f t="shared" si="29"/>
        <v>0</v>
      </c>
    </row>
    <row r="265" ht="34.9" customHeight="1" spans="1:14">
      <c r="A265" s="473">
        <v>2030601</v>
      </c>
      <c r="B265" s="216" t="s">
        <v>442</v>
      </c>
      <c r="C265" s="190">
        <v>8</v>
      </c>
      <c r="D265" s="400">
        <v>39</v>
      </c>
      <c r="E265" s="190">
        <v>41</v>
      </c>
      <c r="F265" s="278">
        <f t="shared" si="24"/>
        <v>4.125</v>
      </c>
      <c r="G265" s="278">
        <f t="shared" si="25"/>
        <v>1.05128205128205</v>
      </c>
      <c r="H265" s="472" t="str">
        <f t="shared" si="26"/>
        <v>是</v>
      </c>
      <c r="I265" s="476" t="str">
        <f t="shared" si="27"/>
        <v>项</v>
      </c>
      <c r="J265" s="284">
        <v>2030601</v>
      </c>
      <c r="K265" s="284" t="s">
        <v>443</v>
      </c>
      <c r="L265" s="287">
        <v>41</v>
      </c>
      <c r="M265" s="285">
        <f t="shared" si="28"/>
        <v>0</v>
      </c>
      <c r="N265" s="285">
        <f t="shared" si="29"/>
        <v>0</v>
      </c>
    </row>
    <row r="266" ht="34.9" customHeight="1" spans="1:14">
      <c r="A266" s="473">
        <v>2030602</v>
      </c>
      <c r="B266" s="216" t="s">
        <v>444</v>
      </c>
      <c r="C266" s="190">
        <v>0</v>
      </c>
      <c r="D266" s="400">
        <v>0</v>
      </c>
      <c r="E266" s="190">
        <v>0</v>
      </c>
      <c r="F266" s="278" t="str">
        <f t="shared" si="24"/>
        <v/>
      </c>
      <c r="G266" s="278" t="str">
        <f t="shared" si="25"/>
        <v/>
      </c>
      <c r="H266" s="472" t="str">
        <f t="shared" si="26"/>
        <v>否</v>
      </c>
      <c r="I266" s="476" t="str">
        <f t="shared" si="27"/>
        <v>项</v>
      </c>
      <c r="J266" s="284">
        <v>2030602</v>
      </c>
      <c r="K266" s="284" t="s">
        <v>445</v>
      </c>
      <c r="L266" s="287">
        <v>0</v>
      </c>
      <c r="M266" s="285">
        <f t="shared" si="28"/>
        <v>0</v>
      </c>
      <c r="N266" s="285">
        <f t="shared" si="29"/>
        <v>0</v>
      </c>
    </row>
    <row r="267" ht="34.9" customHeight="1" spans="1:14">
      <c r="A267" s="473">
        <v>2030603</v>
      </c>
      <c r="B267" s="216" t="s">
        <v>446</v>
      </c>
      <c r="C267" s="190">
        <v>0</v>
      </c>
      <c r="D267" s="400">
        <v>28</v>
      </c>
      <c r="E267" s="190">
        <v>16</v>
      </c>
      <c r="F267" s="278" t="str">
        <f t="shared" si="24"/>
        <v/>
      </c>
      <c r="G267" s="278">
        <f t="shared" si="25"/>
        <v>0.571428571428571</v>
      </c>
      <c r="H267" s="472" t="str">
        <f t="shared" si="26"/>
        <v>是</v>
      </c>
      <c r="I267" s="476" t="str">
        <f t="shared" si="27"/>
        <v>项</v>
      </c>
      <c r="J267" s="284">
        <v>2030603</v>
      </c>
      <c r="K267" s="284" t="s">
        <v>447</v>
      </c>
      <c r="L267" s="287">
        <v>16</v>
      </c>
      <c r="M267" s="285">
        <f t="shared" si="28"/>
        <v>0</v>
      </c>
      <c r="N267" s="285">
        <f t="shared" si="29"/>
        <v>0</v>
      </c>
    </row>
    <row r="268" ht="34.9" customHeight="1" spans="1:14">
      <c r="A268" s="473">
        <v>2030604</v>
      </c>
      <c r="B268" s="216" t="s">
        <v>448</v>
      </c>
      <c r="C268" s="190">
        <v>0</v>
      </c>
      <c r="D268" s="190"/>
      <c r="E268" s="190">
        <v>0</v>
      </c>
      <c r="F268" s="278" t="str">
        <f t="shared" si="24"/>
        <v/>
      </c>
      <c r="G268" s="278" t="str">
        <f t="shared" si="25"/>
        <v/>
      </c>
      <c r="H268" s="472" t="str">
        <f t="shared" si="26"/>
        <v>否</v>
      </c>
      <c r="I268" s="476" t="str">
        <f t="shared" si="27"/>
        <v>项</v>
      </c>
      <c r="J268" s="284">
        <v>2030604</v>
      </c>
      <c r="K268" s="284" t="s">
        <v>449</v>
      </c>
      <c r="L268" s="287">
        <v>0</v>
      </c>
      <c r="M268" s="285">
        <f t="shared" si="28"/>
        <v>0</v>
      </c>
      <c r="N268" s="285">
        <f t="shared" si="29"/>
        <v>0</v>
      </c>
    </row>
    <row r="269" ht="34.9" customHeight="1" spans="1:14">
      <c r="A269" s="473">
        <v>2030605</v>
      </c>
      <c r="B269" s="216" t="s">
        <v>450</v>
      </c>
      <c r="C269" s="190">
        <v>0</v>
      </c>
      <c r="D269" s="190"/>
      <c r="E269" s="190">
        <v>0</v>
      </c>
      <c r="F269" s="278" t="str">
        <f t="shared" si="24"/>
        <v/>
      </c>
      <c r="G269" s="278" t="str">
        <f t="shared" si="25"/>
        <v/>
      </c>
      <c r="H269" s="472" t="str">
        <f t="shared" si="26"/>
        <v>否</v>
      </c>
      <c r="I269" s="476" t="str">
        <f t="shared" si="27"/>
        <v>项</v>
      </c>
      <c r="J269" s="284">
        <v>2030605</v>
      </c>
      <c r="K269" s="284" t="s">
        <v>451</v>
      </c>
      <c r="L269" s="287">
        <v>0</v>
      </c>
      <c r="M269" s="285">
        <f t="shared" si="28"/>
        <v>0</v>
      </c>
      <c r="N269" s="285">
        <f t="shared" si="29"/>
        <v>0</v>
      </c>
    </row>
    <row r="270" ht="34.9" customHeight="1" spans="1:14">
      <c r="A270" s="473">
        <v>2030606</v>
      </c>
      <c r="B270" s="216" t="s">
        <v>452</v>
      </c>
      <c r="C270" s="190">
        <v>0</v>
      </c>
      <c r="D270" s="190"/>
      <c r="E270" s="190">
        <v>0</v>
      </c>
      <c r="F270" s="278" t="str">
        <f t="shared" si="24"/>
        <v/>
      </c>
      <c r="G270" s="278" t="str">
        <f t="shared" si="25"/>
        <v/>
      </c>
      <c r="H270" s="472" t="str">
        <f t="shared" si="26"/>
        <v>否</v>
      </c>
      <c r="I270" s="476" t="str">
        <f t="shared" si="27"/>
        <v>项</v>
      </c>
      <c r="J270" s="284">
        <v>2030606</v>
      </c>
      <c r="K270" s="284" t="s">
        <v>453</v>
      </c>
      <c r="L270" s="287">
        <v>0</v>
      </c>
      <c r="M270" s="285">
        <f t="shared" si="28"/>
        <v>0</v>
      </c>
      <c r="N270" s="285">
        <f t="shared" si="29"/>
        <v>0</v>
      </c>
    </row>
    <row r="271" ht="34.9" customHeight="1" spans="1:14">
      <c r="A271" s="473">
        <v>2030607</v>
      </c>
      <c r="B271" s="216" t="s">
        <v>454</v>
      </c>
      <c r="C271" s="190">
        <v>110</v>
      </c>
      <c r="D271" s="400">
        <v>123</v>
      </c>
      <c r="E271" s="190">
        <v>69</v>
      </c>
      <c r="F271" s="278">
        <f t="shared" si="24"/>
        <v>-0.372727272727273</v>
      </c>
      <c r="G271" s="278">
        <f t="shared" si="25"/>
        <v>0.560975609756098</v>
      </c>
      <c r="H271" s="472" t="str">
        <f t="shared" si="26"/>
        <v>是</v>
      </c>
      <c r="I271" s="476" t="str">
        <f t="shared" si="27"/>
        <v>项</v>
      </c>
      <c r="J271" s="284">
        <v>2030607</v>
      </c>
      <c r="K271" s="284" t="s">
        <v>455</v>
      </c>
      <c r="L271" s="287">
        <v>69</v>
      </c>
      <c r="M271" s="285">
        <f t="shared" si="28"/>
        <v>0</v>
      </c>
      <c r="N271" s="285">
        <f t="shared" si="29"/>
        <v>0</v>
      </c>
    </row>
    <row r="272" ht="34.9" customHeight="1" spans="1:14">
      <c r="A272" s="473">
        <v>2030608</v>
      </c>
      <c r="B272" s="216" t="s">
        <v>456</v>
      </c>
      <c r="C272" s="190">
        <v>255</v>
      </c>
      <c r="D272" s="400">
        <v>306</v>
      </c>
      <c r="E272" s="190">
        <v>115</v>
      </c>
      <c r="F272" s="278">
        <f t="shared" si="24"/>
        <v>-0.549019607843137</v>
      </c>
      <c r="G272" s="278">
        <f t="shared" si="25"/>
        <v>0.375816993464052</v>
      </c>
      <c r="H272" s="472" t="str">
        <f t="shared" si="26"/>
        <v>是</v>
      </c>
      <c r="I272" s="476" t="str">
        <f t="shared" si="27"/>
        <v>项</v>
      </c>
      <c r="J272" s="284">
        <v>2030608</v>
      </c>
      <c r="K272" s="284" t="s">
        <v>457</v>
      </c>
      <c r="L272" s="287">
        <v>115</v>
      </c>
      <c r="M272" s="285">
        <f t="shared" si="28"/>
        <v>0</v>
      </c>
      <c r="N272" s="285">
        <f t="shared" si="29"/>
        <v>0</v>
      </c>
    </row>
    <row r="273" ht="34.9" customHeight="1" spans="1:14">
      <c r="A273" s="473">
        <v>2030699</v>
      </c>
      <c r="B273" s="216" t="s">
        <v>458</v>
      </c>
      <c r="C273" s="190"/>
      <c r="D273" s="190"/>
      <c r="E273" s="190">
        <v>0</v>
      </c>
      <c r="F273" s="278" t="str">
        <f t="shared" si="24"/>
        <v/>
      </c>
      <c r="G273" s="278" t="str">
        <f t="shared" si="25"/>
        <v/>
      </c>
      <c r="H273" s="472" t="str">
        <f t="shared" si="26"/>
        <v>否</v>
      </c>
      <c r="I273" s="476" t="str">
        <f t="shared" si="27"/>
        <v>项</v>
      </c>
      <c r="J273" s="284">
        <v>2030699</v>
      </c>
      <c r="K273" s="284" t="s">
        <v>459</v>
      </c>
      <c r="L273" s="287">
        <v>0</v>
      </c>
      <c r="M273" s="285">
        <f t="shared" si="28"/>
        <v>0</v>
      </c>
      <c r="N273" s="285">
        <f t="shared" si="29"/>
        <v>0</v>
      </c>
    </row>
    <row r="274" ht="34.9" customHeight="1" spans="1:14">
      <c r="A274" s="473">
        <v>20399</v>
      </c>
      <c r="B274" s="216" t="s">
        <v>460</v>
      </c>
      <c r="C274" s="190">
        <f>C275</f>
        <v>10</v>
      </c>
      <c r="D274" s="190">
        <f>D275</f>
        <v>52</v>
      </c>
      <c r="E274" s="190">
        <f>E275</f>
        <v>40</v>
      </c>
      <c r="F274" s="278">
        <f t="shared" si="24"/>
        <v>3</v>
      </c>
      <c r="G274" s="278">
        <f t="shared" si="25"/>
        <v>0.769230769230769</v>
      </c>
      <c r="H274" s="472" t="str">
        <f t="shared" si="26"/>
        <v>是</v>
      </c>
      <c r="I274" s="476" t="str">
        <f t="shared" si="27"/>
        <v>款</v>
      </c>
      <c r="J274" s="284">
        <v>20399</v>
      </c>
      <c r="K274" s="286" t="s">
        <v>461</v>
      </c>
      <c r="L274" s="287">
        <v>40</v>
      </c>
      <c r="M274" s="285">
        <f t="shared" si="28"/>
        <v>0</v>
      </c>
      <c r="N274" s="285">
        <f t="shared" si="29"/>
        <v>0</v>
      </c>
    </row>
    <row r="275" ht="34.9" customHeight="1" spans="1:14">
      <c r="A275" s="473" t="s">
        <v>462</v>
      </c>
      <c r="B275" s="216" t="s">
        <v>463</v>
      </c>
      <c r="C275" s="190">
        <v>10</v>
      </c>
      <c r="D275" s="190">
        <v>52</v>
      </c>
      <c r="E275" s="186">
        <v>40</v>
      </c>
      <c r="F275" s="278">
        <f t="shared" si="24"/>
        <v>3</v>
      </c>
      <c r="G275" s="278">
        <f t="shared" si="25"/>
        <v>0.769230769230769</v>
      </c>
      <c r="H275" s="472" t="str">
        <f t="shared" si="26"/>
        <v>是</v>
      </c>
      <c r="I275" s="476" t="str">
        <f t="shared" si="27"/>
        <v>项</v>
      </c>
      <c r="J275" s="284">
        <v>2039901</v>
      </c>
      <c r="K275" s="284" t="s">
        <v>464</v>
      </c>
      <c r="L275" s="287">
        <v>40</v>
      </c>
      <c r="M275" s="285">
        <f t="shared" si="28"/>
        <v>98</v>
      </c>
      <c r="N275" s="285">
        <f t="shared" si="29"/>
        <v>0</v>
      </c>
    </row>
    <row r="276" ht="34.9" customHeight="1" spans="1:14">
      <c r="A276" s="471">
        <v>204</v>
      </c>
      <c r="B276" s="121" t="s">
        <v>84</v>
      </c>
      <c r="C276" s="197">
        <f>SUM(C277,C280,C291,C298,C306,C315,C331,C341,C351,C359,C365)</f>
        <v>17844</v>
      </c>
      <c r="D276" s="197">
        <f>SUM(D277,D280,D291,D298,D306,D315,D331,D341,D351,D359,D365)</f>
        <v>16024</v>
      </c>
      <c r="E276" s="180">
        <f>SUM(E277,E280,E291,E298,E306,E315,E331,E341,E351,E359,E365)</f>
        <v>14788</v>
      </c>
      <c r="F276" s="274">
        <f t="shared" si="24"/>
        <v>-0.171262048867967</v>
      </c>
      <c r="G276" s="274">
        <f t="shared" si="25"/>
        <v>0.922865701447828</v>
      </c>
      <c r="H276" s="472" t="str">
        <f t="shared" si="26"/>
        <v>是</v>
      </c>
      <c r="I276" s="476" t="str">
        <f t="shared" si="27"/>
        <v>类</v>
      </c>
      <c r="J276" s="284">
        <v>204</v>
      </c>
      <c r="K276" s="286" t="s">
        <v>465</v>
      </c>
      <c r="L276" s="287">
        <v>14788</v>
      </c>
      <c r="M276" s="285">
        <f t="shared" si="28"/>
        <v>0</v>
      </c>
      <c r="N276" s="285">
        <f t="shared" si="29"/>
        <v>0</v>
      </c>
    </row>
    <row r="277" ht="34.9" customHeight="1" spans="1:14">
      <c r="A277" s="473">
        <v>20401</v>
      </c>
      <c r="B277" s="216" t="s">
        <v>466</v>
      </c>
      <c r="C277" s="190">
        <f>SUM(C278:C279)</f>
        <v>320</v>
      </c>
      <c r="D277" s="190">
        <f>SUM(D278:D279)</f>
        <v>65</v>
      </c>
      <c r="E277" s="186">
        <f>SUM(E278:E279)</f>
        <v>271</v>
      </c>
      <c r="F277" s="278">
        <f t="shared" si="24"/>
        <v>-0.153125</v>
      </c>
      <c r="G277" s="278">
        <f t="shared" si="25"/>
        <v>4.16923076923077</v>
      </c>
      <c r="H277" s="472" t="str">
        <f t="shared" si="26"/>
        <v>是</v>
      </c>
      <c r="I277" s="476" t="str">
        <f t="shared" si="27"/>
        <v>款</v>
      </c>
      <c r="J277" s="284">
        <v>20401</v>
      </c>
      <c r="K277" s="286" t="s">
        <v>467</v>
      </c>
      <c r="L277" s="287">
        <v>271</v>
      </c>
      <c r="M277" s="285">
        <f t="shared" si="28"/>
        <v>0</v>
      </c>
      <c r="N277" s="285">
        <f t="shared" si="29"/>
        <v>0</v>
      </c>
    </row>
    <row r="278" ht="34.9" customHeight="1" spans="1:14">
      <c r="A278" s="473">
        <v>2040101</v>
      </c>
      <c r="B278" s="216" t="s">
        <v>468</v>
      </c>
      <c r="C278" s="190">
        <v>320</v>
      </c>
      <c r="D278" s="400">
        <v>65</v>
      </c>
      <c r="E278" s="190">
        <v>271</v>
      </c>
      <c r="F278" s="278">
        <f t="shared" si="24"/>
        <v>-0.153125</v>
      </c>
      <c r="G278" s="278">
        <f t="shared" si="25"/>
        <v>4.16923076923077</v>
      </c>
      <c r="H278" s="472" t="str">
        <f t="shared" si="26"/>
        <v>是</v>
      </c>
      <c r="I278" s="476" t="str">
        <f t="shared" si="27"/>
        <v>项</v>
      </c>
      <c r="J278" s="284">
        <v>2040101</v>
      </c>
      <c r="K278" s="284" t="s">
        <v>469</v>
      </c>
      <c r="L278" s="287">
        <v>271</v>
      </c>
      <c r="M278" s="285">
        <f t="shared" si="28"/>
        <v>0</v>
      </c>
      <c r="N278" s="285">
        <f t="shared" si="29"/>
        <v>0</v>
      </c>
    </row>
    <row r="279" ht="34.9" customHeight="1" spans="1:14">
      <c r="A279" s="473">
        <v>2040199</v>
      </c>
      <c r="B279" s="216" t="s">
        <v>470</v>
      </c>
      <c r="C279" s="190"/>
      <c r="D279" s="190"/>
      <c r="E279" s="186"/>
      <c r="F279" s="278" t="str">
        <f t="shared" si="24"/>
        <v/>
      </c>
      <c r="G279" s="278" t="str">
        <f t="shared" si="25"/>
        <v/>
      </c>
      <c r="H279" s="472" t="str">
        <f t="shared" si="26"/>
        <v>否</v>
      </c>
      <c r="I279" s="476" t="str">
        <f t="shared" si="27"/>
        <v>项</v>
      </c>
      <c r="J279" s="284">
        <v>2040199</v>
      </c>
      <c r="K279" s="284" t="s">
        <v>471</v>
      </c>
      <c r="L279" s="287">
        <v>0</v>
      </c>
      <c r="M279" s="285">
        <f t="shared" si="28"/>
        <v>0</v>
      </c>
      <c r="N279" s="285">
        <f t="shared" si="29"/>
        <v>0</v>
      </c>
    </row>
    <row r="280" ht="34.9" customHeight="1" spans="1:14">
      <c r="A280" s="473">
        <v>20402</v>
      </c>
      <c r="B280" s="216" t="s">
        <v>472</v>
      </c>
      <c r="C280" s="190">
        <f>SUM(C281:C290)</f>
        <v>14086</v>
      </c>
      <c r="D280" s="190">
        <f>SUM(D281:D290)</f>
        <v>13215</v>
      </c>
      <c r="E280" s="186">
        <f>SUM(E281:E290)</f>
        <v>12518</v>
      </c>
      <c r="F280" s="278">
        <f t="shared" si="24"/>
        <v>-0.111316200482749</v>
      </c>
      <c r="G280" s="278">
        <f t="shared" si="25"/>
        <v>0.94725690503216</v>
      </c>
      <c r="H280" s="472" t="str">
        <f t="shared" si="26"/>
        <v>是</v>
      </c>
      <c r="I280" s="476" t="str">
        <f t="shared" si="27"/>
        <v>款</v>
      </c>
      <c r="J280" s="284">
        <v>20402</v>
      </c>
      <c r="K280" s="286" t="s">
        <v>473</v>
      </c>
      <c r="L280" s="287">
        <v>12518</v>
      </c>
      <c r="M280" s="285">
        <f t="shared" si="28"/>
        <v>0</v>
      </c>
      <c r="N280" s="285">
        <f t="shared" si="29"/>
        <v>0</v>
      </c>
    </row>
    <row r="281" ht="34.9" customHeight="1" spans="1:14">
      <c r="A281" s="473">
        <v>2040201</v>
      </c>
      <c r="B281" s="216" t="s">
        <v>145</v>
      </c>
      <c r="C281" s="190">
        <v>8142</v>
      </c>
      <c r="D281" s="400">
        <v>8384</v>
      </c>
      <c r="E281" s="190">
        <v>7844</v>
      </c>
      <c r="F281" s="278">
        <f t="shared" si="24"/>
        <v>-0.0366003438958487</v>
      </c>
      <c r="G281" s="278">
        <f t="shared" si="25"/>
        <v>0.935591603053435</v>
      </c>
      <c r="H281" s="472" t="str">
        <f t="shared" si="26"/>
        <v>是</v>
      </c>
      <c r="I281" s="476" t="str">
        <f t="shared" si="27"/>
        <v>项</v>
      </c>
      <c r="J281" s="284">
        <v>2040201</v>
      </c>
      <c r="K281" s="284" t="s">
        <v>146</v>
      </c>
      <c r="L281" s="287">
        <v>7844</v>
      </c>
      <c r="M281" s="285">
        <f t="shared" si="28"/>
        <v>0</v>
      </c>
      <c r="N281" s="285">
        <f t="shared" si="29"/>
        <v>0</v>
      </c>
    </row>
    <row r="282" s="345" customFormat="1" ht="34.9" customHeight="1" spans="1:14">
      <c r="A282" s="473">
        <v>2040202</v>
      </c>
      <c r="B282" s="216" t="s">
        <v>147</v>
      </c>
      <c r="C282" s="190">
        <v>536</v>
      </c>
      <c r="D282" s="400">
        <v>536</v>
      </c>
      <c r="E282" s="190">
        <v>455</v>
      </c>
      <c r="F282" s="278">
        <f t="shared" si="24"/>
        <v>-0.151119402985075</v>
      </c>
      <c r="G282" s="278">
        <f t="shared" si="25"/>
        <v>0.848880597014925</v>
      </c>
      <c r="H282" s="472" t="str">
        <f t="shared" si="26"/>
        <v>是</v>
      </c>
      <c r="I282" s="476" t="str">
        <f t="shared" si="27"/>
        <v>项</v>
      </c>
      <c r="J282" s="284">
        <v>2040202</v>
      </c>
      <c r="K282" s="284" t="s">
        <v>148</v>
      </c>
      <c r="L282" s="287">
        <v>455</v>
      </c>
      <c r="M282" s="285">
        <f t="shared" si="28"/>
        <v>0</v>
      </c>
      <c r="N282" s="285">
        <f t="shared" si="29"/>
        <v>0</v>
      </c>
    </row>
    <row r="283" ht="34.9" customHeight="1" spans="1:14">
      <c r="A283" s="473">
        <v>2040203</v>
      </c>
      <c r="B283" s="216" t="s">
        <v>149</v>
      </c>
      <c r="C283" s="190"/>
      <c r="D283" s="190"/>
      <c r="E283" s="186"/>
      <c r="F283" s="278" t="str">
        <f t="shared" si="24"/>
        <v/>
      </c>
      <c r="G283" s="278" t="str">
        <f t="shared" si="25"/>
        <v/>
      </c>
      <c r="H283" s="472" t="str">
        <f t="shared" si="26"/>
        <v>否</v>
      </c>
      <c r="I283" s="476" t="str">
        <f t="shared" si="27"/>
        <v>项</v>
      </c>
      <c r="J283" s="284">
        <v>2040203</v>
      </c>
      <c r="K283" s="284" t="s">
        <v>150</v>
      </c>
      <c r="L283" s="287">
        <v>0</v>
      </c>
      <c r="M283" s="285">
        <f t="shared" si="28"/>
        <v>0</v>
      </c>
      <c r="N283" s="285">
        <f t="shared" si="29"/>
        <v>0</v>
      </c>
    </row>
    <row r="284" ht="34.9" customHeight="1" spans="1:14">
      <c r="A284" s="473">
        <v>2040219</v>
      </c>
      <c r="B284" s="216" t="s">
        <v>227</v>
      </c>
      <c r="C284" s="190">
        <v>726</v>
      </c>
      <c r="D284" s="190"/>
      <c r="E284" s="186"/>
      <c r="F284" s="278">
        <f t="shared" si="24"/>
        <v>-1</v>
      </c>
      <c r="G284" s="278" t="str">
        <f t="shared" si="25"/>
        <v/>
      </c>
      <c r="H284" s="472" t="str">
        <f t="shared" si="26"/>
        <v>是</v>
      </c>
      <c r="I284" s="476" t="str">
        <f t="shared" si="27"/>
        <v>项</v>
      </c>
      <c r="J284" s="284">
        <v>2040219</v>
      </c>
      <c r="K284" s="284" t="s">
        <v>228</v>
      </c>
      <c r="L284" s="287">
        <v>0</v>
      </c>
      <c r="M284" s="285">
        <f t="shared" si="28"/>
        <v>0</v>
      </c>
      <c r="N284" s="285">
        <f t="shared" si="29"/>
        <v>0</v>
      </c>
    </row>
    <row r="285" ht="34.9" customHeight="1" spans="1:14">
      <c r="A285" s="473">
        <v>2040220</v>
      </c>
      <c r="B285" s="216" t="s">
        <v>474</v>
      </c>
      <c r="C285" s="190">
        <v>1528</v>
      </c>
      <c r="D285" s="400">
        <v>2090</v>
      </c>
      <c r="E285" s="190">
        <v>775</v>
      </c>
      <c r="F285" s="278">
        <f t="shared" si="24"/>
        <v>-0.492801047120419</v>
      </c>
      <c r="G285" s="278">
        <f t="shared" si="25"/>
        <v>0.370813397129187</v>
      </c>
      <c r="H285" s="472" t="str">
        <f t="shared" si="26"/>
        <v>是</v>
      </c>
      <c r="I285" s="476" t="str">
        <f t="shared" si="27"/>
        <v>项</v>
      </c>
      <c r="J285" s="284">
        <v>2040220</v>
      </c>
      <c r="K285" s="284" t="s">
        <v>475</v>
      </c>
      <c r="L285" s="287">
        <v>775</v>
      </c>
      <c r="M285" s="285">
        <f t="shared" si="28"/>
        <v>0</v>
      </c>
      <c r="N285" s="285">
        <f t="shared" si="29"/>
        <v>0</v>
      </c>
    </row>
    <row r="286" ht="34.9" customHeight="1" spans="1:14">
      <c r="A286" s="473">
        <v>2040221</v>
      </c>
      <c r="B286" s="216" t="s">
        <v>476</v>
      </c>
      <c r="C286" s="190">
        <v>433</v>
      </c>
      <c r="D286" s="400">
        <v>620</v>
      </c>
      <c r="E286" s="190">
        <v>569</v>
      </c>
      <c r="F286" s="278">
        <f t="shared" si="24"/>
        <v>0.314087759815243</v>
      </c>
      <c r="G286" s="278">
        <f t="shared" si="25"/>
        <v>0.917741935483871</v>
      </c>
      <c r="H286" s="472" t="str">
        <f t="shared" si="26"/>
        <v>是</v>
      </c>
      <c r="I286" s="476" t="str">
        <f t="shared" si="27"/>
        <v>项</v>
      </c>
      <c r="J286" s="284">
        <v>2040221</v>
      </c>
      <c r="K286" s="284" t="s">
        <v>477</v>
      </c>
      <c r="L286" s="287">
        <v>569</v>
      </c>
      <c r="M286" s="285">
        <f t="shared" si="28"/>
        <v>0</v>
      </c>
      <c r="N286" s="285">
        <f t="shared" si="29"/>
        <v>0</v>
      </c>
    </row>
    <row r="287" ht="34.9" customHeight="1" spans="1:14">
      <c r="A287" s="473">
        <v>2040222</v>
      </c>
      <c r="B287" s="216" t="s">
        <v>478</v>
      </c>
      <c r="C287" s="190"/>
      <c r="D287" s="190"/>
      <c r="E287" s="186"/>
      <c r="F287" s="278" t="str">
        <f t="shared" si="24"/>
        <v/>
      </c>
      <c r="G287" s="278" t="str">
        <f t="shared" si="25"/>
        <v/>
      </c>
      <c r="H287" s="472" t="str">
        <f t="shared" si="26"/>
        <v>否</v>
      </c>
      <c r="I287" s="476" t="str">
        <f t="shared" si="27"/>
        <v>项</v>
      </c>
      <c r="J287" s="284">
        <v>2040222</v>
      </c>
      <c r="K287" s="284" t="s">
        <v>479</v>
      </c>
      <c r="L287" s="287">
        <v>0</v>
      </c>
      <c r="M287" s="285">
        <f t="shared" si="28"/>
        <v>0</v>
      </c>
      <c r="N287" s="285">
        <f t="shared" si="29"/>
        <v>0</v>
      </c>
    </row>
    <row r="288" ht="34.9" customHeight="1" spans="1:14">
      <c r="A288" s="473">
        <v>2040223</v>
      </c>
      <c r="B288" s="216" t="s">
        <v>480</v>
      </c>
      <c r="C288" s="190"/>
      <c r="D288" s="190"/>
      <c r="E288" s="190">
        <v>121</v>
      </c>
      <c r="F288" s="278" t="str">
        <f t="shared" si="24"/>
        <v/>
      </c>
      <c r="G288" s="278" t="str">
        <f t="shared" si="25"/>
        <v/>
      </c>
      <c r="H288" s="472" t="str">
        <f t="shared" si="26"/>
        <v>是</v>
      </c>
      <c r="I288" s="476" t="str">
        <f t="shared" si="27"/>
        <v>项</v>
      </c>
      <c r="J288" s="284">
        <v>2040223</v>
      </c>
      <c r="K288" s="284" t="s">
        <v>481</v>
      </c>
      <c r="L288" s="287">
        <v>121</v>
      </c>
      <c r="M288" s="285">
        <f t="shared" si="28"/>
        <v>0</v>
      </c>
      <c r="N288" s="285">
        <f t="shared" si="29"/>
        <v>0</v>
      </c>
    </row>
    <row r="289" ht="34.9" customHeight="1" spans="1:14">
      <c r="A289" s="473">
        <v>2040250</v>
      </c>
      <c r="B289" s="216" t="s">
        <v>163</v>
      </c>
      <c r="C289" s="190">
        <v>166</v>
      </c>
      <c r="D289" s="400">
        <v>209</v>
      </c>
      <c r="E289" s="190">
        <v>176</v>
      </c>
      <c r="F289" s="278">
        <f t="shared" si="24"/>
        <v>0.0602409638554218</v>
      </c>
      <c r="G289" s="278">
        <f t="shared" si="25"/>
        <v>0.842105263157895</v>
      </c>
      <c r="H289" s="472" t="str">
        <f t="shared" si="26"/>
        <v>是</v>
      </c>
      <c r="I289" s="476" t="str">
        <f t="shared" si="27"/>
        <v>项</v>
      </c>
      <c r="J289" s="284">
        <v>2040250</v>
      </c>
      <c r="K289" s="284" t="s">
        <v>164</v>
      </c>
      <c r="L289" s="287">
        <v>176</v>
      </c>
      <c r="M289" s="285">
        <f t="shared" si="28"/>
        <v>0</v>
      </c>
      <c r="N289" s="285">
        <f t="shared" si="29"/>
        <v>0</v>
      </c>
    </row>
    <row r="290" ht="34.9" customHeight="1" spans="1:14">
      <c r="A290" s="473">
        <v>2040299</v>
      </c>
      <c r="B290" s="216" t="s">
        <v>482</v>
      </c>
      <c r="C290" s="190">
        <v>2555</v>
      </c>
      <c r="D290" s="400">
        <v>1376</v>
      </c>
      <c r="E290" s="190">
        <v>2578</v>
      </c>
      <c r="F290" s="278">
        <f t="shared" si="24"/>
        <v>0.00900195694716244</v>
      </c>
      <c r="G290" s="278">
        <f t="shared" si="25"/>
        <v>1.87354651162791</v>
      </c>
      <c r="H290" s="472" t="str">
        <f t="shared" si="26"/>
        <v>是</v>
      </c>
      <c r="I290" s="476" t="str">
        <f t="shared" si="27"/>
        <v>项</v>
      </c>
      <c r="J290" s="284">
        <v>2040299</v>
      </c>
      <c r="K290" s="284" t="s">
        <v>483</v>
      </c>
      <c r="L290" s="287">
        <v>2578</v>
      </c>
      <c r="M290" s="285">
        <f t="shared" si="28"/>
        <v>0</v>
      </c>
      <c r="N290" s="285">
        <f t="shared" si="29"/>
        <v>0</v>
      </c>
    </row>
    <row r="291" ht="34.9" customHeight="1" spans="1:14">
      <c r="A291" s="473">
        <v>20403</v>
      </c>
      <c r="B291" s="216" t="s">
        <v>484</v>
      </c>
      <c r="C291" s="190">
        <f>SUM(C292:C297)</f>
        <v>10</v>
      </c>
      <c r="D291" s="190">
        <f>SUM(D292:D297)</f>
        <v>10</v>
      </c>
      <c r="E291" s="186">
        <f>SUM(E292:E297)</f>
        <v>0</v>
      </c>
      <c r="F291" s="278">
        <f t="shared" si="24"/>
        <v>-1</v>
      </c>
      <c r="G291" s="278">
        <f t="shared" si="25"/>
        <v>0</v>
      </c>
      <c r="H291" s="472" t="str">
        <f t="shared" si="26"/>
        <v>是</v>
      </c>
      <c r="I291" s="476" t="str">
        <f t="shared" si="27"/>
        <v>款</v>
      </c>
      <c r="J291" s="284">
        <v>20403</v>
      </c>
      <c r="K291" s="286" t="s">
        <v>485</v>
      </c>
      <c r="L291" s="287">
        <v>0</v>
      </c>
      <c r="M291" s="285">
        <f t="shared" si="28"/>
        <v>0</v>
      </c>
      <c r="N291" s="285">
        <f t="shared" si="29"/>
        <v>0</v>
      </c>
    </row>
    <row r="292" ht="34.9" customHeight="1" spans="1:14">
      <c r="A292" s="473">
        <v>2040301</v>
      </c>
      <c r="B292" s="216" t="s">
        <v>145</v>
      </c>
      <c r="C292" s="190"/>
      <c r="D292" s="190"/>
      <c r="E292" s="186"/>
      <c r="F292" s="278" t="str">
        <f t="shared" si="24"/>
        <v/>
      </c>
      <c r="G292" s="278" t="str">
        <f t="shared" si="25"/>
        <v/>
      </c>
      <c r="H292" s="472" t="str">
        <f t="shared" si="26"/>
        <v>否</v>
      </c>
      <c r="I292" s="476" t="str">
        <f t="shared" si="27"/>
        <v>项</v>
      </c>
      <c r="J292" s="284">
        <v>2040301</v>
      </c>
      <c r="K292" s="284" t="s">
        <v>146</v>
      </c>
      <c r="L292" s="287">
        <v>0</v>
      </c>
      <c r="M292" s="285">
        <f t="shared" si="28"/>
        <v>0</v>
      </c>
      <c r="N292" s="285">
        <f t="shared" si="29"/>
        <v>0</v>
      </c>
    </row>
    <row r="293" ht="34.9" customHeight="1" spans="1:14">
      <c r="A293" s="473">
        <v>2040302</v>
      </c>
      <c r="B293" s="216" t="s">
        <v>147</v>
      </c>
      <c r="C293" s="190">
        <v>10</v>
      </c>
      <c r="D293" s="400">
        <v>10</v>
      </c>
      <c r="E293" s="186"/>
      <c r="F293" s="278">
        <f t="shared" si="24"/>
        <v>-1</v>
      </c>
      <c r="G293" s="278">
        <f t="shared" si="25"/>
        <v>0</v>
      </c>
      <c r="H293" s="472" t="str">
        <f t="shared" si="26"/>
        <v>是</v>
      </c>
      <c r="I293" s="476" t="str">
        <f t="shared" si="27"/>
        <v>项</v>
      </c>
      <c r="J293" s="284">
        <v>2040302</v>
      </c>
      <c r="K293" s="284" t="s">
        <v>148</v>
      </c>
      <c r="L293" s="287">
        <v>0</v>
      </c>
      <c r="M293" s="285">
        <f t="shared" si="28"/>
        <v>0</v>
      </c>
      <c r="N293" s="285">
        <f t="shared" si="29"/>
        <v>0</v>
      </c>
    </row>
    <row r="294" ht="34.9" customHeight="1" spans="1:14">
      <c r="A294" s="473">
        <v>2040303</v>
      </c>
      <c r="B294" s="216" t="s">
        <v>149</v>
      </c>
      <c r="C294" s="190"/>
      <c r="D294" s="190"/>
      <c r="E294" s="186"/>
      <c r="F294" s="278" t="str">
        <f t="shared" si="24"/>
        <v/>
      </c>
      <c r="G294" s="278" t="str">
        <f t="shared" si="25"/>
        <v/>
      </c>
      <c r="H294" s="472" t="str">
        <f t="shared" si="26"/>
        <v>否</v>
      </c>
      <c r="I294" s="476" t="str">
        <f t="shared" si="27"/>
        <v>项</v>
      </c>
      <c r="J294" s="284">
        <v>2040303</v>
      </c>
      <c r="K294" s="284" t="s">
        <v>150</v>
      </c>
      <c r="L294" s="287">
        <v>0</v>
      </c>
      <c r="M294" s="285">
        <f t="shared" si="28"/>
        <v>0</v>
      </c>
      <c r="N294" s="285">
        <f t="shared" si="29"/>
        <v>0</v>
      </c>
    </row>
    <row r="295" ht="34.9" customHeight="1" spans="1:14">
      <c r="A295" s="473">
        <v>2040304</v>
      </c>
      <c r="B295" s="216" t="s">
        <v>486</v>
      </c>
      <c r="C295" s="190"/>
      <c r="D295" s="190"/>
      <c r="E295" s="186"/>
      <c r="F295" s="278" t="str">
        <f t="shared" si="24"/>
        <v/>
      </c>
      <c r="G295" s="278" t="str">
        <f t="shared" si="25"/>
        <v/>
      </c>
      <c r="H295" s="472" t="str">
        <f t="shared" si="26"/>
        <v>否</v>
      </c>
      <c r="I295" s="476" t="str">
        <f t="shared" si="27"/>
        <v>项</v>
      </c>
      <c r="J295" s="284">
        <v>2040304</v>
      </c>
      <c r="K295" s="284" t="s">
        <v>487</v>
      </c>
      <c r="L295" s="287">
        <v>0</v>
      </c>
      <c r="M295" s="285">
        <f t="shared" si="28"/>
        <v>0</v>
      </c>
      <c r="N295" s="285">
        <f t="shared" si="29"/>
        <v>0</v>
      </c>
    </row>
    <row r="296" ht="34.9" customHeight="1" spans="1:14">
      <c r="A296" s="473">
        <v>2040350</v>
      </c>
      <c r="B296" s="216" t="s">
        <v>163</v>
      </c>
      <c r="C296" s="190"/>
      <c r="D296" s="190"/>
      <c r="E296" s="186"/>
      <c r="F296" s="278" t="str">
        <f t="shared" si="24"/>
        <v/>
      </c>
      <c r="G296" s="278" t="str">
        <f t="shared" si="25"/>
        <v/>
      </c>
      <c r="H296" s="472" t="str">
        <f t="shared" si="26"/>
        <v>否</v>
      </c>
      <c r="I296" s="476" t="str">
        <f t="shared" si="27"/>
        <v>项</v>
      </c>
      <c r="J296" s="284">
        <v>2040350</v>
      </c>
      <c r="K296" s="284" t="s">
        <v>164</v>
      </c>
      <c r="L296" s="287">
        <v>0</v>
      </c>
      <c r="M296" s="285">
        <f t="shared" si="28"/>
        <v>0</v>
      </c>
      <c r="N296" s="285">
        <f t="shared" si="29"/>
        <v>0</v>
      </c>
    </row>
    <row r="297" ht="34.9" customHeight="1" spans="1:14">
      <c r="A297" s="473">
        <v>2040399</v>
      </c>
      <c r="B297" s="216" t="s">
        <v>488</v>
      </c>
      <c r="C297" s="190"/>
      <c r="D297" s="190"/>
      <c r="E297" s="186"/>
      <c r="F297" s="278" t="str">
        <f t="shared" si="24"/>
        <v/>
      </c>
      <c r="G297" s="278" t="str">
        <f t="shared" si="25"/>
        <v/>
      </c>
      <c r="H297" s="472" t="str">
        <f t="shared" si="26"/>
        <v>否</v>
      </c>
      <c r="I297" s="476" t="str">
        <f t="shared" si="27"/>
        <v>项</v>
      </c>
      <c r="J297" s="284">
        <v>2040399</v>
      </c>
      <c r="K297" s="284" t="s">
        <v>489</v>
      </c>
      <c r="L297" s="287">
        <v>0</v>
      </c>
      <c r="M297" s="285">
        <f t="shared" si="28"/>
        <v>0</v>
      </c>
      <c r="N297" s="285">
        <f t="shared" si="29"/>
        <v>0</v>
      </c>
    </row>
    <row r="298" ht="34.9" customHeight="1" spans="1:14">
      <c r="A298" s="473">
        <v>20404</v>
      </c>
      <c r="B298" s="216" t="s">
        <v>490</v>
      </c>
      <c r="C298" s="190">
        <f>SUM(C299:C305)</f>
        <v>-2</v>
      </c>
      <c r="D298" s="190">
        <f>SUM(D299:D305)</f>
        <v>0</v>
      </c>
      <c r="E298" s="186">
        <f>SUM(E299:E305)</f>
        <v>9</v>
      </c>
      <c r="F298" s="278">
        <f t="shared" si="24"/>
        <v>-5.5</v>
      </c>
      <c r="G298" s="278" t="str">
        <f t="shared" si="25"/>
        <v/>
      </c>
      <c r="H298" s="472" t="str">
        <f t="shared" si="26"/>
        <v>是</v>
      </c>
      <c r="I298" s="476" t="str">
        <f t="shared" si="27"/>
        <v>款</v>
      </c>
      <c r="J298" s="284">
        <v>20404</v>
      </c>
      <c r="K298" s="286" t="s">
        <v>491</v>
      </c>
      <c r="L298" s="287">
        <v>9</v>
      </c>
      <c r="M298" s="285">
        <f t="shared" si="28"/>
        <v>0</v>
      </c>
      <c r="N298" s="285">
        <f t="shared" si="29"/>
        <v>0</v>
      </c>
    </row>
    <row r="299" ht="34.9" customHeight="1" spans="1:14">
      <c r="A299" s="473">
        <v>2040401</v>
      </c>
      <c r="B299" s="216" t="s">
        <v>145</v>
      </c>
      <c r="C299" s="190">
        <v>40</v>
      </c>
      <c r="D299" s="190"/>
      <c r="E299" s="186"/>
      <c r="F299" s="278">
        <f t="shared" si="24"/>
        <v>-1</v>
      </c>
      <c r="G299" s="278" t="str">
        <f t="shared" si="25"/>
        <v/>
      </c>
      <c r="H299" s="472" t="str">
        <f t="shared" si="26"/>
        <v>是</v>
      </c>
      <c r="I299" s="476" t="str">
        <f t="shared" si="27"/>
        <v>项</v>
      </c>
      <c r="J299" s="284">
        <v>2040401</v>
      </c>
      <c r="K299" s="284" t="s">
        <v>146</v>
      </c>
      <c r="L299" s="287">
        <v>0</v>
      </c>
      <c r="M299" s="285">
        <f t="shared" si="28"/>
        <v>0</v>
      </c>
      <c r="N299" s="285">
        <f t="shared" si="29"/>
        <v>0</v>
      </c>
    </row>
    <row r="300" ht="34.9" customHeight="1" spans="1:14">
      <c r="A300" s="473">
        <v>2040402</v>
      </c>
      <c r="B300" s="216" t="s">
        <v>147</v>
      </c>
      <c r="C300" s="190"/>
      <c r="D300" s="190"/>
      <c r="E300" s="186"/>
      <c r="F300" s="278" t="str">
        <f t="shared" si="24"/>
        <v/>
      </c>
      <c r="G300" s="278" t="str">
        <f t="shared" si="25"/>
        <v/>
      </c>
      <c r="H300" s="472" t="str">
        <f t="shared" si="26"/>
        <v>否</v>
      </c>
      <c r="I300" s="476" t="str">
        <f t="shared" si="27"/>
        <v>项</v>
      </c>
      <c r="J300" s="284">
        <v>2040402</v>
      </c>
      <c r="K300" s="284" t="s">
        <v>148</v>
      </c>
      <c r="L300" s="287">
        <v>0</v>
      </c>
      <c r="M300" s="285">
        <f t="shared" si="28"/>
        <v>0</v>
      </c>
      <c r="N300" s="285">
        <f t="shared" si="29"/>
        <v>0</v>
      </c>
    </row>
    <row r="301" ht="34.9" customHeight="1" spans="1:14">
      <c r="A301" s="473">
        <v>2040403</v>
      </c>
      <c r="B301" s="216" t="s">
        <v>149</v>
      </c>
      <c r="C301" s="190"/>
      <c r="D301" s="190"/>
      <c r="E301" s="186"/>
      <c r="F301" s="278" t="str">
        <f t="shared" si="24"/>
        <v/>
      </c>
      <c r="G301" s="278" t="str">
        <f t="shared" si="25"/>
        <v/>
      </c>
      <c r="H301" s="472" t="str">
        <f t="shared" si="26"/>
        <v>否</v>
      </c>
      <c r="I301" s="476" t="str">
        <f t="shared" si="27"/>
        <v>项</v>
      </c>
      <c r="J301" s="284">
        <v>2040403</v>
      </c>
      <c r="K301" s="284" t="s">
        <v>150</v>
      </c>
      <c r="L301" s="287">
        <v>0</v>
      </c>
      <c r="M301" s="285">
        <f t="shared" si="28"/>
        <v>0</v>
      </c>
      <c r="N301" s="285">
        <f t="shared" si="29"/>
        <v>0</v>
      </c>
    </row>
    <row r="302" ht="34.9" customHeight="1" spans="1:14">
      <c r="A302" s="473">
        <v>2040409</v>
      </c>
      <c r="B302" s="216" t="s">
        <v>492</v>
      </c>
      <c r="C302" s="190"/>
      <c r="D302" s="190"/>
      <c r="E302" s="186"/>
      <c r="F302" s="278" t="str">
        <f t="shared" si="24"/>
        <v/>
      </c>
      <c r="G302" s="278" t="str">
        <f t="shared" si="25"/>
        <v/>
      </c>
      <c r="H302" s="472" t="str">
        <f t="shared" si="26"/>
        <v>否</v>
      </c>
      <c r="I302" s="476" t="str">
        <f t="shared" si="27"/>
        <v>项</v>
      </c>
      <c r="J302" s="284">
        <v>2040409</v>
      </c>
      <c r="K302" s="284" t="s">
        <v>493</v>
      </c>
      <c r="L302" s="287">
        <v>0</v>
      </c>
      <c r="M302" s="285">
        <f t="shared" si="28"/>
        <v>0</v>
      </c>
      <c r="N302" s="285">
        <f t="shared" si="29"/>
        <v>0</v>
      </c>
    </row>
    <row r="303" ht="34.9" customHeight="1" spans="1:14">
      <c r="A303" s="473">
        <v>2040410</v>
      </c>
      <c r="B303" s="216" t="s">
        <v>494</v>
      </c>
      <c r="C303" s="190"/>
      <c r="D303" s="190"/>
      <c r="E303" s="186"/>
      <c r="F303" s="278" t="str">
        <f t="shared" si="24"/>
        <v/>
      </c>
      <c r="G303" s="278" t="str">
        <f t="shared" si="25"/>
        <v/>
      </c>
      <c r="H303" s="472" t="str">
        <f t="shared" si="26"/>
        <v>否</v>
      </c>
      <c r="I303" s="476" t="str">
        <f t="shared" si="27"/>
        <v>项</v>
      </c>
      <c r="J303" s="284">
        <v>2040410</v>
      </c>
      <c r="K303" s="284" t="s">
        <v>495</v>
      </c>
      <c r="L303" s="287">
        <v>0</v>
      </c>
      <c r="M303" s="285">
        <f t="shared" si="28"/>
        <v>0</v>
      </c>
      <c r="N303" s="285">
        <f t="shared" si="29"/>
        <v>0</v>
      </c>
    </row>
    <row r="304" ht="34.9" customHeight="1" spans="1:14">
      <c r="A304" s="473">
        <v>2040450</v>
      </c>
      <c r="B304" s="216" t="s">
        <v>163</v>
      </c>
      <c r="C304" s="190"/>
      <c r="D304" s="190"/>
      <c r="E304" s="186"/>
      <c r="F304" s="278" t="str">
        <f t="shared" si="24"/>
        <v/>
      </c>
      <c r="G304" s="278" t="str">
        <f t="shared" si="25"/>
        <v/>
      </c>
      <c r="H304" s="472" t="str">
        <f t="shared" si="26"/>
        <v>否</v>
      </c>
      <c r="I304" s="476" t="str">
        <f t="shared" si="27"/>
        <v>项</v>
      </c>
      <c r="J304" s="284">
        <v>2040450</v>
      </c>
      <c r="K304" s="284" t="s">
        <v>164</v>
      </c>
      <c r="L304" s="287">
        <v>0</v>
      </c>
      <c r="M304" s="285">
        <f t="shared" si="28"/>
        <v>0</v>
      </c>
      <c r="N304" s="285">
        <f t="shared" si="29"/>
        <v>0</v>
      </c>
    </row>
    <row r="305" ht="34.9" customHeight="1" spans="1:14">
      <c r="A305" s="473">
        <v>2040499</v>
      </c>
      <c r="B305" s="216" t="s">
        <v>496</v>
      </c>
      <c r="C305" s="190">
        <v>-42</v>
      </c>
      <c r="D305" s="190"/>
      <c r="E305" s="186">
        <v>9</v>
      </c>
      <c r="F305" s="278">
        <f t="shared" si="24"/>
        <v>-1.21428571428571</v>
      </c>
      <c r="G305" s="278" t="str">
        <f t="shared" si="25"/>
        <v/>
      </c>
      <c r="H305" s="472" t="str">
        <f t="shared" si="26"/>
        <v>是</v>
      </c>
      <c r="I305" s="476" t="str">
        <f t="shared" si="27"/>
        <v>项</v>
      </c>
      <c r="J305" s="284">
        <v>2040499</v>
      </c>
      <c r="K305" s="284" t="s">
        <v>497</v>
      </c>
      <c r="L305" s="287">
        <v>9</v>
      </c>
      <c r="M305" s="285">
        <f t="shared" si="28"/>
        <v>0</v>
      </c>
      <c r="N305" s="285">
        <f t="shared" si="29"/>
        <v>0</v>
      </c>
    </row>
    <row r="306" ht="34.9" customHeight="1" spans="1:14">
      <c r="A306" s="473">
        <v>20405</v>
      </c>
      <c r="B306" s="216" t="s">
        <v>498</v>
      </c>
      <c r="C306" s="190">
        <f>SUM(C307:C314)</f>
        <v>43</v>
      </c>
      <c r="D306" s="190">
        <f>SUM(D307:D314)</f>
        <v>30</v>
      </c>
      <c r="E306" s="186">
        <f>SUM(E307:E314)</f>
        <v>52</v>
      </c>
      <c r="F306" s="278">
        <f t="shared" si="24"/>
        <v>0.209302325581395</v>
      </c>
      <c r="G306" s="278">
        <f t="shared" si="25"/>
        <v>1.73333333333333</v>
      </c>
      <c r="H306" s="472" t="str">
        <f t="shared" si="26"/>
        <v>是</v>
      </c>
      <c r="I306" s="476" t="str">
        <f t="shared" si="27"/>
        <v>款</v>
      </c>
      <c r="J306" s="284">
        <v>20405</v>
      </c>
      <c r="K306" s="286" t="s">
        <v>499</v>
      </c>
      <c r="L306" s="287">
        <v>52</v>
      </c>
      <c r="M306" s="285">
        <f t="shared" si="28"/>
        <v>0</v>
      </c>
      <c r="N306" s="285">
        <f t="shared" si="29"/>
        <v>0</v>
      </c>
    </row>
    <row r="307" ht="34.9" customHeight="1" spans="1:14">
      <c r="A307" s="473">
        <v>2040501</v>
      </c>
      <c r="B307" s="216" t="s">
        <v>145</v>
      </c>
      <c r="C307" s="190">
        <v>3</v>
      </c>
      <c r="D307" s="190"/>
      <c r="E307" s="186"/>
      <c r="F307" s="278">
        <f t="shared" si="24"/>
        <v>-1</v>
      </c>
      <c r="G307" s="278" t="str">
        <f t="shared" si="25"/>
        <v/>
      </c>
      <c r="H307" s="472" t="str">
        <f t="shared" si="26"/>
        <v>是</v>
      </c>
      <c r="I307" s="476" t="str">
        <f t="shared" si="27"/>
        <v>项</v>
      </c>
      <c r="J307" s="284">
        <v>2040501</v>
      </c>
      <c r="K307" s="284" t="s">
        <v>146</v>
      </c>
      <c r="L307" s="287">
        <v>0</v>
      </c>
      <c r="M307" s="285">
        <f t="shared" si="28"/>
        <v>0</v>
      </c>
      <c r="N307" s="285">
        <f t="shared" si="29"/>
        <v>0</v>
      </c>
    </row>
    <row r="308" ht="34.9" customHeight="1" spans="1:14">
      <c r="A308" s="473">
        <v>2040502</v>
      </c>
      <c r="B308" s="216" t="s">
        <v>147</v>
      </c>
      <c r="C308" s="190"/>
      <c r="D308" s="190"/>
      <c r="E308" s="186"/>
      <c r="F308" s="278" t="str">
        <f t="shared" si="24"/>
        <v/>
      </c>
      <c r="G308" s="278" t="str">
        <f t="shared" si="25"/>
        <v/>
      </c>
      <c r="H308" s="472" t="str">
        <f t="shared" si="26"/>
        <v>否</v>
      </c>
      <c r="I308" s="476" t="str">
        <f t="shared" si="27"/>
        <v>项</v>
      </c>
      <c r="J308" s="284">
        <v>2040502</v>
      </c>
      <c r="K308" s="284" t="s">
        <v>148</v>
      </c>
      <c r="L308" s="287">
        <v>0</v>
      </c>
      <c r="M308" s="285">
        <f t="shared" si="28"/>
        <v>0</v>
      </c>
      <c r="N308" s="285">
        <f t="shared" si="29"/>
        <v>0</v>
      </c>
    </row>
    <row r="309" ht="34.9" customHeight="1" spans="1:14">
      <c r="A309" s="473">
        <v>2040503</v>
      </c>
      <c r="B309" s="216" t="s">
        <v>149</v>
      </c>
      <c r="C309" s="190"/>
      <c r="D309" s="190"/>
      <c r="E309" s="186"/>
      <c r="F309" s="278" t="str">
        <f t="shared" si="24"/>
        <v/>
      </c>
      <c r="G309" s="278" t="str">
        <f t="shared" si="25"/>
        <v/>
      </c>
      <c r="H309" s="472" t="str">
        <f t="shared" si="26"/>
        <v>否</v>
      </c>
      <c r="I309" s="476" t="str">
        <f t="shared" si="27"/>
        <v>项</v>
      </c>
      <c r="J309" s="284">
        <v>2040503</v>
      </c>
      <c r="K309" s="284" t="s">
        <v>150</v>
      </c>
      <c r="L309" s="287">
        <v>0</v>
      </c>
      <c r="M309" s="285">
        <f t="shared" si="28"/>
        <v>0</v>
      </c>
      <c r="N309" s="285">
        <f t="shared" si="29"/>
        <v>0</v>
      </c>
    </row>
    <row r="310" ht="34.9" customHeight="1" spans="1:14">
      <c r="A310" s="473">
        <v>2040504</v>
      </c>
      <c r="B310" s="216" t="s">
        <v>500</v>
      </c>
      <c r="C310" s="190"/>
      <c r="D310" s="190"/>
      <c r="E310" s="186"/>
      <c r="F310" s="278" t="str">
        <f t="shared" si="24"/>
        <v/>
      </c>
      <c r="G310" s="278" t="str">
        <f t="shared" si="25"/>
        <v/>
      </c>
      <c r="H310" s="472" t="str">
        <f t="shared" si="26"/>
        <v>否</v>
      </c>
      <c r="I310" s="476" t="str">
        <f t="shared" si="27"/>
        <v>项</v>
      </c>
      <c r="J310" s="284">
        <v>2040504</v>
      </c>
      <c r="K310" s="284" t="s">
        <v>501</v>
      </c>
      <c r="L310" s="287">
        <v>0</v>
      </c>
      <c r="M310" s="285">
        <f t="shared" si="28"/>
        <v>0</v>
      </c>
      <c r="N310" s="285">
        <f t="shared" si="29"/>
        <v>0</v>
      </c>
    </row>
    <row r="311" ht="34.9" customHeight="1" spans="1:14">
      <c r="A311" s="473">
        <v>2040505</v>
      </c>
      <c r="B311" s="216" t="s">
        <v>502</v>
      </c>
      <c r="C311" s="190"/>
      <c r="D311" s="190"/>
      <c r="E311" s="186"/>
      <c r="F311" s="278" t="str">
        <f t="shared" si="24"/>
        <v/>
      </c>
      <c r="G311" s="278" t="str">
        <f t="shared" si="25"/>
        <v/>
      </c>
      <c r="H311" s="472" t="str">
        <f t="shared" si="26"/>
        <v>否</v>
      </c>
      <c r="I311" s="476" t="str">
        <f t="shared" si="27"/>
        <v>项</v>
      </c>
      <c r="J311" s="284">
        <v>2040505</v>
      </c>
      <c r="K311" s="284" t="s">
        <v>503</v>
      </c>
      <c r="L311" s="287">
        <v>0</v>
      </c>
      <c r="M311" s="285">
        <f t="shared" si="28"/>
        <v>0</v>
      </c>
      <c r="N311" s="285">
        <f t="shared" si="29"/>
        <v>0</v>
      </c>
    </row>
    <row r="312" ht="34.9" customHeight="1" spans="1:14">
      <c r="A312" s="473">
        <v>2040506</v>
      </c>
      <c r="B312" s="216" t="s">
        <v>504</v>
      </c>
      <c r="C312" s="190"/>
      <c r="D312" s="190"/>
      <c r="E312" s="186"/>
      <c r="F312" s="278" t="str">
        <f t="shared" si="24"/>
        <v/>
      </c>
      <c r="G312" s="278" t="str">
        <f t="shared" si="25"/>
        <v/>
      </c>
      <c r="H312" s="472" t="str">
        <f t="shared" si="26"/>
        <v>否</v>
      </c>
      <c r="I312" s="476" t="str">
        <f t="shared" si="27"/>
        <v>项</v>
      </c>
      <c r="J312" s="284">
        <v>2040506</v>
      </c>
      <c r="K312" s="284" t="s">
        <v>505</v>
      </c>
      <c r="L312" s="287">
        <v>0</v>
      </c>
      <c r="M312" s="285">
        <f t="shared" si="28"/>
        <v>0</v>
      </c>
      <c r="N312" s="285">
        <f t="shared" si="29"/>
        <v>0</v>
      </c>
    </row>
    <row r="313" ht="34.9" customHeight="1" spans="1:14">
      <c r="A313" s="473">
        <v>2040550</v>
      </c>
      <c r="B313" s="216" t="s">
        <v>163</v>
      </c>
      <c r="C313" s="190"/>
      <c r="D313" s="190"/>
      <c r="E313" s="186"/>
      <c r="F313" s="278" t="str">
        <f t="shared" si="24"/>
        <v/>
      </c>
      <c r="G313" s="278" t="str">
        <f t="shared" si="25"/>
        <v/>
      </c>
      <c r="H313" s="472" t="str">
        <f t="shared" si="26"/>
        <v>否</v>
      </c>
      <c r="I313" s="476" t="str">
        <f t="shared" si="27"/>
        <v>项</v>
      </c>
      <c r="J313" s="284">
        <v>2040550</v>
      </c>
      <c r="K313" s="284" t="s">
        <v>164</v>
      </c>
      <c r="L313" s="287">
        <v>0</v>
      </c>
      <c r="M313" s="285">
        <f t="shared" si="28"/>
        <v>0</v>
      </c>
      <c r="N313" s="285">
        <f t="shared" si="29"/>
        <v>0</v>
      </c>
    </row>
    <row r="314" ht="34.9" customHeight="1" spans="1:14">
      <c r="A314" s="473">
        <v>2040599</v>
      </c>
      <c r="B314" s="216" t="s">
        <v>506</v>
      </c>
      <c r="C314" s="190">
        <v>40</v>
      </c>
      <c r="D314" s="190">
        <v>30</v>
      </c>
      <c r="E314" s="190">
        <v>52</v>
      </c>
      <c r="F314" s="278">
        <f t="shared" si="24"/>
        <v>0.3</v>
      </c>
      <c r="G314" s="278">
        <f t="shared" si="25"/>
        <v>1.73333333333333</v>
      </c>
      <c r="H314" s="472" t="str">
        <f t="shared" si="26"/>
        <v>是</v>
      </c>
      <c r="I314" s="476" t="str">
        <f t="shared" si="27"/>
        <v>项</v>
      </c>
      <c r="J314" s="284">
        <v>2040599</v>
      </c>
      <c r="K314" s="284" t="s">
        <v>507</v>
      </c>
      <c r="L314" s="287">
        <v>52</v>
      </c>
      <c r="M314" s="285">
        <f t="shared" si="28"/>
        <v>0</v>
      </c>
      <c r="N314" s="285">
        <f t="shared" si="29"/>
        <v>0</v>
      </c>
    </row>
    <row r="315" ht="34.9" customHeight="1" spans="1:14">
      <c r="A315" s="473">
        <v>20406</v>
      </c>
      <c r="B315" s="216" t="s">
        <v>508</v>
      </c>
      <c r="C315" s="190">
        <f>SUM(C316:C330)</f>
        <v>1011</v>
      </c>
      <c r="D315" s="190">
        <f>SUM(D316:D330)</f>
        <v>1134</v>
      </c>
      <c r="E315" s="186">
        <f>SUM(E316:E330)</f>
        <v>1039</v>
      </c>
      <c r="F315" s="278">
        <f t="shared" si="24"/>
        <v>0.0276953511374876</v>
      </c>
      <c r="G315" s="278">
        <f t="shared" si="25"/>
        <v>0.916225749559083</v>
      </c>
      <c r="H315" s="472" t="str">
        <f t="shared" si="26"/>
        <v>是</v>
      </c>
      <c r="I315" s="476" t="str">
        <f t="shared" si="27"/>
        <v>款</v>
      </c>
      <c r="J315" s="284">
        <v>20406</v>
      </c>
      <c r="K315" s="286" t="s">
        <v>509</v>
      </c>
      <c r="L315" s="287">
        <v>1039</v>
      </c>
      <c r="M315" s="285">
        <f t="shared" si="28"/>
        <v>0</v>
      </c>
      <c r="N315" s="285">
        <f t="shared" si="29"/>
        <v>0</v>
      </c>
    </row>
    <row r="316" ht="34.9" customHeight="1" spans="1:14">
      <c r="A316" s="473">
        <v>2040601</v>
      </c>
      <c r="B316" s="216" t="s">
        <v>145</v>
      </c>
      <c r="C316" s="190">
        <v>790</v>
      </c>
      <c r="D316" s="400">
        <v>848</v>
      </c>
      <c r="E316" s="190">
        <v>812</v>
      </c>
      <c r="F316" s="278">
        <f t="shared" si="24"/>
        <v>0.0278481012658227</v>
      </c>
      <c r="G316" s="278">
        <f t="shared" si="25"/>
        <v>0.957547169811321</v>
      </c>
      <c r="H316" s="472" t="str">
        <f t="shared" si="26"/>
        <v>是</v>
      </c>
      <c r="I316" s="476" t="str">
        <f t="shared" si="27"/>
        <v>项</v>
      </c>
      <c r="J316" s="284">
        <v>2040601</v>
      </c>
      <c r="K316" s="284" t="s">
        <v>146</v>
      </c>
      <c r="L316" s="287">
        <v>812</v>
      </c>
      <c r="M316" s="285">
        <f t="shared" si="28"/>
        <v>0</v>
      </c>
      <c r="N316" s="285">
        <f t="shared" si="29"/>
        <v>0</v>
      </c>
    </row>
    <row r="317" ht="34.9" customHeight="1" spans="1:14">
      <c r="A317" s="473">
        <v>2040602</v>
      </c>
      <c r="B317" s="216" t="s">
        <v>147</v>
      </c>
      <c r="C317" s="190"/>
      <c r="D317" s="190"/>
      <c r="E317" s="190">
        <v>0</v>
      </c>
      <c r="F317" s="278" t="str">
        <f t="shared" si="24"/>
        <v/>
      </c>
      <c r="G317" s="278" t="str">
        <f t="shared" si="25"/>
        <v/>
      </c>
      <c r="H317" s="472" t="str">
        <f t="shared" si="26"/>
        <v>否</v>
      </c>
      <c r="I317" s="476" t="str">
        <f t="shared" si="27"/>
        <v>项</v>
      </c>
      <c r="J317" s="284">
        <v>2040602</v>
      </c>
      <c r="K317" s="284" t="s">
        <v>148</v>
      </c>
      <c r="L317" s="287">
        <v>0</v>
      </c>
      <c r="M317" s="285">
        <f t="shared" si="28"/>
        <v>0</v>
      </c>
      <c r="N317" s="285">
        <f t="shared" si="29"/>
        <v>0</v>
      </c>
    </row>
    <row r="318" ht="34.9" customHeight="1" spans="1:14">
      <c r="A318" s="473">
        <v>2040603</v>
      </c>
      <c r="B318" s="216" t="s">
        <v>149</v>
      </c>
      <c r="C318" s="190"/>
      <c r="D318" s="190"/>
      <c r="E318" s="190">
        <v>0</v>
      </c>
      <c r="F318" s="278" t="str">
        <f t="shared" si="24"/>
        <v/>
      </c>
      <c r="G318" s="278" t="str">
        <f t="shared" si="25"/>
        <v/>
      </c>
      <c r="H318" s="472" t="str">
        <f t="shared" si="26"/>
        <v>否</v>
      </c>
      <c r="I318" s="476" t="str">
        <f t="shared" si="27"/>
        <v>项</v>
      </c>
      <c r="J318" s="284">
        <v>2040603</v>
      </c>
      <c r="K318" s="284" t="s">
        <v>150</v>
      </c>
      <c r="L318" s="287">
        <v>0</v>
      </c>
      <c r="M318" s="285">
        <f t="shared" si="28"/>
        <v>0</v>
      </c>
      <c r="N318" s="285">
        <f t="shared" si="29"/>
        <v>0</v>
      </c>
    </row>
    <row r="319" ht="34.9" customHeight="1" spans="1:14">
      <c r="A319" s="473">
        <v>2040604</v>
      </c>
      <c r="B319" s="216" t="s">
        <v>510</v>
      </c>
      <c r="C319" s="190">
        <v>129</v>
      </c>
      <c r="D319" s="400">
        <v>69</v>
      </c>
      <c r="E319" s="190">
        <v>70</v>
      </c>
      <c r="F319" s="278">
        <f t="shared" si="24"/>
        <v>-0.457364341085271</v>
      </c>
      <c r="G319" s="278">
        <f t="shared" si="25"/>
        <v>1.01449275362319</v>
      </c>
      <c r="H319" s="472" t="str">
        <f t="shared" si="26"/>
        <v>是</v>
      </c>
      <c r="I319" s="476" t="str">
        <f t="shared" si="27"/>
        <v>项</v>
      </c>
      <c r="J319" s="284">
        <v>2040604</v>
      </c>
      <c r="K319" s="284" t="s">
        <v>511</v>
      </c>
      <c r="L319" s="287">
        <v>70</v>
      </c>
      <c r="M319" s="285">
        <f t="shared" si="28"/>
        <v>0</v>
      </c>
      <c r="N319" s="285">
        <f t="shared" si="29"/>
        <v>0</v>
      </c>
    </row>
    <row r="320" ht="34.9" customHeight="1" spans="1:14">
      <c r="A320" s="473">
        <v>2040605</v>
      </c>
      <c r="B320" s="216" t="s">
        <v>512</v>
      </c>
      <c r="C320" s="190">
        <v>30</v>
      </c>
      <c r="D320" s="400">
        <v>67</v>
      </c>
      <c r="E320" s="190">
        <v>15</v>
      </c>
      <c r="F320" s="278">
        <f t="shared" si="24"/>
        <v>-0.5</v>
      </c>
      <c r="G320" s="278">
        <f t="shared" si="25"/>
        <v>0.223880597014925</v>
      </c>
      <c r="H320" s="472" t="str">
        <f t="shared" si="26"/>
        <v>是</v>
      </c>
      <c r="I320" s="476" t="str">
        <f t="shared" si="27"/>
        <v>项</v>
      </c>
      <c r="J320" s="284">
        <v>2040605</v>
      </c>
      <c r="K320" s="284" t="s">
        <v>513</v>
      </c>
      <c r="L320" s="287">
        <v>15</v>
      </c>
      <c r="M320" s="285">
        <f t="shared" si="28"/>
        <v>0</v>
      </c>
      <c r="N320" s="285">
        <f t="shared" si="29"/>
        <v>0</v>
      </c>
    </row>
    <row r="321" ht="34.9" customHeight="1" spans="1:14">
      <c r="A321" s="473">
        <v>2040606</v>
      </c>
      <c r="B321" s="216" t="s">
        <v>514</v>
      </c>
      <c r="C321" s="190"/>
      <c r="D321" s="190"/>
      <c r="E321" s="190">
        <v>0</v>
      </c>
      <c r="F321" s="278" t="str">
        <f t="shared" si="24"/>
        <v/>
      </c>
      <c r="G321" s="278" t="str">
        <f t="shared" si="25"/>
        <v/>
      </c>
      <c r="H321" s="472" t="str">
        <f t="shared" si="26"/>
        <v>否</v>
      </c>
      <c r="I321" s="476" t="str">
        <f t="shared" si="27"/>
        <v>项</v>
      </c>
      <c r="J321" s="284">
        <v>2040606</v>
      </c>
      <c r="K321" s="284" t="s">
        <v>515</v>
      </c>
      <c r="L321" s="287">
        <v>0</v>
      </c>
      <c r="M321" s="285">
        <f t="shared" si="28"/>
        <v>0</v>
      </c>
      <c r="N321" s="285">
        <f t="shared" si="29"/>
        <v>0</v>
      </c>
    </row>
    <row r="322" ht="34.9" customHeight="1" spans="1:14">
      <c r="A322" s="473">
        <v>2040607</v>
      </c>
      <c r="B322" s="216" t="s">
        <v>516</v>
      </c>
      <c r="C322" s="190">
        <v>11</v>
      </c>
      <c r="D322" s="190">
        <v>5</v>
      </c>
      <c r="E322" s="190">
        <v>31</v>
      </c>
      <c r="F322" s="278">
        <f t="shared" si="24"/>
        <v>1.81818181818182</v>
      </c>
      <c r="G322" s="278">
        <f t="shared" si="25"/>
        <v>6.2</v>
      </c>
      <c r="H322" s="472" t="str">
        <f t="shared" si="26"/>
        <v>是</v>
      </c>
      <c r="I322" s="476" t="str">
        <f t="shared" si="27"/>
        <v>项</v>
      </c>
      <c r="J322" s="284">
        <v>2040607</v>
      </c>
      <c r="K322" s="284" t="s">
        <v>517</v>
      </c>
      <c r="L322" s="287">
        <v>31</v>
      </c>
      <c r="M322" s="285">
        <f t="shared" si="28"/>
        <v>0</v>
      </c>
      <c r="N322" s="285">
        <f t="shared" si="29"/>
        <v>0</v>
      </c>
    </row>
    <row r="323" ht="34.9" customHeight="1" spans="1:14">
      <c r="A323" s="473">
        <v>2040608</v>
      </c>
      <c r="B323" s="216" t="s">
        <v>518</v>
      </c>
      <c r="C323" s="190"/>
      <c r="D323" s="190"/>
      <c r="E323" s="186"/>
      <c r="F323" s="278" t="str">
        <f t="shared" si="24"/>
        <v/>
      </c>
      <c r="G323" s="278" t="str">
        <f t="shared" si="25"/>
        <v/>
      </c>
      <c r="H323" s="472" t="str">
        <f t="shared" si="26"/>
        <v>否</v>
      </c>
      <c r="I323" s="476" t="str">
        <f t="shared" si="27"/>
        <v>项</v>
      </c>
      <c r="J323" s="284">
        <v>2040608</v>
      </c>
      <c r="K323" s="284" t="s">
        <v>519</v>
      </c>
      <c r="L323" s="287">
        <v>0</v>
      </c>
      <c r="M323" s="285">
        <f t="shared" si="28"/>
        <v>0</v>
      </c>
      <c r="N323" s="285">
        <f t="shared" si="29"/>
        <v>0</v>
      </c>
    </row>
    <row r="324" ht="34.9" customHeight="1" spans="1:14">
      <c r="A324" s="473">
        <v>2040609</v>
      </c>
      <c r="B324" s="216" t="s">
        <v>520</v>
      </c>
      <c r="C324" s="190"/>
      <c r="D324" s="190"/>
      <c r="E324" s="186"/>
      <c r="F324" s="278" t="str">
        <f t="shared" si="24"/>
        <v/>
      </c>
      <c r="G324" s="278" t="str">
        <f t="shared" si="25"/>
        <v/>
      </c>
      <c r="H324" s="472" t="str">
        <f t="shared" si="26"/>
        <v>否</v>
      </c>
      <c r="I324" s="476" t="str">
        <f t="shared" si="27"/>
        <v>项</v>
      </c>
      <c r="J324" s="284">
        <v>2040609</v>
      </c>
      <c r="K324" s="284" t="s">
        <v>521</v>
      </c>
      <c r="L324" s="287">
        <v>0</v>
      </c>
      <c r="M324" s="285">
        <f t="shared" si="28"/>
        <v>0</v>
      </c>
      <c r="N324" s="285">
        <f t="shared" si="29"/>
        <v>0</v>
      </c>
    </row>
    <row r="325" ht="34.9" customHeight="1" spans="1:14">
      <c r="A325" s="473">
        <v>2040610</v>
      </c>
      <c r="B325" s="216" t="s">
        <v>522</v>
      </c>
      <c r="C325" s="190">
        <v>15</v>
      </c>
      <c r="D325" s="400">
        <v>58</v>
      </c>
      <c r="E325" s="190">
        <v>52</v>
      </c>
      <c r="F325" s="278">
        <f t="shared" ref="F325:F388" si="30">IF(C325&lt;&gt;0,E325/C325-1,"")</f>
        <v>2.46666666666667</v>
      </c>
      <c r="G325" s="278">
        <f t="shared" ref="G325:G388" si="31">IF(D325&lt;&gt;0,E325/D325,"")</f>
        <v>0.896551724137931</v>
      </c>
      <c r="H325" s="472" t="str">
        <f t="shared" ref="H325:H388" si="32">IF(LEN(A325)=3,"是",IF(B325&lt;&gt;"",IF(SUM(C325:E325)&lt;&gt;0,"是","否"),"是"))</f>
        <v>是</v>
      </c>
      <c r="I325" s="476" t="str">
        <f t="shared" ref="I325:I388" si="33">IF(LEN(A325)=3,"类",IF(LEN(A325)=5,"款","项"))</f>
        <v>项</v>
      </c>
      <c r="J325" s="284">
        <v>2040610</v>
      </c>
      <c r="K325" s="284" t="s">
        <v>523</v>
      </c>
      <c r="L325" s="287">
        <v>52</v>
      </c>
      <c r="M325" s="285">
        <f t="shared" si="28"/>
        <v>0</v>
      </c>
      <c r="N325" s="285">
        <f t="shared" si="29"/>
        <v>0</v>
      </c>
    </row>
    <row r="326" ht="34.9" customHeight="1" spans="1:14">
      <c r="A326" s="473">
        <v>2040611</v>
      </c>
      <c r="B326" s="216" t="s">
        <v>524</v>
      </c>
      <c r="C326" s="190"/>
      <c r="D326" s="190"/>
      <c r="E326" s="186"/>
      <c r="F326" s="278" t="str">
        <f t="shared" si="30"/>
        <v/>
      </c>
      <c r="G326" s="278" t="str">
        <f t="shared" si="31"/>
        <v/>
      </c>
      <c r="H326" s="472" t="str">
        <f t="shared" si="32"/>
        <v>否</v>
      </c>
      <c r="I326" s="476" t="str">
        <f t="shared" si="33"/>
        <v>项</v>
      </c>
      <c r="J326" s="284">
        <v>2040611</v>
      </c>
      <c r="K326" s="284" t="s">
        <v>525</v>
      </c>
      <c r="L326" s="287">
        <v>0</v>
      </c>
      <c r="M326" s="285">
        <f t="shared" ref="M326:M389" si="34">A326-J326</f>
        <v>0</v>
      </c>
      <c r="N326" s="285">
        <f t="shared" ref="N326:N389" si="35">E326-L326</f>
        <v>0</v>
      </c>
    </row>
    <row r="327" ht="34.9" customHeight="1" spans="1:14">
      <c r="A327" s="473">
        <v>2040612</v>
      </c>
      <c r="B327" s="216" t="s">
        <v>526</v>
      </c>
      <c r="C327" s="190"/>
      <c r="D327" s="190"/>
      <c r="E327" s="186"/>
      <c r="F327" s="278" t="str">
        <f t="shared" si="30"/>
        <v/>
      </c>
      <c r="G327" s="278" t="str">
        <f t="shared" si="31"/>
        <v/>
      </c>
      <c r="H327" s="472" t="str">
        <f t="shared" si="32"/>
        <v>否</v>
      </c>
      <c r="I327" s="476" t="str">
        <f t="shared" si="33"/>
        <v>项</v>
      </c>
      <c r="J327" s="284">
        <v>2040612</v>
      </c>
      <c r="K327" s="284" t="s">
        <v>527</v>
      </c>
      <c r="L327" s="287">
        <v>0</v>
      </c>
      <c r="M327" s="285">
        <f t="shared" si="34"/>
        <v>0</v>
      </c>
      <c r="N327" s="285">
        <f t="shared" si="35"/>
        <v>0</v>
      </c>
    </row>
    <row r="328" ht="34.9" customHeight="1" spans="1:14">
      <c r="A328" s="473">
        <v>2040613</v>
      </c>
      <c r="B328" s="216" t="s">
        <v>227</v>
      </c>
      <c r="C328" s="190">
        <v>11</v>
      </c>
      <c r="D328" s="400">
        <v>33</v>
      </c>
      <c r="E328" s="186">
        <v>6</v>
      </c>
      <c r="F328" s="278">
        <f t="shared" si="30"/>
        <v>-0.454545454545455</v>
      </c>
      <c r="G328" s="278">
        <f t="shared" si="31"/>
        <v>0.181818181818182</v>
      </c>
      <c r="H328" s="472" t="str">
        <f t="shared" si="32"/>
        <v>是</v>
      </c>
      <c r="I328" s="476" t="str">
        <f t="shared" si="33"/>
        <v>项</v>
      </c>
      <c r="J328" s="284">
        <v>2040613</v>
      </c>
      <c r="K328" s="284" t="s">
        <v>228</v>
      </c>
      <c r="L328" s="287">
        <v>6</v>
      </c>
      <c r="M328" s="285">
        <f t="shared" si="34"/>
        <v>0</v>
      </c>
      <c r="N328" s="285">
        <f t="shared" si="35"/>
        <v>0</v>
      </c>
    </row>
    <row r="329" ht="34.9" customHeight="1" spans="1:14">
      <c r="A329" s="473">
        <v>2040650</v>
      </c>
      <c r="B329" s="216" t="s">
        <v>163</v>
      </c>
      <c r="C329" s="190"/>
      <c r="D329" s="400">
        <v>0</v>
      </c>
      <c r="E329" s="186"/>
      <c r="F329" s="278" t="str">
        <f t="shared" si="30"/>
        <v/>
      </c>
      <c r="G329" s="278" t="str">
        <f t="shared" si="31"/>
        <v/>
      </c>
      <c r="H329" s="472" t="str">
        <f t="shared" si="32"/>
        <v>否</v>
      </c>
      <c r="I329" s="476" t="str">
        <f t="shared" si="33"/>
        <v>项</v>
      </c>
      <c r="J329" s="284">
        <v>2040650</v>
      </c>
      <c r="K329" s="284" t="s">
        <v>164</v>
      </c>
      <c r="L329" s="287">
        <v>0</v>
      </c>
      <c r="M329" s="285">
        <f t="shared" si="34"/>
        <v>0</v>
      </c>
      <c r="N329" s="285">
        <f t="shared" si="35"/>
        <v>0</v>
      </c>
    </row>
    <row r="330" ht="34.9" customHeight="1" spans="1:14">
      <c r="A330" s="473">
        <v>2040699</v>
      </c>
      <c r="B330" s="216" t="s">
        <v>528</v>
      </c>
      <c r="C330" s="190">
        <v>25</v>
      </c>
      <c r="D330" s="400">
        <v>54</v>
      </c>
      <c r="E330" s="190">
        <v>53</v>
      </c>
      <c r="F330" s="278">
        <f t="shared" si="30"/>
        <v>1.12</v>
      </c>
      <c r="G330" s="278">
        <f t="shared" si="31"/>
        <v>0.981481481481482</v>
      </c>
      <c r="H330" s="472" t="str">
        <f t="shared" si="32"/>
        <v>是</v>
      </c>
      <c r="I330" s="476" t="str">
        <f t="shared" si="33"/>
        <v>项</v>
      </c>
      <c r="J330" s="284">
        <v>2040699</v>
      </c>
      <c r="K330" s="284" t="s">
        <v>529</v>
      </c>
      <c r="L330" s="287">
        <v>53</v>
      </c>
      <c r="M330" s="285">
        <f t="shared" si="34"/>
        <v>0</v>
      </c>
      <c r="N330" s="285">
        <f t="shared" si="35"/>
        <v>0</v>
      </c>
    </row>
    <row r="331" ht="34.9" customHeight="1" spans="1:14">
      <c r="A331" s="473">
        <v>20407</v>
      </c>
      <c r="B331" s="216" t="s">
        <v>530</v>
      </c>
      <c r="C331" s="190">
        <f>SUM(C332:C340)</f>
        <v>0</v>
      </c>
      <c r="D331" s="190">
        <f>SUM(D332:D340)</f>
        <v>0</v>
      </c>
      <c r="E331" s="186">
        <f>SUM(E332:E340)</f>
        <v>0</v>
      </c>
      <c r="F331" s="278" t="str">
        <f t="shared" si="30"/>
        <v/>
      </c>
      <c r="G331" s="278" t="str">
        <f t="shared" si="31"/>
        <v/>
      </c>
      <c r="H331" s="472" t="str">
        <f t="shared" si="32"/>
        <v>否</v>
      </c>
      <c r="I331" s="476" t="str">
        <f t="shared" si="33"/>
        <v>款</v>
      </c>
      <c r="J331" s="284">
        <v>20407</v>
      </c>
      <c r="K331" s="286" t="s">
        <v>531</v>
      </c>
      <c r="L331" s="287">
        <v>0</v>
      </c>
      <c r="M331" s="285">
        <f t="shared" si="34"/>
        <v>0</v>
      </c>
      <c r="N331" s="285">
        <f t="shared" si="35"/>
        <v>0</v>
      </c>
    </row>
    <row r="332" ht="34.9" customHeight="1" spans="1:14">
      <c r="A332" s="473">
        <v>2040701</v>
      </c>
      <c r="B332" s="216" t="s">
        <v>145</v>
      </c>
      <c r="C332" s="190"/>
      <c r="D332" s="190"/>
      <c r="E332" s="186"/>
      <c r="F332" s="278" t="str">
        <f t="shared" si="30"/>
        <v/>
      </c>
      <c r="G332" s="278" t="str">
        <f t="shared" si="31"/>
        <v/>
      </c>
      <c r="H332" s="472" t="str">
        <f t="shared" si="32"/>
        <v>否</v>
      </c>
      <c r="I332" s="476" t="str">
        <f t="shared" si="33"/>
        <v>项</v>
      </c>
      <c r="J332" s="284">
        <v>2040701</v>
      </c>
      <c r="K332" s="284" t="s">
        <v>146</v>
      </c>
      <c r="L332" s="287">
        <v>0</v>
      </c>
      <c r="M332" s="285">
        <f t="shared" si="34"/>
        <v>0</v>
      </c>
      <c r="N332" s="285">
        <f t="shared" si="35"/>
        <v>0</v>
      </c>
    </row>
    <row r="333" ht="34.9" customHeight="1" spans="1:14">
      <c r="A333" s="473">
        <v>2040702</v>
      </c>
      <c r="B333" s="216" t="s">
        <v>147</v>
      </c>
      <c r="C333" s="190"/>
      <c r="D333" s="190"/>
      <c r="E333" s="186"/>
      <c r="F333" s="278" t="str">
        <f t="shared" si="30"/>
        <v/>
      </c>
      <c r="G333" s="278" t="str">
        <f t="shared" si="31"/>
        <v/>
      </c>
      <c r="H333" s="472" t="str">
        <f t="shared" si="32"/>
        <v>否</v>
      </c>
      <c r="I333" s="476" t="str">
        <f t="shared" si="33"/>
        <v>项</v>
      </c>
      <c r="J333" s="284">
        <v>2040702</v>
      </c>
      <c r="K333" s="284" t="s">
        <v>148</v>
      </c>
      <c r="L333" s="287">
        <v>0</v>
      </c>
      <c r="M333" s="285">
        <f t="shared" si="34"/>
        <v>0</v>
      </c>
      <c r="N333" s="285">
        <f t="shared" si="35"/>
        <v>0</v>
      </c>
    </row>
    <row r="334" ht="34.9" customHeight="1" spans="1:14">
      <c r="A334" s="473">
        <v>2040703</v>
      </c>
      <c r="B334" s="216" t="s">
        <v>149</v>
      </c>
      <c r="C334" s="190"/>
      <c r="D334" s="190"/>
      <c r="E334" s="186"/>
      <c r="F334" s="278" t="str">
        <f t="shared" si="30"/>
        <v/>
      </c>
      <c r="G334" s="278" t="str">
        <f t="shared" si="31"/>
        <v/>
      </c>
      <c r="H334" s="472" t="str">
        <f t="shared" si="32"/>
        <v>否</v>
      </c>
      <c r="I334" s="476" t="str">
        <f t="shared" si="33"/>
        <v>项</v>
      </c>
      <c r="J334" s="284">
        <v>2040703</v>
      </c>
      <c r="K334" s="284" t="s">
        <v>150</v>
      </c>
      <c r="L334" s="287">
        <v>0</v>
      </c>
      <c r="M334" s="285">
        <f t="shared" si="34"/>
        <v>0</v>
      </c>
      <c r="N334" s="285">
        <f t="shared" si="35"/>
        <v>0</v>
      </c>
    </row>
    <row r="335" ht="34.9" customHeight="1" spans="1:14">
      <c r="A335" s="473">
        <v>2040704</v>
      </c>
      <c r="B335" s="216" t="s">
        <v>532</v>
      </c>
      <c r="C335" s="190"/>
      <c r="D335" s="190"/>
      <c r="E335" s="186"/>
      <c r="F335" s="278" t="str">
        <f t="shared" si="30"/>
        <v/>
      </c>
      <c r="G335" s="278" t="str">
        <f t="shared" si="31"/>
        <v/>
      </c>
      <c r="H335" s="472" t="str">
        <f t="shared" si="32"/>
        <v>否</v>
      </c>
      <c r="I335" s="476" t="str">
        <f t="shared" si="33"/>
        <v>项</v>
      </c>
      <c r="J335" s="284">
        <v>2040704</v>
      </c>
      <c r="K335" s="284" t="s">
        <v>533</v>
      </c>
      <c r="L335" s="287">
        <v>0</v>
      </c>
      <c r="M335" s="285">
        <f t="shared" si="34"/>
        <v>0</v>
      </c>
      <c r="N335" s="285">
        <f t="shared" si="35"/>
        <v>0</v>
      </c>
    </row>
    <row r="336" ht="34.9" customHeight="1" spans="1:14">
      <c r="A336" s="473">
        <v>2040705</v>
      </c>
      <c r="B336" s="216" t="s">
        <v>534</v>
      </c>
      <c r="C336" s="190"/>
      <c r="D336" s="190"/>
      <c r="E336" s="186"/>
      <c r="F336" s="278" t="str">
        <f t="shared" si="30"/>
        <v/>
      </c>
      <c r="G336" s="278" t="str">
        <f t="shared" si="31"/>
        <v/>
      </c>
      <c r="H336" s="472" t="str">
        <f t="shared" si="32"/>
        <v>否</v>
      </c>
      <c r="I336" s="476" t="str">
        <f t="shared" si="33"/>
        <v>项</v>
      </c>
      <c r="J336" s="284">
        <v>2040705</v>
      </c>
      <c r="K336" s="284" t="s">
        <v>535</v>
      </c>
      <c r="L336" s="287">
        <v>0</v>
      </c>
      <c r="M336" s="285">
        <f t="shared" si="34"/>
        <v>0</v>
      </c>
      <c r="N336" s="285">
        <f t="shared" si="35"/>
        <v>0</v>
      </c>
    </row>
    <row r="337" ht="34.9" customHeight="1" spans="1:14">
      <c r="A337" s="473">
        <v>2040706</v>
      </c>
      <c r="B337" s="216" t="s">
        <v>536</v>
      </c>
      <c r="C337" s="190"/>
      <c r="D337" s="190"/>
      <c r="E337" s="186"/>
      <c r="F337" s="278" t="str">
        <f t="shared" si="30"/>
        <v/>
      </c>
      <c r="G337" s="278" t="str">
        <f t="shared" si="31"/>
        <v/>
      </c>
      <c r="H337" s="472" t="str">
        <f t="shared" si="32"/>
        <v>否</v>
      </c>
      <c r="I337" s="476" t="str">
        <f t="shared" si="33"/>
        <v>项</v>
      </c>
      <c r="J337" s="284">
        <v>2040706</v>
      </c>
      <c r="K337" s="284" t="s">
        <v>537</v>
      </c>
      <c r="L337" s="287">
        <v>0</v>
      </c>
      <c r="M337" s="285">
        <f t="shared" si="34"/>
        <v>0</v>
      </c>
      <c r="N337" s="285">
        <f t="shared" si="35"/>
        <v>0</v>
      </c>
    </row>
    <row r="338" ht="34.9" customHeight="1" spans="1:14">
      <c r="A338" s="473">
        <v>2040707</v>
      </c>
      <c r="B338" s="216" t="s">
        <v>227</v>
      </c>
      <c r="C338" s="190"/>
      <c r="D338" s="190"/>
      <c r="E338" s="186"/>
      <c r="F338" s="278" t="str">
        <f t="shared" si="30"/>
        <v/>
      </c>
      <c r="G338" s="278" t="str">
        <f t="shared" si="31"/>
        <v/>
      </c>
      <c r="H338" s="472" t="str">
        <f t="shared" si="32"/>
        <v>否</v>
      </c>
      <c r="I338" s="476" t="str">
        <f t="shared" si="33"/>
        <v>项</v>
      </c>
      <c r="J338" s="284">
        <v>2040707</v>
      </c>
      <c r="K338" s="284" t="s">
        <v>228</v>
      </c>
      <c r="L338" s="287">
        <v>0</v>
      </c>
      <c r="M338" s="285">
        <f t="shared" si="34"/>
        <v>0</v>
      </c>
      <c r="N338" s="285">
        <f t="shared" si="35"/>
        <v>0</v>
      </c>
    </row>
    <row r="339" ht="34.9" customHeight="1" spans="1:14">
      <c r="A339" s="473">
        <v>2040750</v>
      </c>
      <c r="B339" s="216" t="s">
        <v>163</v>
      </c>
      <c r="C339" s="190"/>
      <c r="D339" s="190"/>
      <c r="E339" s="186"/>
      <c r="F339" s="278" t="str">
        <f t="shared" si="30"/>
        <v/>
      </c>
      <c r="G339" s="278" t="str">
        <f t="shared" si="31"/>
        <v/>
      </c>
      <c r="H339" s="472" t="str">
        <f t="shared" si="32"/>
        <v>否</v>
      </c>
      <c r="I339" s="476" t="str">
        <f t="shared" si="33"/>
        <v>项</v>
      </c>
      <c r="J339" s="284">
        <v>2040750</v>
      </c>
      <c r="K339" s="284" t="s">
        <v>164</v>
      </c>
      <c r="L339" s="287">
        <v>0</v>
      </c>
      <c r="M339" s="285">
        <f t="shared" si="34"/>
        <v>0</v>
      </c>
      <c r="N339" s="285">
        <f t="shared" si="35"/>
        <v>0</v>
      </c>
    </row>
    <row r="340" ht="34.9" customHeight="1" spans="1:14">
      <c r="A340" s="473">
        <v>2040799</v>
      </c>
      <c r="B340" s="216" t="s">
        <v>538</v>
      </c>
      <c r="C340" s="190"/>
      <c r="D340" s="190"/>
      <c r="E340" s="186"/>
      <c r="F340" s="278" t="str">
        <f t="shared" si="30"/>
        <v/>
      </c>
      <c r="G340" s="278" t="str">
        <f t="shared" si="31"/>
        <v/>
      </c>
      <c r="H340" s="472" t="str">
        <f t="shared" si="32"/>
        <v>否</v>
      </c>
      <c r="I340" s="476" t="str">
        <f t="shared" si="33"/>
        <v>项</v>
      </c>
      <c r="J340" s="284">
        <v>2040799</v>
      </c>
      <c r="K340" s="284" t="s">
        <v>539</v>
      </c>
      <c r="L340" s="287">
        <v>0</v>
      </c>
      <c r="M340" s="285">
        <f t="shared" si="34"/>
        <v>0</v>
      </c>
      <c r="N340" s="285">
        <f t="shared" si="35"/>
        <v>0</v>
      </c>
    </row>
    <row r="341" ht="34.9" customHeight="1" spans="1:14">
      <c r="A341" s="473">
        <v>20408</v>
      </c>
      <c r="B341" s="216" t="s">
        <v>540</v>
      </c>
      <c r="C341" s="190">
        <f>SUM(C342:C350)</f>
        <v>0</v>
      </c>
      <c r="D341" s="190">
        <f>SUM(D342:D350)</f>
        <v>0</v>
      </c>
      <c r="E341" s="186">
        <f>SUM(E342:E350)</f>
        <v>0</v>
      </c>
      <c r="F341" s="278" t="str">
        <f t="shared" si="30"/>
        <v/>
      </c>
      <c r="G341" s="278" t="str">
        <f t="shared" si="31"/>
        <v/>
      </c>
      <c r="H341" s="472" t="str">
        <f t="shared" si="32"/>
        <v>否</v>
      </c>
      <c r="I341" s="476" t="str">
        <f t="shared" si="33"/>
        <v>款</v>
      </c>
      <c r="J341" s="284">
        <v>20408</v>
      </c>
      <c r="K341" s="286" t="s">
        <v>541</v>
      </c>
      <c r="L341" s="287">
        <v>0</v>
      </c>
      <c r="M341" s="285">
        <f t="shared" si="34"/>
        <v>0</v>
      </c>
      <c r="N341" s="285">
        <f t="shared" si="35"/>
        <v>0</v>
      </c>
    </row>
    <row r="342" ht="34.9" customHeight="1" spans="1:14">
      <c r="A342" s="473">
        <v>2040801</v>
      </c>
      <c r="B342" s="216" t="s">
        <v>145</v>
      </c>
      <c r="C342" s="190"/>
      <c r="D342" s="190"/>
      <c r="E342" s="186"/>
      <c r="F342" s="278" t="str">
        <f t="shared" si="30"/>
        <v/>
      </c>
      <c r="G342" s="278" t="str">
        <f t="shared" si="31"/>
        <v/>
      </c>
      <c r="H342" s="472" t="str">
        <f t="shared" si="32"/>
        <v>否</v>
      </c>
      <c r="I342" s="476" t="str">
        <f t="shared" si="33"/>
        <v>项</v>
      </c>
      <c r="J342" s="284">
        <v>2040801</v>
      </c>
      <c r="K342" s="284" t="s">
        <v>146</v>
      </c>
      <c r="L342" s="287">
        <v>0</v>
      </c>
      <c r="M342" s="285">
        <f t="shared" si="34"/>
        <v>0</v>
      </c>
      <c r="N342" s="285">
        <f t="shared" si="35"/>
        <v>0</v>
      </c>
    </row>
    <row r="343" ht="34.9" customHeight="1" spans="1:14">
      <c r="A343" s="473">
        <v>2040802</v>
      </c>
      <c r="B343" s="216" t="s">
        <v>147</v>
      </c>
      <c r="C343" s="190"/>
      <c r="D343" s="190"/>
      <c r="E343" s="186"/>
      <c r="F343" s="278" t="str">
        <f t="shared" si="30"/>
        <v/>
      </c>
      <c r="G343" s="278" t="str">
        <f t="shared" si="31"/>
        <v/>
      </c>
      <c r="H343" s="472" t="str">
        <f t="shared" si="32"/>
        <v>否</v>
      </c>
      <c r="I343" s="476" t="str">
        <f t="shared" si="33"/>
        <v>项</v>
      </c>
      <c r="J343" s="284">
        <v>2040802</v>
      </c>
      <c r="K343" s="284" t="s">
        <v>148</v>
      </c>
      <c r="L343" s="287">
        <v>0</v>
      </c>
      <c r="M343" s="285">
        <f t="shared" si="34"/>
        <v>0</v>
      </c>
      <c r="N343" s="285">
        <f t="shared" si="35"/>
        <v>0</v>
      </c>
    </row>
    <row r="344" ht="34.9" customHeight="1" spans="1:14">
      <c r="A344" s="473">
        <v>2040803</v>
      </c>
      <c r="B344" s="216" t="s">
        <v>149</v>
      </c>
      <c r="C344" s="190"/>
      <c r="D344" s="190"/>
      <c r="E344" s="186"/>
      <c r="F344" s="278" t="str">
        <f t="shared" si="30"/>
        <v/>
      </c>
      <c r="G344" s="278" t="str">
        <f t="shared" si="31"/>
        <v/>
      </c>
      <c r="H344" s="472" t="str">
        <f t="shared" si="32"/>
        <v>否</v>
      </c>
      <c r="I344" s="476" t="str">
        <f t="shared" si="33"/>
        <v>项</v>
      </c>
      <c r="J344" s="284">
        <v>2040803</v>
      </c>
      <c r="K344" s="284" t="s">
        <v>150</v>
      </c>
      <c r="L344" s="287">
        <v>0</v>
      </c>
      <c r="M344" s="285">
        <f t="shared" si="34"/>
        <v>0</v>
      </c>
      <c r="N344" s="285">
        <f t="shared" si="35"/>
        <v>0</v>
      </c>
    </row>
    <row r="345" ht="34.9" customHeight="1" spans="1:14">
      <c r="A345" s="473">
        <v>2040804</v>
      </c>
      <c r="B345" s="216" t="s">
        <v>542</v>
      </c>
      <c r="C345" s="190"/>
      <c r="D345" s="190"/>
      <c r="E345" s="186"/>
      <c r="F345" s="278" t="str">
        <f t="shared" si="30"/>
        <v/>
      </c>
      <c r="G345" s="278" t="str">
        <f t="shared" si="31"/>
        <v/>
      </c>
      <c r="H345" s="472" t="str">
        <f t="shared" si="32"/>
        <v>否</v>
      </c>
      <c r="I345" s="476" t="str">
        <f t="shared" si="33"/>
        <v>项</v>
      </c>
      <c r="J345" s="284">
        <v>2040804</v>
      </c>
      <c r="K345" s="284" t="s">
        <v>543</v>
      </c>
      <c r="L345" s="287">
        <v>0</v>
      </c>
      <c r="M345" s="285">
        <f t="shared" si="34"/>
        <v>0</v>
      </c>
      <c r="N345" s="285">
        <f t="shared" si="35"/>
        <v>0</v>
      </c>
    </row>
    <row r="346" s="345" customFormat="1" ht="34.9" customHeight="1" spans="1:14">
      <c r="A346" s="473">
        <v>2040805</v>
      </c>
      <c r="B346" s="216" t="s">
        <v>544</v>
      </c>
      <c r="C346" s="190"/>
      <c r="D346" s="190"/>
      <c r="E346" s="186"/>
      <c r="F346" s="278" t="str">
        <f t="shared" si="30"/>
        <v/>
      </c>
      <c r="G346" s="278" t="str">
        <f t="shared" si="31"/>
        <v/>
      </c>
      <c r="H346" s="472" t="str">
        <f t="shared" si="32"/>
        <v>否</v>
      </c>
      <c r="I346" s="476" t="str">
        <f t="shared" si="33"/>
        <v>项</v>
      </c>
      <c r="J346" s="284">
        <v>2040805</v>
      </c>
      <c r="K346" s="284" t="s">
        <v>545</v>
      </c>
      <c r="L346" s="287">
        <v>0</v>
      </c>
      <c r="M346" s="285">
        <f t="shared" si="34"/>
        <v>0</v>
      </c>
      <c r="N346" s="285">
        <f t="shared" si="35"/>
        <v>0</v>
      </c>
    </row>
    <row r="347" ht="34.9" customHeight="1" spans="1:14">
      <c r="A347" s="473">
        <v>2040806</v>
      </c>
      <c r="B347" s="216" t="s">
        <v>546</v>
      </c>
      <c r="C347" s="190"/>
      <c r="D347" s="190"/>
      <c r="E347" s="186"/>
      <c r="F347" s="278" t="str">
        <f t="shared" si="30"/>
        <v/>
      </c>
      <c r="G347" s="278" t="str">
        <f t="shared" si="31"/>
        <v/>
      </c>
      <c r="H347" s="472" t="str">
        <f t="shared" si="32"/>
        <v>否</v>
      </c>
      <c r="I347" s="476" t="str">
        <f t="shared" si="33"/>
        <v>项</v>
      </c>
      <c r="J347" s="284">
        <v>2040806</v>
      </c>
      <c r="K347" s="284" t="s">
        <v>547</v>
      </c>
      <c r="L347" s="287">
        <v>0</v>
      </c>
      <c r="M347" s="285">
        <f t="shared" si="34"/>
        <v>0</v>
      </c>
      <c r="N347" s="285">
        <f t="shared" si="35"/>
        <v>0</v>
      </c>
    </row>
    <row r="348" ht="34.9" customHeight="1" spans="1:14">
      <c r="A348" s="473">
        <v>2040807</v>
      </c>
      <c r="B348" s="216" t="s">
        <v>227</v>
      </c>
      <c r="C348" s="190"/>
      <c r="D348" s="190"/>
      <c r="E348" s="186"/>
      <c r="F348" s="278" t="str">
        <f t="shared" si="30"/>
        <v/>
      </c>
      <c r="G348" s="278" t="str">
        <f t="shared" si="31"/>
        <v/>
      </c>
      <c r="H348" s="472" t="str">
        <f t="shared" si="32"/>
        <v>否</v>
      </c>
      <c r="I348" s="476" t="str">
        <f t="shared" si="33"/>
        <v>项</v>
      </c>
      <c r="J348" s="284">
        <v>2040807</v>
      </c>
      <c r="K348" s="284" t="s">
        <v>228</v>
      </c>
      <c r="L348" s="287">
        <v>0</v>
      </c>
      <c r="M348" s="285">
        <f t="shared" si="34"/>
        <v>0</v>
      </c>
      <c r="N348" s="285">
        <f t="shared" si="35"/>
        <v>0</v>
      </c>
    </row>
    <row r="349" ht="34.9" customHeight="1" spans="1:14">
      <c r="A349" s="473">
        <v>2040850</v>
      </c>
      <c r="B349" s="216" t="s">
        <v>163</v>
      </c>
      <c r="C349" s="190"/>
      <c r="D349" s="190"/>
      <c r="E349" s="186"/>
      <c r="F349" s="278" t="str">
        <f t="shared" si="30"/>
        <v/>
      </c>
      <c r="G349" s="278" t="str">
        <f t="shared" si="31"/>
        <v/>
      </c>
      <c r="H349" s="472" t="str">
        <f t="shared" si="32"/>
        <v>否</v>
      </c>
      <c r="I349" s="476" t="str">
        <f t="shared" si="33"/>
        <v>项</v>
      </c>
      <c r="J349" s="284">
        <v>2040850</v>
      </c>
      <c r="K349" s="284" t="s">
        <v>164</v>
      </c>
      <c r="L349" s="287">
        <v>0</v>
      </c>
      <c r="M349" s="285">
        <f t="shared" si="34"/>
        <v>0</v>
      </c>
      <c r="N349" s="285">
        <f t="shared" si="35"/>
        <v>0</v>
      </c>
    </row>
    <row r="350" ht="34.9" customHeight="1" spans="1:14">
      <c r="A350" s="473">
        <v>2040899</v>
      </c>
      <c r="B350" s="216" t="s">
        <v>548</v>
      </c>
      <c r="C350" s="190"/>
      <c r="D350" s="190"/>
      <c r="E350" s="186"/>
      <c r="F350" s="278" t="str">
        <f t="shared" si="30"/>
        <v/>
      </c>
      <c r="G350" s="278" t="str">
        <f t="shared" si="31"/>
        <v/>
      </c>
      <c r="H350" s="472" t="str">
        <f t="shared" si="32"/>
        <v>否</v>
      </c>
      <c r="I350" s="476" t="str">
        <f t="shared" si="33"/>
        <v>项</v>
      </c>
      <c r="J350" s="284">
        <v>2040899</v>
      </c>
      <c r="K350" s="284" t="s">
        <v>549</v>
      </c>
      <c r="L350" s="287">
        <v>0</v>
      </c>
      <c r="M350" s="285">
        <f t="shared" si="34"/>
        <v>0</v>
      </c>
      <c r="N350" s="285">
        <f t="shared" si="35"/>
        <v>0</v>
      </c>
    </row>
    <row r="351" s="345" customFormat="1" ht="34.9" customHeight="1" spans="1:14">
      <c r="A351" s="473">
        <v>20409</v>
      </c>
      <c r="B351" s="216" t="s">
        <v>550</v>
      </c>
      <c r="C351" s="190">
        <f>SUM(C352:C358)</f>
        <v>0</v>
      </c>
      <c r="D351" s="190">
        <f>SUM(D352:D358)</f>
        <v>0</v>
      </c>
      <c r="E351" s="186">
        <f>SUM(E352:E358)</f>
        <v>0</v>
      </c>
      <c r="F351" s="278" t="str">
        <f t="shared" si="30"/>
        <v/>
      </c>
      <c r="G351" s="278" t="str">
        <f t="shared" si="31"/>
        <v/>
      </c>
      <c r="H351" s="472" t="str">
        <f t="shared" si="32"/>
        <v>否</v>
      </c>
      <c r="I351" s="476" t="str">
        <f t="shared" si="33"/>
        <v>款</v>
      </c>
      <c r="J351" s="284">
        <v>20409</v>
      </c>
      <c r="K351" s="286" t="s">
        <v>551</v>
      </c>
      <c r="L351" s="287">
        <v>0</v>
      </c>
      <c r="M351" s="285">
        <f t="shared" si="34"/>
        <v>0</v>
      </c>
      <c r="N351" s="285">
        <f t="shared" si="35"/>
        <v>0</v>
      </c>
    </row>
    <row r="352" s="345" customFormat="1" ht="34.9" customHeight="1" spans="1:14">
      <c r="A352" s="473">
        <v>2040901</v>
      </c>
      <c r="B352" s="216" t="s">
        <v>145</v>
      </c>
      <c r="C352" s="190"/>
      <c r="D352" s="190"/>
      <c r="E352" s="186"/>
      <c r="F352" s="278" t="str">
        <f t="shared" si="30"/>
        <v/>
      </c>
      <c r="G352" s="278" t="str">
        <f t="shared" si="31"/>
        <v/>
      </c>
      <c r="H352" s="472" t="str">
        <f t="shared" si="32"/>
        <v>否</v>
      </c>
      <c r="I352" s="476" t="str">
        <f t="shared" si="33"/>
        <v>项</v>
      </c>
      <c r="J352" s="284">
        <v>2040901</v>
      </c>
      <c r="K352" s="284" t="s">
        <v>146</v>
      </c>
      <c r="L352" s="287">
        <v>0</v>
      </c>
      <c r="M352" s="285">
        <f t="shared" si="34"/>
        <v>0</v>
      </c>
      <c r="N352" s="285">
        <f t="shared" si="35"/>
        <v>0</v>
      </c>
    </row>
    <row r="353" ht="34.9" customHeight="1" spans="1:14">
      <c r="A353" s="473">
        <v>2040902</v>
      </c>
      <c r="B353" s="216" t="s">
        <v>147</v>
      </c>
      <c r="C353" s="190"/>
      <c r="D353" s="190"/>
      <c r="E353" s="186"/>
      <c r="F353" s="278" t="str">
        <f t="shared" si="30"/>
        <v/>
      </c>
      <c r="G353" s="278" t="str">
        <f t="shared" si="31"/>
        <v/>
      </c>
      <c r="H353" s="472" t="str">
        <f t="shared" si="32"/>
        <v>否</v>
      </c>
      <c r="I353" s="476" t="str">
        <f t="shared" si="33"/>
        <v>项</v>
      </c>
      <c r="J353" s="284">
        <v>2040902</v>
      </c>
      <c r="K353" s="284" t="s">
        <v>148</v>
      </c>
      <c r="L353" s="287">
        <v>0</v>
      </c>
      <c r="M353" s="285">
        <f t="shared" si="34"/>
        <v>0</v>
      </c>
      <c r="N353" s="285">
        <f t="shared" si="35"/>
        <v>0</v>
      </c>
    </row>
    <row r="354" ht="34.9" customHeight="1" spans="1:14">
      <c r="A354" s="473">
        <v>2040903</v>
      </c>
      <c r="B354" s="216" t="s">
        <v>149</v>
      </c>
      <c r="C354" s="190"/>
      <c r="D354" s="190"/>
      <c r="E354" s="186"/>
      <c r="F354" s="278" t="str">
        <f t="shared" si="30"/>
        <v/>
      </c>
      <c r="G354" s="278" t="str">
        <f t="shared" si="31"/>
        <v/>
      </c>
      <c r="H354" s="472" t="str">
        <f t="shared" si="32"/>
        <v>否</v>
      </c>
      <c r="I354" s="476" t="str">
        <f t="shared" si="33"/>
        <v>项</v>
      </c>
      <c r="J354" s="284">
        <v>2040903</v>
      </c>
      <c r="K354" s="284" t="s">
        <v>150</v>
      </c>
      <c r="L354" s="287">
        <v>0</v>
      </c>
      <c r="M354" s="285">
        <f t="shared" si="34"/>
        <v>0</v>
      </c>
      <c r="N354" s="285">
        <f t="shared" si="35"/>
        <v>0</v>
      </c>
    </row>
    <row r="355" ht="34.9" customHeight="1" spans="1:14">
      <c r="A355" s="473">
        <v>2040904</v>
      </c>
      <c r="B355" s="216" t="s">
        <v>552</v>
      </c>
      <c r="C355" s="190"/>
      <c r="D355" s="190"/>
      <c r="E355" s="186"/>
      <c r="F355" s="278" t="str">
        <f t="shared" si="30"/>
        <v/>
      </c>
      <c r="G355" s="278" t="str">
        <f t="shared" si="31"/>
        <v/>
      </c>
      <c r="H355" s="472" t="str">
        <f t="shared" si="32"/>
        <v>否</v>
      </c>
      <c r="I355" s="476" t="str">
        <f t="shared" si="33"/>
        <v>项</v>
      </c>
      <c r="J355" s="284">
        <v>2040904</v>
      </c>
      <c r="K355" s="284" t="s">
        <v>553</v>
      </c>
      <c r="L355" s="287">
        <v>0</v>
      </c>
      <c r="M355" s="285">
        <f t="shared" si="34"/>
        <v>0</v>
      </c>
      <c r="N355" s="285">
        <f t="shared" si="35"/>
        <v>0</v>
      </c>
    </row>
    <row r="356" s="345" customFormat="1" ht="34.9" customHeight="1" spans="1:14">
      <c r="A356" s="473">
        <v>2040905</v>
      </c>
      <c r="B356" s="216" t="s">
        <v>554</v>
      </c>
      <c r="C356" s="190"/>
      <c r="D356" s="190"/>
      <c r="E356" s="186"/>
      <c r="F356" s="278" t="str">
        <f t="shared" si="30"/>
        <v/>
      </c>
      <c r="G356" s="278" t="str">
        <f t="shared" si="31"/>
        <v/>
      </c>
      <c r="H356" s="472" t="str">
        <f t="shared" si="32"/>
        <v>否</v>
      </c>
      <c r="I356" s="476" t="str">
        <f t="shared" si="33"/>
        <v>项</v>
      </c>
      <c r="J356" s="284">
        <v>2040905</v>
      </c>
      <c r="K356" s="284" t="s">
        <v>555</v>
      </c>
      <c r="L356" s="287">
        <v>0</v>
      </c>
      <c r="M356" s="285">
        <f t="shared" si="34"/>
        <v>0</v>
      </c>
      <c r="N356" s="285">
        <f t="shared" si="35"/>
        <v>0</v>
      </c>
    </row>
    <row r="357" ht="34.9" customHeight="1" spans="1:14">
      <c r="A357" s="473">
        <v>2040950</v>
      </c>
      <c r="B357" s="216" t="s">
        <v>163</v>
      </c>
      <c r="C357" s="190"/>
      <c r="D357" s="190"/>
      <c r="E357" s="186"/>
      <c r="F357" s="278" t="str">
        <f t="shared" si="30"/>
        <v/>
      </c>
      <c r="G357" s="278" t="str">
        <f t="shared" si="31"/>
        <v/>
      </c>
      <c r="H357" s="472" t="str">
        <f t="shared" si="32"/>
        <v>否</v>
      </c>
      <c r="I357" s="476" t="str">
        <f t="shared" si="33"/>
        <v>项</v>
      </c>
      <c r="J357" s="284">
        <v>2040950</v>
      </c>
      <c r="K357" s="284" t="s">
        <v>164</v>
      </c>
      <c r="L357" s="287">
        <v>0</v>
      </c>
      <c r="M357" s="285">
        <f t="shared" si="34"/>
        <v>0</v>
      </c>
      <c r="N357" s="285">
        <f t="shared" si="35"/>
        <v>0</v>
      </c>
    </row>
    <row r="358" ht="34.9" customHeight="1" spans="1:14">
      <c r="A358" s="473">
        <v>2040999</v>
      </c>
      <c r="B358" s="216" t="s">
        <v>556</v>
      </c>
      <c r="C358" s="190"/>
      <c r="D358" s="190"/>
      <c r="E358" s="186"/>
      <c r="F358" s="278" t="str">
        <f t="shared" si="30"/>
        <v/>
      </c>
      <c r="G358" s="278" t="str">
        <f t="shared" si="31"/>
        <v/>
      </c>
      <c r="H358" s="472" t="str">
        <f t="shared" si="32"/>
        <v>否</v>
      </c>
      <c r="I358" s="476" t="str">
        <f t="shared" si="33"/>
        <v>项</v>
      </c>
      <c r="J358" s="284">
        <v>2040999</v>
      </c>
      <c r="K358" s="284" t="s">
        <v>557</v>
      </c>
      <c r="L358" s="287">
        <v>0</v>
      </c>
      <c r="M358" s="285">
        <f t="shared" si="34"/>
        <v>0</v>
      </c>
      <c r="N358" s="285">
        <f t="shared" si="35"/>
        <v>0</v>
      </c>
    </row>
    <row r="359" ht="34.9" customHeight="1" spans="1:14">
      <c r="A359" s="473">
        <v>20410</v>
      </c>
      <c r="B359" s="216" t="s">
        <v>558</v>
      </c>
      <c r="C359" s="190">
        <f>SUM(C360:C364)</f>
        <v>0</v>
      </c>
      <c r="D359" s="190">
        <f>SUM(D360:D364)</f>
        <v>0</v>
      </c>
      <c r="E359" s="186">
        <f>SUM(E360:E364)</f>
        <v>0</v>
      </c>
      <c r="F359" s="278" t="str">
        <f t="shared" si="30"/>
        <v/>
      </c>
      <c r="G359" s="278" t="str">
        <f t="shared" si="31"/>
        <v/>
      </c>
      <c r="H359" s="472" t="str">
        <f t="shared" si="32"/>
        <v>否</v>
      </c>
      <c r="I359" s="476" t="str">
        <f t="shared" si="33"/>
        <v>款</v>
      </c>
      <c r="J359" s="284">
        <v>20410</v>
      </c>
      <c r="K359" s="286" t="s">
        <v>559</v>
      </c>
      <c r="L359" s="287">
        <v>0</v>
      </c>
      <c r="M359" s="285">
        <f t="shared" si="34"/>
        <v>0</v>
      </c>
      <c r="N359" s="285">
        <f t="shared" si="35"/>
        <v>0</v>
      </c>
    </row>
    <row r="360" ht="34.9" customHeight="1" spans="1:14">
      <c r="A360" s="473">
        <v>2041001</v>
      </c>
      <c r="B360" s="216" t="s">
        <v>145</v>
      </c>
      <c r="C360" s="190"/>
      <c r="D360" s="190"/>
      <c r="E360" s="186"/>
      <c r="F360" s="278" t="str">
        <f t="shared" si="30"/>
        <v/>
      </c>
      <c r="G360" s="278" t="str">
        <f t="shared" si="31"/>
        <v/>
      </c>
      <c r="H360" s="472" t="str">
        <f t="shared" si="32"/>
        <v>否</v>
      </c>
      <c r="I360" s="476" t="str">
        <f t="shared" si="33"/>
        <v>项</v>
      </c>
      <c r="J360" s="284">
        <v>2041001</v>
      </c>
      <c r="K360" s="284" t="s">
        <v>146</v>
      </c>
      <c r="L360" s="287">
        <v>0</v>
      </c>
      <c r="M360" s="285">
        <f t="shared" si="34"/>
        <v>0</v>
      </c>
      <c r="N360" s="285">
        <f t="shared" si="35"/>
        <v>0</v>
      </c>
    </row>
    <row r="361" s="345" customFormat="1" ht="34.9" customHeight="1" spans="1:14">
      <c r="A361" s="473">
        <v>2041002</v>
      </c>
      <c r="B361" s="216" t="s">
        <v>147</v>
      </c>
      <c r="C361" s="190"/>
      <c r="D361" s="190"/>
      <c r="E361" s="186"/>
      <c r="F361" s="278" t="str">
        <f t="shared" si="30"/>
        <v/>
      </c>
      <c r="G361" s="278" t="str">
        <f t="shared" si="31"/>
        <v/>
      </c>
      <c r="H361" s="472" t="str">
        <f t="shared" si="32"/>
        <v>否</v>
      </c>
      <c r="I361" s="476" t="str">
        <f t="shared" si="33"/>
        <v>项</v>
      </c>
      <c r="J361" s="284">
        <v>2041002</v>
      </c>
      <c r="K361" s="284" t="s">
        <v>148</v>
      </c>
      <c r="L361" s="287">
        <v>0</v>
      </c>
      <c r="M361" s="285">
        <f t="shared" si="34"/>
        <v>0</v>
      </c>
      <c r="N361" s="285">
        <f t="shared" si="35"/>
        <v>0</v>
      </c>
    </row>
    <row r="362" ht="34.9" customHeight="1" spans="1:14">
      <c r="A362" s="473">
        <v>2041006</v>
      </c>
      <c r="B362" s="216" t="s">
        <v>227</v>
      </c>
      <c r="C362" s="190"/>
      <c r="D362" s="190"/>
      <c r="E362" s="186"/>
      <c r="F362" s="278" t="str">
        <f t="shared" si="30"/>
        <v/>
      </c>
      <c r="G362" s="278" t="str">
        <f t="shared" si="31"/>
        <v/>
      </c>
      <c r="H362" s="472" t="str">
        <f t="shared" si="32"/>
        <v>否</v>
      </c>
      <c r="I362" s="476" t="str">
        <f t="shared" si="33"/>
        <v>项</v>
      </c>
      <c r="J362" s="284">
        <v>2041006</v>
      </c>
      <c r="K362" s="284" t="s">
        <v>228</v>
      </c>
      <c r="L362" s="287">
        <v>0</v>
      </c>
      <c r="M362" s="285">
        <f t="shared" si="34"/>
        <v>0</v>
      </c>
      <c r="N362" s="285">
        <f t="shared" si="35"/>
        <v>0</v>
      </c>
    </row>
    <row r="363" ht="34.9" customHeight="1" spans="1:14">
      <c r="A363" s="473">
        <v>2041007</v>
      </c>
      <c r="B363" s="216" t="s">
        <v>560</v>
      </c>
      <c r="C363" s="190"/>
      <c r="D363" s="190"/>
      <c r="E363" s="186"/>
      <c r="F363" s="278" t="str">
        <f t="shared" si="30"/>
        <v/>
      </c>
      <c r="G363" s="278" t="str">
        <f t="shared" si="31"/>
        <v/>
      </c>
      <c r="H363" s="472" t="str">
        <f t="shared" si="32"/>
        <v>否</v>
      </c>
      <c r="I363" s="476" t="str">
        <f t="shared" si="33"/>
        <v>项</v>
      </c>
      <c r="J363" s="284">
        <v>2041007</v>
      </c>
      <c r="K363" s="284" t="s">
        <v>561</v>
      </c>
      <c r="L363" s="287">
        <v>0</v>
      </c>
      <c r="M363" s="285">
        <f t="shared" si="34"/>
        <v>0</v>
      </c>
      <c r="N363" s="285">
        <f t="shared" si="35"/>
        <v>0</v>
      </c>
    </row>
    <row r="364" ht="34.9" customHeight="1" spans="1:14">
      <c r="A364" s="473">
        <v>2041099</v>
      </c>
      <c r="B364" s="216" t="s">
        <v>562</v>
      </c>
      <c r="C364" s="190"/>
      <c r="D364" s="190"/>
      <c r="E364" s="186"/>
      <c r="F364" s="278" t="str">
        <f t="shared" si="30"/>
        <v/>
      </c>
      <c r="G364" s="278" t="str">
        <f t="shared" si="31"/>
        <v/>
      </c>
      <c r="H364" s="472" t="str">
        <f t="shared" si="32"/>
        <v>否</v>
      </c>
      <c r="I364" s="476" t="str">
        <f t="shared" si="33"/>
        <v>项</v>
      </c>
      <c r="J364" s="284">
        <v>2041099</v>
      </c>
      <c r="K364" s="284" t="s">
        <v>563</v>
      </c>
      <c r="L364" s="287">
        <v>0</v>
      </c>
      <c r="M364" s="285">
        <f t="shared" si="34"/>
        <v>0</v>
      </c>
      <c r="N364" s="285">
        <f t="shared" si="35"/>
        <v>0</v>
      </c>
    </row>
    <row r="365" ht="34.9" customHeight="1" spans="1:14">
      <c r="A365" s="473">
        <v>20499</v>
      </c>
      <c r="B365" s="216" t="s">
        <v>564</v>
      </c>
      <c r="C365" s="190">
        <f>SUM(C366)</f>
        <v>2376</v>
      </c>
      <c r="D365" s="190">
        <f>SUM(D366)</f>
        <v>1570</v>
      </c>
      <c r="E365" s="186">
        <f>SUM(E366)</f>
        <v>899</v>
      </c>
      <c r="F365" s="278">
        <f t="shared" si="30"/>
        <v>-0.621632996632997</v>
      </c>
      <c r="G365" s="278">
        <f t="shared" si="31"/>
        <v>0.572611464968153</v>
      </c>
      <c r="H365" s="472" t="str">
        <f t="shared" si="32"/>
        <v>是</v>
      </c>
      <c r="I365" s="476" t="str">
        <f t="shared" si="33"/>
        <v>款</v>
      </c>
      <c r="J365" s="284">
        <v>20499</v>
      </c>
      <c r="K365" s="286" t="s">
        <v>565</v>
      </c>
      <c r="L365" s="287">
        <v>899</v>
      </c>
      <c r="M365" s="285">
        <f t="shared" si="34"/>
        <v>0</v>
      </c>
      <c r="N365" s="285">
        <f t="shared" si="35"/>
        <v>0</v>
      </c>
    </row>
    <row r="366" ht="34.9" customHeight="1" spans="1:14">
      <c r="A366" s="473" t="s">
        <v>566</v>
      </c>
      <c r="B366" s="216" t="s">
        <v>567</v>
      </c>
      <c r="C366" s="190">
        <v>2376</v>
      </c>
      <c r="D366" s="400">
        <v>1570</v>
      </c>
      <c r="E366" s="190">
        <v>899</v>
      </c>
      <c r="F366" s="278">
        <f t="shared" si="30"/>
        <v>-0.621632996632997</v>
      </c>
      <c r="G366" s="278">
        <f t="shared" si="31"/>
        <v>0.572611464968153</v>
      </c>
      <c r="H366" s="472" t="str">
        <f t="shared" si="32"/>
        <v>是</v>
      </c>
      <c r="I366" s="476" t="str">
        <f t="shared" si="33"/>
        <v>项</v>
      </c>
      <c r="J366" s="284">
        <v>2049901</v>
      </c>
      <c r="K366" s="284" t="s">
        <v>568</v>
      </c>
      <c r="L366" s="287">
        <v>899</v>
      </c>
      <c r="M366" s="285">
        <f t="shared" si="34"/>
        <v>98</v>
      </c>
      <c r="N366" s="285">
        <f t="shared" si="35"/>
        <v>0</v>
      </c>
    </row>
    <row r="367" ht="34.9" customHeight="1" spans="1:14">
      <c r="A367" s="471">
        <v>205</v>
      </c>
      <c r="B367" s="121" t="s">
        <v>86</v>
      </c>
      <c r="C367" s="197">
        <f>SUM(C368,C373,C382,C389,C395,C399,C403,C407,C413,C420)</f>
        <v>61683</v>
      </c>
      <c r="D367" s="197">
        <f>SUM(D368,D373,D382,D389,D395,D399,D403,D407,D413,D420)</f>
        <v>61823</v>
      </c>
      <c r="E367" s="180">
        <f>SUM(E368,E373,E382,E389,E395,E399,E403,E407,E413,E420)</f>
        <v>67225</v>
      </c>
      <c r="F367" s="274">
        <f t="shared" si="30"/>
        <v>0.0898464730963151</v>
      </c>
      <c r="G367" s="274">
        <f t="shared" si="31"/>
        <v>1.08737848373583</v>
      </c>
      <c r="H367" s="472" t="str">
        <f t="shared" si="32"/>
        <v>是</v>
      </c>
      <c r="I367" s="476" t="str">
        <f t="shared" si="33"/>
        <v>类</v>
      </c>
      <c r="J367" s="284">
        <v>205</v>
      </c>
      <c r="K367" s="286" t="s">
        <v>569</v>
      </c>
      <c r="L367" s="287">
        <v>67225</v>
      </c>
      <c r="M367" s="285">
        <f t="shared" si="34"/>
        <v>0</v>
      </c>
      <c r="N367" s="285">
        <f t="shared" si="35"/>
        <v>0</v>
      </c>
    </row>
    <row r="368" ht="34.9" customHeight="1" spans="1:14">
      <c r="A368" s="473">
        <v>20501</v>
      </c>
      <c r="B368" s="216" t="s">
        <v>570</v>
      </c>
      <c r="C368" s="190">
        <f>SUM(C369:C372)</f>
        <v>4712</v>
      </c>
      <c r="D368" s="190">
        <f>SUM(D369:D372)</f>
        <v>1736</v>
      </c>
      <c r="E368" s="186">
        <f>SUM(E369:E372)</f>
        <v>1593</v>
      </c>
      <c r="F368" s="278">
        <f t="shared" si="30"/>
        <v>-0.661926994906621</v>
      </c>
      <c r="G368" s="278">
        <f t="shared" si="31"/>
        <v>0.917626728110599</v>
      </c>
      <c r="H368" s="472" t="str">
        <f t="shared" si="32"/>
        <v>是</v>
      </c>
      <c r="I368" s="476" t="str">
        <f t="shared" si="33"/>
        <v>款</v>
      </c>
      <c r="J368" s="284">
        <v>20501</v>
      </c>
      <c r="K368" s="286" t="s">
        <v>571</v>
      </c>
      <c r="L368" s="287">
        <v>1593</v>
      </c>
      <c r="M368" s="285">
        <f t="shared" si="34"/>
        <v>0</v>
      </c>
      <c r="N368" s="285">
        <f t="shared" si="35"/>
        <v>0</v>
      </c>
    </row>
    <row r="369" ht="34.9" customHeight="1" spans="1:14">
      <c r="A369" s="473">
        <v>2050101</v>
      </c>
      <c r="B369" s="216" t="s">
        <v>145</v>
      </c>
      <c r="C369" s="190">
        <v>309</v>
      </c>
      <c r="D369" s="400">
        <v>329</v>
      </c>
      <c r="E369" s="190">
        <v>281</v>
      </c>
      <c r="F369" s="278">
        <f t="shared" si="30"/>
        <v>-0.0906148867313916</v>
      </c>
      <c r="G369" s="278">
        <f t="shared" si="31"/>
        <v>0.854103343465046</v>
      </c>
      <c r="H369" s="472" t="str">
        <f t="shared" si="32"/>
        <v>是</v>
      </c>
      <c r="I369" s="476" t="str">
        <f t="shared" si="33"/>
        <v>项</v>
      </c>
      <c r="J369" s="284">
        <v>2050101</v>
      </c>
      <c r="K369" s="284" t="s">
        <v>146</v>
      </c>
      <c r="L369" s="287">
        <v>281</v>
      </c>
      <c r="M369" s="285">
        <f t="shared" si="34"/>
        <v>0</v>
      </c>
      <c r="N369" s="285">
        <f t="shared" si="35"/>
        <v>0</v>
      </c>
    </row>
    <row r="370" s="345" customFormat="1" ht="34.9" customHeight="1" spans="1:14">
      <c r="A370" s="473">
        <v>2050102</v>
      </c>
      <c r="B370" s="216" t="s">
        <v>147</v>
      </c>
      <c r="C370" s="190"/>
      <c r="D370" s="190"/>
      <c r="E370" s="186"/>
      <c r="F370" s="278" t="str">
        <f t="shared" si="30"/>
        <v/>
      </c>
      <c r="G370" s="278" t="str">
        <f t="shared" si="31"/>
        <v/>
      </c>
      <c r="H370" s="472" t="str">
        <f t="shared" si="32"/>
        <v>否</v>
      </c>
      <c r="I370" s="476" t="str">
        <f t="shared" si="33"/>
        <v>项</v>
      </c>
      <c r="J370" s="284">
        <v>2050102</v>
      </c>
      <c r="K370" s="284" t="s">
        <v>148</v>
      </c>
      <c r="L370" s="287">
        <v>0</v>
      </c>
      <c r="M370" s="285">
        <f t="shared" si="34"/>
        <v>0</v>
      </c>
      <c r="N370" s="285">
        <f t="shared" si="35"/>
        <v>0</v>
      </c>
    </row>
    <row r="371" ht="34.9" customHeight="1" spans="1:14">
      <c r="A371" s="473">
        <v>2050103</v>
      </c>
      <c r="B371" s="216" t="s">
        <v>149</v>
      </c>
      <c r="C371" s="190"/>
      <c r="D371" s="190"/>
      <c r="E371" s="186"/>
      <c r="F371" s="278" t="str">
        <f t="shared" si="30"/>
        <v/>
      </c>
      <c r="G371" s="278" t="str">
        <f t="shared" si="31"/>
        <v/>
      </c>
      <c r="H371" s="472" t="str">
        <f t="shared" si="32"/>
        <v>否</v>
      </c>
      <c r="I371" s="476" t="str">
        <f t="shared" si="33"/>
        <v>项</v>
      </c>
      <c r="J371" s="284">
        <v>2050103</v>
      </c>
      <c r="K371" s="284" t="s">
        <v>150</v>
      </c>
      <c r="L371" s="287">
        <v>0</v>
      </c>
      <c r="M371" s="285">
        <f t="shared" si="34"/>
        <v>0</v>
      </c>
      <c r="N371" s="285">
        <f t="shared" si="35"/>
        <v>0</v>
      </c>
    </row>
    <row r="372" ht="34.9" customHeight="1" spans="1:14">
      <c r="A372" s="473">
        <v>2050199</v>
      </c>
      <c r="B372" s="216" t="s">
        <v>572</v>
      </c>
      <c r="C372" s="190">
        <v>4403</v>
      </c>
      <c r="D372" s="400">
        <v>1407</v>
      </c>
      <c r="E372" s="190">
        <v>1312</v>
      </c>
      <c r="F372" s="278">
        <f t="shared" si="30"/>
        <v>-0.702021349080173</v>
      </c>
      <c r="G372" s="278">
        <f t="shared" si="31"/>
        <v>0.932480454868515</v>
      </c>
      <c r="H372" s="472" t="str">
        <f t="shared" si="32"/>
        <v>是</v>
      </c>
      <c r="I372" s="476" t="str">
        <f t="shared" si="33"/>
        <v>项</v>
      </c>
      <c r="J372" s="284">
        <v>2050199</v>
      </c>
      <c r="K372" s="284" t="s">
        <v>573</v>
      </c>
      <c r="L372" s="287">
        <v>1312</v>
      </c>
      <c r="M372" s="285">
        <f t="shared" si="34"/>
        <v>0</v>
      </c>
      <c r="N372" s="285">
        <f t="shared" si="35"/>
        <v>0</v>
      </c>
    </row>
    <row r="373" ht="34.9" customHeight="1" spans="1:14">
      <c r="A373" s="473">
        <v>20502</v>
      </c>
      <c r="B373" s="216" t="s">
        <v>574</v>
      </c>
      <c r="C373" s="190">
        <f>SUM(C374:C381)</f>
        <v>53672</v>
      </c>
      <c r="D373" s="190">
        <f>SUM(D374:D381)</f>
        <v>54027</v>
      </c>
      <c r="E373" s="186">
        <f>SUM(E374:E381)</f>
        <v>60520</v>
      </c>
      <c r="F373" s="278">
        <f t="shared" si="30"/>
        <v>0.127589804739902</v>
      </c>
      <c r="G373" s="278">
        <f t="shared" si="31"/>
        <v>1.12018065041553</v>
      </c>
      <c r="H373" s="472" t="str">
        <f t="shared" si="32"/>
        <v>是</v>
      </c>
      <c r="I373" s="476" t="str">
        <f t="shared" si="33"/>
        <v>款</v>
      </c>
      <c r="J373" s="284">
        <v>20502</v>
      </c>
      <c r="K373" s="286" t="s">
        <v>575</v>
      </c>
      <c r="L373" s="287">
        <v>60520</v>
      </c>
      <c r="M373" s="285">
        <f t="shared" si="34"/>
        <v>0</v>
      </c>
      <c r="N373" s="285">
        <f t="shared" si="35"/>
        <v>0</v>
      </c>
    </row>
    <row r="374" ht="34.9" customHeight="1" spans="1:14">
      <c r="A374" s="473">
        <v>2050201</v>
      </c>
      <c r="B374" s="216" t="s">
        <v>576</v>
      </c>
      <c r="C374" s="190">
        <v>8846</v>
      </c>
      <c r="D374" s="400">
        <v>8929</v>
      </c>
      <c r="E374" s="190">
        <v>5803</v>
      </c>
      <c r="F374" s="278">
        <f t="shared" si="30"/>
        <v>-0.343997286909338</v>
      </c>
      <c r="G374" s="278">
        <f t="shared" si="31"/>
        <v>0.649904804569381</v>
      </c>
      <c r="H374" s="472" t="str">
        <f t="shared" si="32"/>
        <v>是</v>
      </c>
      <c r="I374" s="476" t="str">
        <f t="shared" si="33"/>
        <v>项</v>
      </c>
      <c r="J374" s="284">
        <v>2050201</v>
      </c>
      <c r="K374" s="284" t="s">
        <v>577</v>
      </c>
      <c r="L374" s="287">
        <v>5803</v>
      </c>
      <c r="M374" s="285">
        <f t="shared" si="34"/>
        <v>0</v>
      </c>
      <c r="N374" s="285">
        <f t="shared" si="35"/>
        <v>0</v>
      </c>
    </row>
    <row r="375" s="345" customFormat="1" ht="34.9" customHeight="1" spans="1:14">
      <c r="A375" s="473">
        <v>2050202</v>
      </c>
      <c r="B375" s="216" t="s">
        <v>578</v>
      </c>
      <c r="C375" s="190">
        <v>24812</v>
      </c>
      <c r="D375" s="400">
        <v>25208</v>
      </c>
      <c r="E375" s="190">
        <v>23376</v>
      </c>
      <c r="F375" s="278">
        <f t="shared" si="30"/>
        <v>-0.0578752216669354</v>
      </c>
      <c r="G375" s="278">
        <f t="shared" si="31"/>
        <v>0.927324658838464</v>
      </c>
      <c r="H375" s="472" t="str">
        <f t="shared" si="32"/>
        <v>是</v>
      </c>
      <c r="I375" s="476" t="str">
        <f t="shared" si="33"/>
        <v>项</v>
      </c>
      <c r="J375" s="284">
        <v>2050202</v>
      </c>
      <c r="K375" s="284" t="s">
        <v>579</v>
      </c>
      <c r="L375" s="287">
        <v>23376</v>
      </c>
      <c r="M375" s="285">
        <f t="shared" si="34"/>
        <v>0</v>
      </c>
      <c r="N375" s="285">
        <f t="shared" si="35"/>
        <v>0</v>
      </c>
    </row>
    <row r="376" s="345" customFormat="1" ht="34.9" customHeight="1" spans="1:14">
      <c r="A376" s="473">
        <v>2050203</v>
      </c>
      <c r="B376" s="216" t="s">
        <v>580</v>
      </c>
      <c r="C376" s="190">
        <v>11565</v>
      </c>
      <c r="D376" s="400">
        <v>11634</v>
      </c>
      <c r="E376" s="190">
        <v>11357</v>
      </c>
      <c r="F376" s="278">
        <f t="shared" si="30"/>
        <v>-0.0179853004755729</v>
      </c>
      <c r="G376" s="278">
        <f t="shared" si="31"/>
        <v>0.976190476190476</v>
      </c>
      <c r="H376" s="472" t="str">
        <f t="shared" si="32"/>
        <v>是</v>
      </c>
      <c r="I376" s="476" t="str">
        <f t="shared" si="33"/>
        <v>项</v>
      </c>
      <c r="J376" s="284">
        <v>2050203</v>
      </c>
      <c r="K376" s="284" t="s">
        <v>581</v>
      </c>
      <c r="L376" s="287">
        <v>11357</v>
      </c>
      <c r="M376" s="285">
        <f t="shared" si="34"/>
        <v>0</v>
      </c>
      <c r="N376" s="285">
        <f t="shared" si="35"/>
        <v>0</v>
      </c>
    </row>
    <row r="377" s="345" customFormat="1" ht="34.9" customHeight="1" spans="1:14">
      <c r="A377" s="473">
        <v>2050204</v>
      </c>
      <c r="B377" s="216" t="s">
        <v>582</v>
      </c>
      <c r="C377" s="190">
        <v>3864</v>
      </c>
      <c r="D377" s="400">
        <v>3548</v>
      </c>
      <c r="E377" s="190">
        <v>15433</v>
      </c>
      <c r="F377" s="278">
        <f t="shared" si="30"/>
        <v>2.99404761904762</v>
      </c>
      <c r="G377" s="278">
        <f t="shared" si="31"/>
        <v>4.34977452085682</v>
      </c>
      <c r="H377" s="472" t="str">
        <f t="shared" si="32"/>
        <v>是</v>
      </c>
      <c r="I377" s="476" t="str">
        <f t="shared" si="33"/>
        <v>项</v>
      </c>
      <c r="J377" s="284">
        <v>2050204</v>
      </c>
      <c r="K377" s="284" t="s">
        <v>583</v>
      </c>
      <c r="L377" s="287">
        <v>15433</v>
      </c>
      <c r="M377" s="285">
        <f t="shared" si="34"/>
        <v>0</v>
      </c>
      <c r="N377" s="285">
        <f t="shared" si="35"/>
        <v>0</v>
      </c>
    </row>
    <row r="378" s="345" customFormat="1" ht="34.9" customHeight="1" spans="1:14">
      <c r="A378" s="473">
        <v>2050205</v>
      </c>
      <c r="B378" s="216" t="s">
        <v>584</v>
      </c>
      <c r="C378" s="190">
        <v>59</v>
      </c>
      <c r="D378" s="400">
        <v>54</v>
      </c>
      <c r="E378" s="190">
        <v>25</v>
      </c>
      <c r="F378" s="278">
        <f t="shared" si="30"/>
        <v>-0.576271186440678</v>
      </c>
      <c r="G378" s="278">
        <f t="shared" si="31"/>
        <v>0.462962962962963</v>
      </c>
      <c r="H378" s="472" t="str">
        <f t="shared" si="32"/>
        <v>是</v>
      </c>
      <c r="I378" s="476" t="str">
        <f t="shared" si="33"/>
        <v>项</v>
      </c>
      <c r="J378" s="284">
        <v>2050205</v>
      </c>
      <c r="K378" s="284" t="s">
        <v>585</v>
      </c>
      <c r="L378" s="287">
        <v>25</v>
      </c>
      <c r="M378" s="285">
        <f t="shared" si="34"/>
        <v>0</v>
      </c>
      <c r="N378" s="285">
        <f t="shared" si="35"/>
        <v>0</v>
      </c>
    </row>
    <row r="379" s="345" customFormat="1" ht="34.9" customHeight="1" spans="1:14">
      <c r="A379" s="473">
        <v>2050206</v>
      </c>
      <c r="B379" s="216" t="s">
        <v>586</v>
      </c>
      <c r="C379" s="190"/>
      <c r="D379" s="190"/>
      <c r="E379" s="186"/>
      <c r="F379" s="278" t="str">
        <f t="shared" si="30"/>
        <v/>
      </c>
      <c r="G379" s="278" t="str">
        <f t="shared" si="31"/>
        <v/>
      </c>
      <c r="H379" s="472" t="str">
        <f t="shared" si="32"/>
        <v>否</v>
      </c>
      <c r="I379" s="476" t="str">
        <f t="shared" si="33"/>
        <v>项</v>
      </c>
      <c r="J379" s="284">
        <v>2050206</v>
      </c>
      <c r="K379" s="284" t="s">
        <v>587</v>
      </c>
      <c r="L379" s="287">
        <v>0</v>
      </c>
      <c r="M379" s="285">
        <f t="shared" si="34"/>
        <v>0</v>
      </c>
      <c r="N379" s="285">
        <f t="shared" si="35"/>
        <v>0</v>
      </c>
    </row>
    <row r="380" s="345" customFormat="1" ht="34.9" customHeight="1" spans="1:14">
      <c r="A380" s="473">
        <v>2050207</v>
      </c>
      <c r="B380" s="216" t="s">
        <v>588</v>
      </c>
      <c r="C380" s="190"/>
      <c r="D380" s="190"/>
      <c r="E380" s="186"/>
      <c r="F380" s="278" t="str">
        <f t="shared" si="30"/>
        <v/>
      </c>
      <c r="G380" s="278" t="str">
        <f t="shared" si="31"/>
        <v/>
      </c>
      <c r="H380" s="472" t="str">
        <f t="shared" si="32"/>
        <v>否</v>
      </c>
      <c r="I380" s="476" t="str">
        <f t="shared" si="33"/>
        <v>项</v>
      </c>
      <c r="J380" s="284">
        <v>2050207</v>
      </c>
      <c r="K380" s="284" t="s">
        <v>589</v>
      </c>
      <c r="L380" s="287">
        <v>0</v>
      </c>
      <c r="M380" s="285">
        <f t="shared" si="34"/>
        <v>0</v>
      </c>
      <c r="N380" s="285">
        <f t="shared" si="35"/>
        <v>0</v>
      </c>
    </row>
    <row r="381" s="345" customFormat="1" ht="34.9" customHeight="1" spans="1:14">
      <c r="A381" s="473">
        <v>2050299</v>
      </c>
      <c r="B381" s="216" t="s">
        <v>590</v>
      </c>
      <c r="C381" s="190">
        <v>4526</v>
      </c>
      <c r="D381" s="400">
        <v>4654</v>
      </c>
      <c r="E381" s="190">
        <v>4526</v>
      </c>
      <c r="F381" s="278">
        <f t="shared" si="30"/>
        <v>0</v>
      </c>
      <c r="G381" s="278">
        <f t="shared" si="31"/>
        <v>0.972496776966051</v>
      </c>
      <c r="H381" s="472" t="str">
        <f t="shared" si="32"/>
        <v>是</v>
      </c>
      <c r="I381" s="476" t="str">
        <f t="shared" si="33"/>
        <v>项</v>
      </c>
      <c r="J381" s="284">
        <v>2050299</v>
      </c>
      <c r="K381" s="284" t="s">
        <v>591</v>
      </c>
      <c r="L381" s="287">
        <v>4526</v>
      </c>
      <c r="M381" s="285">
        <f t="shared" si="34"/>
        <v>0</v>
      </c>
      <c r="N381" s="285">
        <f t="shared" si="35"/>
        <v>0</v>
      </c>
    </row>
    <row r="382" s="345" customFormat="1" ht="34.9" customHeight="1" spans="1:14">
      <c r="A382" s="473">
        <v>20503</v>
      </c>
      <c r="B382" s="216" t="s">
        <v>592</v>
      </c>
      <c r="C382" s="190">
        <f>SUM(C383:C388)</f>
        <v>1369</v>
      </c>
      <c r="D382" s="190">
        <f>SUM(D383:D388)</f>
        <v>1637</v>
      </c>
      <c r="E382" s="186">
        <f>SUM(E383:E388)</f>
        <v>1502</v>
      </c>
      <c r="F382" s="278">
        <f t="shared" si="30"/>
        <v>0.0971512052593133</v>
      </c>
      <c r="G382" s="278">
        <f t="shared" si="31"/>
        <v>0.917532070861332</v>
      </c>
      <c r="H382" s="472" t="str">
        <f t="shared" si="32"/>
        <v>是</v>
      </c>
      <c r="I382" s="476" t="str">
        <f t="shared" si="33"/>
        <v>款</v>
      </c>
      <c r="J382" s="284">
        <v>20503</v>
      </c>
      <c r="K382" s="286" t="s">
        <v>593</v>
      </c>
      <c r="L382" s="287">
        <v>1502</v>
      </c>
      <c r="M382" s="285">
        <f t="shared" si="34"/>
        <v>0</v>
      </c>
      <c r="N382" s="285">
        <f t="shared" si="35"/>
        <v>0</v>
      </c>
    </row>
    <row r="383" s="345" customFormat="1" ht="34.9" customHeight="1" spans="1:14">
      <c r="A383" s="473">
        <v>2050301</v>
      </c>
      <c r="B383" s="216" t="s">
        <v>594</v>
      </c>
      <c r="C383" s="190"/>
      <c r="D383" s="190"/>
      <c r="E383" s="186"/>
      <c r="F383" s="278" t="str">
        <f t="shared" si="30"/>
        <v/>
      </c>
      <c r="G383" s="278" t="str">
        <f t="shared" si="31"/>
        <v/>
      </c>
      <c r="H383" s="472" t="str">
        <f t="shared" si="32"/>
        <v>否</v>
      </c>
      <c r="I383" s="476" t="str">
        <f t="shared" si="33"/>
        <v>项</v>
      </c>
      <c r="J383" s="284">
        <v>2050301</v>
      </c>
      <c r="K383" s="284" t="s">
        <v>595</v>
      </c>
      <c r="L383" s="287">
        <v>0</v>
      </c>
      <c r="M383" s="285">
        <f t="shared" si="34"/>
        <v>0</v>
      </c>
      <c r="N383" s="285">
        <f t="shared" si="35"/>
        <v>0</v>
      </c>
    </row>
    <row r="384" s="345" customFormat="1" ht="34.9" customHeight="1" spans="1:14">
      <c r="A384" s="473">
        <v>2050302</v>
      </c>
      <c r="B384" s="216" t="s">
        <v>596</v>
      </c>
      <c r="C384" s="190">
        <v>100</v>
      </c>
      <c r="D384" s="400">
        <v>1637</v>
      </c>
      <c r="E384" s="190">
        <v>1502</v>
      </c>
      <c r="F384" s="278">
        <f t="shared" si="30"/>
        <v>14.02</v>
      </c>
      <c r="G384" s="278">
        <f t="shared" si="31"/>
        <v>0.917532070861332</v>
      </c>
      <c r="H384" s="472" t="str">
        <f t="shared" si="32"/>
        <v>是</v>
      </c>
      <c r="I384" s="476" t="str">
        <f t="shared" si="33"/>
        <v>项</v>
      </c>
      <c r="J384" s="284">
        <v>2050302</v>
      </c>
      <c r="K384" s="284" t="s">
        <v>597</v>
      </c>
      <c r="L384" s="287">
        <v>1502</v>
      </c>
      <c r="M384" s="285">
        <f t="shared" si="34"/>
        <v>0</v>
      </c>
      <c r="N384" s="285">
        <f t="shared" si="35"/>
        <v>0</v>
      </c>
    </row>
    <row r="385" s="345" customFormat="1" ht="34.9" customHeight="1" spans="1:14">
      <c r="A385" s="473">
        <v>2050303</v>
      </c>
      <c r="B385" s="216" t="s">
        <v>598</v>
      </c>
      <c r="C385" s="190"/>
      <c r="D385" s="190"/>
      <c r="E385" s="186"/>
      <c r="F385" s="278" t="str">
        <f t="shared" si="30"/>
        <v/>
      </c>
      <c r="G385" s="278" t="str">
        <f t="shared" si="31"/>
        <v/>
      </c>
      <c r="H385" s="472" t="str">
        <f t="shared" si="32"/>
        <v>否</v>
      </c>
      <c r="I385" s="476" t="str">
        <f t="shared" si="33"/>
        <v>项</v>
      </c>
      <c r="J385" s="284">
        <v>2050303</v>
      </c>
      <c r="K385" s="284" t="s">
        <v>599</v>
      </c>
      <c r="L385" s="287">
        <v>0</v>
      </c>
      <c r="M385" s="285">
        <f t="shared" si="34"/>
        <v>0</v>
      </c>
      <c r="N385" s="285">
        <f t="shared" si="35"/>
        <v>0</v>
      </c>
    </row>
    <row r="386" s="345" customFormat="1" ht="34.9" customHeight="1" spans="1:14">
      <c r="A386" s="473">
        <v>2050304</v>
      </c>
      <c r="B386" s="216" t="s">
        <v>600</v>
      </c>
      <c r="C386" s="190">
        <v>1269</v>
      </c>
      <c r="D386" s="190"/>
      <c r="E386" s="186"/>
      <c r="F386" s="278">
        <f t="shared" si="30"/>
        <v>-1</v>
      </c>
      <c r="G386" s="278" t="str">
        <f t="shared" si="31"/>
        <v/>
      </c>
      <c r="H386" s="472" t="str">
        <f t="shared" si="32"/>
        <v>是</v>
      </c>
      <c r="I386" s="476" t="str">
        <f t="shared" si="33"/>
        <v>项</v>
      </c>
      <c r="J386" s="285"/>
      <c r="K386" s="285"/>
      <c r="L386" s="285"/>
      <c r="M386" s="285">
        <f t="shared" si="34"/>
        <v>2050304</v>
      </c>
      <c r="N386" s="285">
        <f t="shared" si="35"/>
        <v>0</v>
      </c>
    </row>
    <row r="387" s="345" customFormat="1" ht="34.9" customHeight="1" spans="1:14">
      <c r="A387" s="473">
        <v>2050305</v>
      </c>
      <c r="B387" s="216" t="s">
        <v>601</v>
      </c>
      <c r="C387" s="190"/>
      <c r="D387" s="190"/>
      <c r="E387" s="186"/>
      <c r="F387" s="278" t="str">
        <f t="shared" si="30"/>
        <v/>
      </c>
      <c r="G387" s="278" t="str">
        <f t="shared" si="31"/>
        <v/>
      </c>
      <c r="H387" s="472" t="str">
        <f t="shared" si="32"/>
        <v>否</v>
      </c>
      <c r="I387" s="476" t="str">
        <f t="shared" si="33"/>
        <v>项</v>
      </c>
      <c r="J387" s="284">
        <v>2050305</v>
      </c>
      <c r="K387" s="284" t="s">
        <v>602</v>
      </c>
      <c r="L387" s="287">
        <v>0</v>
      </c>
      <c r="M387" s="285">
        <f t="shared" si="34"/>
        <v>0</v>
      </c>
      <c r="N387" s="285">
        <f t="shared" si="35"/>
        <v>0</v>
      </c>
    </row>
    <row r="388" s="345" customFormat="1" ht="34.9" customHeight="1" spans="1:14">
      <c r="A388" s="473">
        <v>2050399</v>
      </c>
      <c r="B388" s="216" t="s">
        <v>603</v>
      </c>
      <c r="C388" s="190"/>
      <c r="D388" s="190"/>
      <c r="E388" s="186"/>
      <c r="F388" s="278" t="str">
        <f t="shared" si="30"/>
        <v/>
      </c>
      <c r="G388" s="278" t="str">
        <f t="shared" si="31"/>
        <v/>
      </c>
      <c r="H388" s="472" t="str">
        <f t="shared" si="32"/>
        <v>否</v>
      </c>
      <c r="I388" s="476" t="str">
        <f t="shared" si="33"/>
        <v>项</v>
      </c>
      <c r="J388" s="284">
        <v>2050399</v>
      </c>
      <c r="K388" s="284" t="s">
        <v>604</v>
      </c>
      <c r="L388" s="287">
        <v>0</v>
      </c>
      <c r="M388" s="285">
        <f t="shared" si="34"/>
        <v>0</v>
      </c>
      <c r="N388" s="285">
        <f t="shared" si="35"/>
        <v>0</v>
      </c>
    </row>
    <row r="389" s="345" customFormat="1" ht="34.9" customHeight="1" spans="1:14">
      <c r="A389" s="473">
        <v>20504</v>
      </c>
      <c r="B389" s="216" t="s">
        <v>605</v>
      </c>
      <c r="C389" s="190">
        <f>SUM(C390:C394)</f>
        <v>0</v>
      </c>
      <c r="D389" s="190">
        <f>SUM(D390:D394)</f>
        <v>0</v>
      </c>
      <c r="E389" s="186">
        <f>SUM(E390:E394)</f>
        <v>0</v>
      </c>
      <c r="F389" s="278" t="str">
        <f t="shared" ref="F389:F452" si="36">IF(C389&lt;&gt;0,E389/C389-1,"")</f>
        <v/>
      </c>
      <c r="G389" s="278" t="str">
        <f t="shared" ref="G389:G452" si="37">IF(D389&lt;&gt;0,E389/D389,"")</f>
        <v/>
      </c>
      <c r="H389" s="472" t="str">
        <f t="shared" ref="H389:H452" si="38">IF(LEN(A389)=3,"是",IF(B389&lt;&gt;"",IF(SUM(C389:E389)&lt;&gt;0,"是","否"),"是"))</f>
        <v>否</v>
      </c>
      <c r="I389" s="476" t="str">
        <f t="shared" ref="I389:I452" si="39">IF(LEN(A389)=3,"类",IF(LEN(A389)=5,"款","项"))</f>
        <v>款</v>
      </c>
      <c r="J389" s="284">
        <v>20504</v>
      </c>
      <c r="K389" s="286" t="s">
        <v>606</v>
      </c>
      <c r="L389" s="287">
        <v>0</v>
      </c>
      <c r="M389" s="285">
        <f t="shared" si="34"/>
        <v>0</v>
      </c>
      <c r="N389" s="285">
        <f t="shared" si="35"/>
        <v>0</v>
      </c>
    </row>
    <row r="390" s="345" customFormat="1" ht="34.9" customHeight="1" spans="1:14">
      <c r="A390" s="473">
        <v>2050401</v>
      </c>
      <c r="B390" s="216" t="s">
        <v>607</v>
      </c>
      <c r="C390" s="190"/>
      <c r="D390" s="190"/>
      <c r="E390" s="186"/>
      <c r="F390" s="278" t="str">
        <f t="shared" si="36"/>
        <v/>
      </c>
      <c r="G390" s="278" t="str">
        <f t="shared" si="37"/>
        <v/>
      </c>
      <c r="H390" s="472" t="str">
        <f t="shared" si="38"/>
        <v>否</v>
      </c>
      <c r="I390" s="476" t="str">
        <f t="shared" si="39"/>
        <v>项</v>
      </c>
      <c r="J390" s="284">
        <v>2050401</v>
      </c>
      <c r="K390" s="284" t="s">
        <v>608</v>
      </c>
      <c r="L390" s="287">
        <v>0</v>
      </c>
      <c r="M390" s="285">
        <f t="shared" ref="M390:M453" si="40">A390-J390</f>
        <v>0</v>
      </c>
      <c r="N390" s="285">
        <f t="shared" ref="N390:N453" si="41">E390-L390</f>
        <v>0</v>
      </c>
    </row>
    <row r="391" s="345" customFormat="1" ht="34.9" customHeight="1" spans="1:14">
      <c r="A391" s="473">
        <v>2050402</v>
      </c>
      <c r="B391" s="216" t="s">
        <v>609</v>
      </c>
      <c r="C391" s="190"/>
      <c r="D391" s="190"/>
      <c r="E391" s="186"/>
      <c r="F391" s="278" t="str">
        <f t="shared" si="36"/>
        <v/>
      </c>
      <c r="G391" s="278" t="str">
        <f t="shared" si="37"/>
        <v/>
      </c>
      <c r="H391" s="472" t="str">
        <f t="shared" si="38"/>
        <v>否</v>
      </c>
      <c r="I391" s="476" t="str">
        <f t="shared" si="39"/>
        <v>项</v>
      </c>
      <c r="J391" s="284">
        <v>2050402</v>
      </c>
      <c r="K391" s="284" t="s">
        <v>610</v>
      </c>
      <c r="L391" s="287">
        <v>0</v>
      </c>
      <c r="M391" s="285">
        <f t="shared" si="40"/>
        <v>0</v>
      </c>
      <c r="N391" s="285">
        <f t="shared" si="41"/>
        <v>0</v>
      </c>
    </row>
    <row r="392" ht="34.9" customHeight="1" spans="1:14">
      <c r="A392" s="473">
        <v>2050403</v>
      </c>
      <c r="B392" s="216" t="s">
        <v>611</v>
      </c>
      <c r="C392" s="190"/>
      <c r="D392" s="190"/>
      <c r="E392" s="186"/>
      <c r="F392" s="278" t="str">
        <f t="shared" si="36"/>
        <v/>
      </c>
      <c r="G392" s="278" t="str">
        <f t="shared" si="37"/>
        <v/>
      </c>
      <c r="H392" s="472" t="str">
        <f t="shared" si="38"/>
        <v>否</v>
      </c>
      <c r="I392" s="476" t="str">
        <f t="shared" si="39"/>
        <v>项</v>
      </c>
      <c r="J392" s="284">
        <v>2050403</v>
      </c>
      <c r="K392" s="284" t="s">
        <v>612</v>
      </c>
      <c r="L392" s="287">
        <v>0</v>
      </c>
      <c r="M392" s="285">
        <f t="shared" si="40"/>
        <v>0</v>
      </c>
      <c r="N392" s="285">
        <f t="shared" si="41"/>
        <v>0</v>
      </c>
    </row>
    <row r="393" ht="34.9" customHeight="1" spans="1:14">
      <c r="A393" s="473">
        <v>2050404</v>
      </c>
      <c r="B393" s="216" t="s">
        <v>613</v>
      </c>
      <c r="C393" s="190"/>
      <c r="D393" s="190"/>
      <c r="E393" s="186"/>
      <c r="F393" s="278" t="str">
        <f t="shared" si="36"/>
        <v/>
      </c>
      <c r="G393" s="278" t="str">
        <f t="shared" si="37"/>
        <v/>
      </c>
      <c r="H393" s="472" t="str">
        <f t="shared" si="38"/>
        <v>否</v>
      </c>
      <c r="I393" s="476" t="str">
        <f t="shared" si="39"/>
        <v>项</v>
      </c>
      <c r="J393" s="284">
        <v>2050404</v>
      </c>
      <c r="K393" s="284" t="s">
        <v>614</v>
      </c>
      <c r="L393" s="287">
        <v>0</v>
      </c>
      <c r="M393" s="285">
        <f t="shared" si="40"/>
        <v>0</v>
      </c>
      <c r="N393" s="285">
        <f t="shared" si="41"/>
        <v>0</v>
      </c>
    </row>
    <row r="394" ht="34.9" customHeight="1" spans="1:14">
      <c r="A394" s="473">
        <v>2050499</v>
      </c>
      <c r="B394" s="216" t="s">
        <v>615</v>
      </c>
      <c r="C394" s="190"/>
      <c r="D394" s="190"/>
      <c r="E394" s="186"/>
      <c r="F394" s="278" t="str">
        <f t="shared" si="36"/>
        <v/>
      </c>
      <c r="G394" s="278" t="str">
        <f t="shared" si="37"/>
        <v/>
      </c>
      <c r="H394" s="472" t="str">
        <f t="shared" si="38"/>
        <v>否</v>
      </c>
      <c r="I394" s="476" t="str">
        <f t="shared" si="39"/>
        <v>项</v>
      </c>
      <c r="J394" s="284">
        <v>2050499</v>
      </c>
      <c r="K394" s="284" t="s">
        <v>616</v>
      </c>
      <c r="L394" s="287">
        <v>0</v>
      </c>
      <c r="M394" s="285">
        <f t="shared" si="40"/>
        <v>0</v>
      </c>
      <c r="N394" s="285">
        <f t="shared" si="41"/>
        <v>0</v>
      </c>
    </row>
    <row r="395" ht="34.9" customHeight="1" spans="1:14">
      <c r="A395" s="473">
        <v>20505</v>
      </c>
      <c r="B395" s="216" t="s">
        <v>617</v>
      </c>
      <c r="C395" s="190">
        <f>SUM(C396:C398)</f>
        <v>0</v>
      </c>
      <c r="D395" s="190">
        <f>SUM(D396:D398)</f>
        <v>0</v>
      </c>
      <c r="E395" s="186">
        <f>SUM(E396:E398)</f>
        <v>0</v>
      </c>
      <c r="F395" s="278" t="str">
        <f t="shared" si="36"/>
        <v/>
      </c>
      <c r="G395" s="278" t="str">
        <f t="shared" si="37"/>
        <v/>
      </c>
      <c r="H395" s="472" t="str">
        <f t="shared" si="38"/>
        <v>否</v>
      </c>
      <c r="I395" s="476" t="str">
        <f t="shared" si="39"/>
        <v>款</v>
      </c>
      <c r="J395" s="284">
        <v>20505</v>
      </c>
      <c r="K395" s="286" t="s">
        <v>618</v>
      </c>
      <c r="L395" s="287">
        <v>0</v>
      </c>
      <c r="M395" s="285">
        <f t="shared" si="40"/>
        <v>0</v>
      </c>
      <c r="N395" s="285">
        <f t="shared" si="41"/>
        <v>0</v>
      </c>
    </row>
    <row r="396" ht="34.9" customHeight="1" spans="1:14">
      <c r="A396" s="473">
        <v>2050501</v>
      </c>
      <c r="B396" s="216" t="s">
        <v>619</v>
      </c>
      <c r="C396" s="190"/>
      <c r="D396" s="190"/>
      <c r="E396" s="186"/>
      <c r="F396" s="278" t="str">
        <f t="shared" si="36"/>
        <v/>
      </c>
      <c r="G396" s="278" t="str">
        <f t="shared" si="37"/>
        <v/>
      </c>
      <c r="H396" s="472" t="str">
        <f t="shared" si="38"/>
        <v>否</v>
      </c>
      <c r="I396" s="476" t="str">
        <f t="shared" si="39"/>
        <v>项</v>
      </c>
      <c r="J396" s="284">
        <v>2050501</v>
      </c>
      <c r="K396" s="284" t="s">
        <v>620</v>
      </c>
      <c r="L396" s="287">
        <v>0</v>
      </c>
      <c r="M396" s="285">
        <f t="shared" si="40"/>
        <v>0</v>
      </c>
      <c r="N396" s="285">
        <f t="shared" si="41"/>
        <v>0</v>
      </c>
    </row>
    <row r="397" ht="34.9" customHeight="1" spans="1:14">
      <c r="A397" s="473">
        <v>2050502</v>
      </c>
      <c r="B397" s="216" t="s">
        <v>621</v>
      </c>
      <c r="C397" s="190"/>
      <c r="D397" s="190"/>
      <c r="E397" s="186"/>
      <c r="F397" s="278" t="str">
        <f t="shared" si="36"/>
        <v/>
      </c>
      <c r="G397" s="278" t="str">
        <f t="shared" si="37"/>
        <v/>
      </c>
      <c r="H397" s="472" t="str">
        <f t="shared" si="38"/>
        <v>否</v>
      </c>
      <c r="I397" s="476" t="str">
        <f t="shared" si="39"/>
        <v>项</v>
      </c>
      <c r="J397" s="284">
        <v>2050502</v>
      </c>
      <c r="K397" s="284" t="s">
        <v>622</v>
      </c>
      <c r="L397" s="287">
        <v>0</v>
      </c>
      <c r="M397" s="285">
        <f t="shared" si="40"/>
        <v>0</v>
      </c>
      <c r="N397" s="285">
        <f t="shared" si="41"/>
        <v>0</v>
      </c>
    </row>
    <row r="398" ht="34.9" customHeight="1" spans="1:14">
      <c r="A398" s="473">
        <v>2050599</v>
      </c>
      <c r="B398" s="216" t="s">
        <v>623</v>
      </c>
      <c r="C398" s="190"/>
      <c r="D398" s="190"/>
      <c r="E398" s="186"/>
      <c r="F398" s="278" t="str">
        <f t="shared" si="36"/>
        <v/>
      </c>
      <c r="G398" s="278" t="str">
        <f t="shared" si="37"/>
        <v/>
      </c>
      <c r="H398" s="472" t="str">
        <f t="shared" si="38"/>
        <v>否</v>
      </c>
      <c r="I398" s="476" t="str">
        <f t="shared" si="39"/>
        <v>项</v>
      </c>
      <c r="J398" s="284">
        <v>2050599</v>
      </c>
      <c r="K398" s="284" t="s">
        <v>624</v>
      </c>
      <c r="L398" s="287">
        <v>0</v>
      </c>
      <c r="M398" s="285">
        <f t="shared" si="40"/>
        <v>0</v>
      </c>
      <c r="N398" s="285">
        <f t="shared" si="41"/>
        <v>0</v>
      </c>
    </row>
    <row r="399" ht="34.9" customHeight="1" spans="1:14">
      <c r="A399" s="473">
        <v>20506</v>
      </c>
      <c r="B399" s="216" t="s">
        <v>625</v>
      </c>
      <c r="C399" s="190">
        <f>SUM(C400:C402)</f>
        <v>0</v>
      </c>
      <c r="D399" s="190">
        <f>SUM(D400:D402)</f>
        <v>0</v>
      </c>
      <c r="E399" s="186">
        <f>SUM(E400:E402)</f>
        <v>0</v>
      </c>
      <c r="F399" s="278" t="str">
        <f t="shared" si="36"/>
        <v/>
      </c>
      <c r="G399" s="278" t="str">
        <f t="shared" si="37"/>
        <v/>
      </c>
      <c r="H399" s="472" t="str">
        <f t="shared" si="38"/>
        <v>否</v>
      </c>
      <c r="I399" s="476" t="str">
        <f t="shared" si="39"/>
        <v>款</v>
      </c>
      <c r="J399" s="284">
        <v>20506</v>
      </c>
      <c r="K399" s="286" t="s">
        <v>626</v>
      </c>
      <c r="L399" s="287">
        <v>0</v>
      </c>
      <c r="M399" s="285">
        <f t="shared" si="40"/>
        <v>0</v>
      </c>
      <c r="N399" s="285">
        <f t="shared" si="41"/>
        <v>0</v>
      </c>
    </row>
    <row r="400" ht="34.9" customHeight="1" spans="1:14">
      <c r="A400" s="473">
        <v>2050601</v>
      </c>
      <c r="B400" s="216" t="s">
        <v>627</v>
      </c>
      <c r="C400" s="190"/>
      <c r="D400" s="190"/>
      <c r="E400" s="186"/>
      <c r="F400" s="278" t="str">
        <f t="shared" si="36"/>
        <v/>
      </c>
      <c r="G400" s="278" t="str">
        <f t="shared" si="37"/>
        <v/>
      </c>
      <c r="H400" s="472" t="str">
        <f t="shared" si="38"/>
        <v>否</v>
      </c>
      <c r="I400" s="476" t="str">
        <f t="shared" si="39"/>
        <v>项</v>
      </c>
      <c r="J400" s="284">
        <v>2050601</v>
      </c>
      <c r="K400" s="284" t="s">
        <v>628</v>
      </c>
      <c r="L400" s="287">
        <v>0</v>
      </c>
      <c r="M400" s="285">
        <f t="shared" si="40"/>
        <v>0</v>
      </c>
      <c r="N400" s="285">
        <f t="shared" si="41"/>
        <v>0</v>
      </c>
    </row>
    <row r="401" ht="34.9" customHeight="1" spans="1:14">
      <c r="A401" s="473">
        <v>2050602</v>
      </c>
      <c r="B401" s="216" t="s">
        <v>629</v>
      </c>
      <c r="C401" s="190"/>
      <c r="D401" s="190"/>
      <c r="E401" s="186"/>
      <c r="F401" s="278" t="str">
        <f t="shared" si="36"/>
        <v/>
      </c>
      <c r="G401" s="278" t="str">
        <f t="shared" si="37"/>
        <v/>
      </c>
      <c r="H401" s="472" t="str">
        <f t="shared" si="38"/>
        <v>否</v>
      </c>
      <c r="I401" s="476" t="str">
        <f t="shared" si="39"/>
        <v>项</v>
      </c>
      <c r="J401" s="284">
        <v>2050602</v>
      </c>
      <c r="K401" s="284" t="s">
        <v>630</v>
      </c>
      <c r="L401" s="287">
        <v>0</v>
      </c>
      <c r="M401" s="285">
        <f t="shared" si="40"/>
        <v>0</v>
      </c>
      <c r="N401" s="285">
        <f t="shared" si="41"/>
        <v>0</v>
      </c>
    </row>
    <row r="402" ht="34.9" customHeight="1" spans="1:14">
      <c r="A402" s="473">
        <v>2050699</v>
      </c>
      <c r="B402" s="216" t="s">
        <v>631</v>
      </c>
      <c r="C402" s="190"/>
      <c r="D402" s="190"/>
      <c r="E402" s="186"/>
      <c r="F402" s="278" t="str">
        <f t="shared" si="36"/>
        <v/>
      </c>
      <c r="G402" s="278" t="str">
        <f t="shared" si="37"/>
        <v/>
      </c>
      <c r="H402" s="472" t="str">
        <f t="shared" si="38"/>
        <v>否</v>
      </c>
      <c r="I402" s="476" t="str">
        <f t="shared" si="39"/>
        <v>项</v>
      </c>
      <c r="J402" s="284">
        <v>2050699</v>
      </c>
      <c r="K402" s="284" t="s">
        <v>632</v>
      </c>
      <c r="L402" s="287">
        <v>0</v>
      </c>
      <c r="M402" s="285">
        <f t="shared" si="40"/>
        <v>0</v>
      </c>
      <c r="N402" s="285">
        <f t="shared" si="41"/>
        <v>0</v>
      </c>
    </row>
    <row r="403" ht="34.9" customHeight="1" spans="1:14">
      <c r="A403" s="473">
        <v>20507</v>
      </c>
      <c r="B403" s="216" t="s">
        <v>633</v>
      </c>
      <c r="C403" s="190">
        <f>SUM(C404:C406)</f>
        <v>66</v>
      </c>
      <c r="D403" s="190">
        <f>SUM(D404:D406)</f>
        <v>88</v>
      </c>
      <c r="E403" s="186">
        <f>SUM(E404:E406)</f>
        <v>197</v>
      </c>
      <c r="F403" s="278">
        <f t="shared" si="36"/>
        <v>1.98484848484848</v>
      </c>
      <c r="G403" s="278">
        <f t="shared" si="37"/>
        <v>2.23863636363636</v>
      </c>
      <c r="H403" s="472" t="str">
        <f t="shared" si="38"/>
        <v>是</v>
      </c>
      <c r="I403" s="476" t="str">
        <f t="shared" si="39"/>
        <v>款</v>
      </c>
      <c r="J403" s="284">
        <v>20507</v>
      </c>
      <c r="K403" s="286" t="s">
        <v>634</v>
      </c>
      <c r="L403" s="287">
        <v>197</v>
      </c>
      <c r="M403" s="285">
        <f t="shared" si="40"/>
        <v>0</v>
      </c>
      <c r="N403" s="285">
        <f t="shared" si="41"/>
        <v>0</v>
      </c>
    </row>
    <row r="404" ht="34.9" customHeight="1" spans="1:14">
      <c r="A404" s="478">
        <v>2050701</v>
      </c>
      <c r="B404" s="216" t="s">
        <v>635</v>
      </c>
      <c r="C404" s="190">
        <v>66</v>
      </c>
      <c r="D404" s="400">
        <v>88</v>
      </c>
      <c r="E404" s="190">
        <v>197</v>
      </c>
      <c r="F404" s="278">
        <f t="shared" si="36"/>
        <v>1.98484848484848</v>
      </c>
      <c r="G404" s="278">
        <f t="shared" si="37"/>
        <v>2.23863636363636</v>
      </c>
      <c r="H404" s="472" t="str">
        <f t="shared" si="38"/>
        <v>是</v>
      </c>
      <c r="I404" s="476" t="str">
        <f t="shared" si="39"/>
        <v>项</v>
      </c>
      <c r="J404" s="284">
        <v>2050701</v>
      </c>
      <c r="K404" s="284" t="s">
        <v>636</v>
      </c>
      <c r="L404" s="287">
        <v>197</v>
      </c>
      <c r="M404" s="285">
        <f t="shared" si="40"/>
        <v>0</v>
      </c>
      <c r="N404" s="285">
        <f t="shared" si="41"/>
        <v>0</v>
      </c>
    </row>
    <row r="405" ht="34.9" customHeight="1" spans="1:14">
      <c r="A405" s="473">
        <v>2050702</v>
      </c>
      <c r="B405" s="216" t="s">
        <v>637</v>
      </c>
      <c r="C405" s="190"/>
      <c r="D405" s="190"/>
      <c r="E405" s="186"/>
      <c r="F405" s="278" t="str">
        <f t="shared" si="36"/>
        <v/>
      </c>
      <c r="G405" s="278" t="str">
        <f t="shared" si="37"/>
        <v/>
      </c>
      <c r="H405" s="472" t="str">
        <f t="shared" si="38"/>
        <v>否</v>
      </c>
      <c r="I405" s="476" t="str">
        <f t="shared" si="39"/>
        <v>项</v>
      </c>
      <c r="J405" s="284">
        <v>2050702</v>
      </c>
      <c r="K405" s="284" t="s">
        <v>638</v>
      </c>
      <c r="L405" s="287">
        <v>0</v>
      </c>
      <c r="M405" s="285">
        <f t="shared" si="40"/>
        <v>0</v>
      </c>
      <c r="N405" s="285">
        <f t="shared" si="41"/>
        <v>0</v>
      </c>
    </row>
    <row r="406" ht="34.9" customHeight="1" spans="1:14">
      <c r="A406" s="473">
        <v>2050799</v>
      </c>
      <c r="B406" s="216" t="s">
        <v>639</v>
      </c>
      <c r="C406" s="190"/>
      <c r="D406" s="190"/>
      <c r="E406" s="186"/>
      <c r="F406" s="278" t="str">
        <f t="shared" si="36"/>
        <v/>
      </c>
      <c r="G406" s="278" t="str">
        <f t="shared" si="37"/>
        <v/>
      </c>
      <c r="H406" s="472" t="str">
        <f t="shared" si="38"/>
        <v>否</v>
      </c>
      <c r="I406" s="476" t="str">
        <f t="shared" si="39"/>
        <v>项</v>
      </c>
      <c r="J406" s="284">
        <v>2050799</v>
      </c>
      <c r="K406" s="284" t="s">
        <v>640</v>
      </c>
      <c r="L406" s="287">
        <v>0</v>
      </c>
      <c r="M406" s="285">
        <f t="shared" si="40"/>
        <v>0</v>
      </c>
      <c r="N406" s="285">
        <f t="shared" si="41"/>
        <v>0</v>
      </c>
    </row>
    <row r="407" ht="34.9" customHeight="1" spans="1:14">
      <c r="A407" s="478">
        <v>20508</v>
      </c>
      <c r="B407" s="216" t="s">
        <v>641</v>
      </c>
      <c r="C407" s="190">
        <f>SUM(C408:C412)</f>
        <v>391</v>
      </c>
      <c r="D407" s="190">
        <f>SUM(D408:D412)</f>
        <v>394</v>
      </c>
      <c r="E407" s="186">
        <f>SUM(E408:E412)</f>
        <v>368</v>
      </c>
      <c r="F407" s="278">
        <f t="shared" si="36"/>
        <v>-0.0588235294117647</v>
      </c>
      <c r="G407" s="278">
        <f t="shared" si="37"/>
        <v>0.934010152284264</v>
      </c>
      <c r="H407" s="472" t="str">
        <f t="shared" si="38"/>
        <v>是</v>
      </c>
      <c r="I407" s="476" t="str">
        <f t="shared" si="39"/>
        <v>款</v>
      </c>
      <c r="J407" s="284">
        <v>20508</v>
      </c>
      <c r="K407" s="286" t="s">
        <v>642</v>
      </c>
      <c r="L407" s="287">
        <v>368</v>
      </c>
      <c r="M407" s="285">
        <f t="shared" si="40"/>
        <v>0</v>
      </c>
      <c r="N407" s="285">
        <f t="shared" si="41"/>
        <v>0</v>
      </c>
    </row>
    <row r="408" ht="34.9" customHeight="1" spans="1:14">
      <c r="A408" s="473">
        <v>2050801</v>
      </c>
      <c r="B408" s="216" t="s">
        <v>643</v>
      </c>
      <c r="C408" s="190">
        <v>111</v>
      </c>
      <c r="D408" s="400">
        <v>96</v>
      </c>
      <c r="E408" s="190">
        <v>94</v>
      </c>
      <c r="F408" s="278">
        <f t="shared" si="36"/>
        <v>-0.153153153153153</v>
      </c>
      <c r="G408" s="278">
        <f t="shared" si="37"/>
        <v>0.979166666666667</v>
      </c>
      <c r="H408" s="472" t="str">
        <f t="shared" si="38"/>
        <v>是</v>
      </c>
      <c r="I408" s="476" t="str">
        <f t="shared" si="39"/>
        <v>项</v>
      </c>
      <c r="J408" s="284">
        <v>2050801</v>
      </c>
      <c r="K408" s="284" t="s">
        <v>644</v>
      </c>
      <c r="L408" s="287">
        <v>94</v>
      </c>
      <c r="M408" s="285">
        <f t="shared" si="40"/>
        <v>0</v>
      </c>
      <c r="N408" s="285">
        <f t="shared" si="41"/>
        <v>0</v>
      </c>
    </row>
    <row r="409" ht="34.9" customHeight="1" spans="1:14">
      <c r="A409" s="473">
        <v>2050802</v>
      </c>
      <c r="B409" s="216" t="s">
        <v>645</v>
      </c>
      <c r="C409" s="190">
        <v>280</v>
      </c>
      <c r="D409" s="400">
        <v>298</v>
      </c>
      <c r="E409" s="190">
        <v>274</v>
      </c>
      <c r="F409" s="278">
        <f t="shared" si="36"/>
        <v>-0.0214285714285715</v>
      </c>
      <c r="G409" s="278">
        <f t="shared" si="37"/>
        <v>0.919463087248322</v>
      </c>
      <c r="H409" s="472" t="str">
        <f t="shared" si="38"/>
        <v>是</v>
      </c>
      <c r="I409" s="476" t="str">
        <f t="shared" si="39"/>
        <v>项</v>
      </c>
      <c r="J409" s="284">
        <v>2050802</v>
      </c>
      <c r="K409" s="284" t="s">
        <v>646</v>
      </c>
      <c r="L409" s="287">
        <v>274</v>
      </c>
      <c r="M409" s="285">
        <f t="shared" si="40"/>
        <v>0</v>
      </c>
      <c r="N409" s="285">
        <f t="shared" si="41"/>
        <v>0</v>
      </c>
    </row>
    <row r="410" ht="34.9" customHeight="1" spans="1:14">
      <c r="A410" s="473">
        <v>2050803</v>
      </c>
      <c r="B410" s="216" t="s">
        <v>647</v>
      </c>
      <c r="C410" s="190"/>
      <c r="D410" s="190"/>
      <c r="E410" s="186"/>
      <c r="F410" s="278" t="str">
        <f t="shared" si="36"/>
        <v/>
      </c>
      <c r="G410" s="278" t="str">
        <f t="shared" si="37"/>
        <v/>
      </c>
      <c r="H410" s="472" t="str">
        <f t="shared" si="38"/>
        <v>否</v>
      </c>
      <c r="I410" s="476" t="str">
        <f t="shared" si="39"/>
        <v>项</v>
      </c>
      <c r="J410" s="284">
        <v>2050803</v>
      </c>
      <c r="K410" s="284" t="s">
        <v>648</v>
      </c>
      <c r="L410" s="287">
        <v>0</v>
      </c>
      <c r="M410" s="285">
        <f t="shared" si="40"/>
        <v>0</v>
      </c>
      <c r="N410" s="285">
        <f t="shared" si="41"/>
        <v>0</v>
      </c>
    </row>
    <row r="411" ht="34.9" customHeight="1" spans="1:14">
      <c r="A411" s="473">
        <v>2050804</v>
      </c>
      <c r="B411" s="216" t="s">
        <v>649</v>
      </c>
      <c r="C411" s="190"/>
      <c r="D411" s="190"/>
      <c r="E411" s="186"/>
      <c r="F411" s="278" t="str">
        <f t="shared" si="36"/>
        <v/>
      </c>
      <c r="G411" s="278" t="str">
        <f t="shared" si="37"/>
        <v/>
      </c>
      <c r="H411" s="472" t="str">
        <f t="shared" si="38"/>
        <v>否</v>
      </c>
      <c r="I411" s="476" t="str">
        <f t="shared" si="39"/>
        <v>项</v>
      </c>
      <c r="J411" s="284">
        <v>2050804</v>
      </c>
      <c r="K411" s="284" t="s">
        <v>650</v>
      </c>
      <c r="L411" s="287">
        <v>0</v>
      </c>
      <c r="M411" s="285">
        <f t="shared" si="40"/>
        <v>0</v>
      </c>
      <c r="N411" s="285">
        <f t="shared" si="41"/>
        <v>0</v>
      </c>
    </row>
    <row r="412" ht="34.9" customHeight="1" spans="1:14">
      <c r="A412" s="473">
        <v>2050899</v>
      </c>
      <c r="B412" s="216" t="s">
        <v>651</v>
      </c>
      <c r="C412" s="190"/>
      <c r="D412" s="190"/>
      <c r="E412" s="186"/>
      <c r="F412" s="278" t="str">
        <f t="shared" si="36"/>
        <v/>
      </c>
      <c r="G412" s="278" t="str">
        <f t="shared" si="37"/>
        <v/>
      </c>
      <c r="H412" s="472" t="str">
        <f t="shared" si="38"/>
        <v>否</v>
      </c>
      <c r="I412" s="476" t="str">
        <f t="shared" si="39"/>
        <v>项</v>
      </c>
      <c r="J412" s="284">
        <v>2050899</v>
      </c>
      <c r="K412" s="284" t="s">
        <v>652</v>
      </c>
      <c r="L412" s="287">
        <v>0</v>
      </c>
      <c r="M412" s="285">
        <f t="shared" si="40"/>
        <v>0</v>
      </c>
      <c r="N412" s="285">
        <f t="shared" si="41"/>
        <v>0</v>
      </c>
    </row>
    <row r="413" ht="34.9" customHeight="1" spans="1:14">
      <c r="A413" s="473">
        <v>20509</v>
      </c>
      <c r="B413" s="216" t="s">
        <v>653</v>
      </c>
      <c r="C413" s="190">
        <f>SUM(C414:C419)</f>
        <v>1468</v>
      </c>
      <c r="D413" s="190">
        <f>SUM(D414:D419)</f>
        <v>1551</v>
      </c>
      <c r="E413" s="186">
        <f>SUM(E414:E419)</f>
        <v>1223</v>
      </c>
      <c r="F413" s="278">
        <f t="shared" si="36"/>
        <v>-0.166893732970027</v>
      </c>
      <c r="G413" s="278">
        <f t="shared" si="37"/>
        <v>0.788523533204384</v>
      </c>
      <c r="H413" s="472" t="str">
        <f t="shared" si="38"/>
        <v>是</v>
      </c>
      <c r="I413" s="476" t="str">
        <f t="shared" si="39"/>
        <v>款</v>
      </c>
      <c r="J413" s="284">
        <v>20509</v>
      </c>
      <c r="K413" s="286" t="s">
        <v>654</v>
      </c>
      <c r="L413" s="287">
        <v>1223</v>
      </c>
      <c r="M413" s="285">
        <f t="shared" si="40"/>
        <v>0</v>
      </c>
      <c r="N413" s="285">
        <f t="shared" si="41"/>
        <v>0</v>
      </c>
    </row>
    <row r="414" ht="34.9" customHeight="1" spans="1:14">
      <c r="A414" s="473">
        <v>2050901</v>
      </c>
      <c r="B414" s="216" t="s">
        <v>655</v>
      </c>
      <c r="C414" s="190"/>
      <c r="D414" s="190"/>
      <c r="E414" s="186"/>
      <c r="F414" s="278" t="str">
        <f t="shared" si="36"/>
        <v/>
      </c>
      <c r="G414" s="278" t="str">
        <f t="shared" si="37"/>
        <v/>
      </c>
      <c r="H414" s="472" t="str">
        <f t="shared" si="38"/>
        <v>否</v>
      </c>
      <c r="I414" s="476" t="str">
        <f t="shared" si="39"/>
        <v>项</v>
      </c>
      <c r="J414" s="284">
        <v>2050901</v>
      </c>
      <c r="K414" s="284" t="s">
        <v>656</v>
      </c>
      <c r="L414" s="287">
        <v>0</v>
      </c>
      <c r="M414" s="285">
        <f t="shared" si="40"/>
        <v>0</v>
      </c>
      <c r="N414" s="285">
        <f t="shared" si="41"/>
        <v>0</v>
      </c>
    </row>
    <row r="415" ht="34.9" customHeight="1" spans="1:14">
      <c r="A415" s="473">
        <v>2050902</v>
      </c>
      <c r="B415" s="216" t="s">
        <v>657</v>
      </c>
      <c r="C415" s="190"/>
      <c r="D415" s="190"/>
      <c r="E415" s="190">
        <v>-11</v>
      </c>
      <c r="F415" s="278" t="str">
        <f t="shared" si="36"/>
        <v/>
      </c>
      <c r="G415" s="278" t="str">
        <f t="shared" si="37"/>
        <v/>
      </c>
      <c r="H415" s="472" t="str">
        <f t="shared" si="38"/>
        <v>是</v>
      </c>
      <c r="I415" s="476" t="str">
        <f t="shared" si="39"/>
        <v>项</v>
      </c>
      <c r="J415" s="284">
        <v>2050902</v>
      </c>
      <c r="K415" s="284" t="s">
        <v>658</v>
      </c>
      <c r="L415" s="287">
        <v>-11</v>
      </c>
      <c r="M415" s="285">
        <f t="shared" si="40"/>
        <v>0</v>
      </c>
      <c r="N415" s="285">
        <f t="shared" si="41"/>
        <v>0</v>
      </c>
    </row>
    <row r="416" ht="34.9" customHeight="1" spans="1:14">
      <c r="A416" s="473">
        <v>2050903</v>
      </c>
      <c r="B416" s="216" t="s">
        <v>659</v>
      </c>
      <c r="C416" s="190"/>
      <c r="D416" s="190"/>
      <c r="E416" s="186"/>
      <c r="F416" s="278" t="str">
        <f t="shared" si="36"/>
        <v/>
      </c>
      <c r="G416" s="278" t="str">
        <f t="shared" si="37"/>
        <v/>
      </c>
      <c r="H416" s="472" t="str">
        <f t="shared" si="38"/>
        <v>否</v>
      </c>
      <c r="I416" s="476" t="str">
        <f t="shared" si="39"/>
        <v>项</v>
      </c>
      <c r="J416" s="284">
        <v>2050903</v>
      </c>
      <c r="K416" s="284" t="s">
        <v>660</v>
      </c>
      <c r="L416" s="287">
        <v>0</v>
      </c>
      <c r="M416" s="285">
        <f t="shared" si="40"/>
        <v>0</v>
      </c>
      <c r="N416" s="285">
        <f t="shared" si="41"/>
        <v>0</v>
      </c>
    </row>
    <row r="417" ht="34.9" customHeight="1" spans="1:14">
      <c r="A417" s="473">
        <v>2050904</v>
      </c>
      <c r="B417" s="216" t="s">
        <v>661</v>
      </c>
      <c r="C417" s="190"/>
      <c r="D417" s="190"/>
      <c r="E417" s="186"/>
      <c r="F417" s="278" t="str">
        <f t="shared" si="36"/>
        <v/>
      </c>
      <c r="G417" s="278" t="str">
        <f t="shared" si="37"/>
        <v/>
      </c>
      <c r="H417" s="472" t="str">
        <f t="shared" si="38"/>
        <v>否</v>
      </c>
      <c r="I417" s="476" t="str">
        <f t="shared" si="39"/>
        <v>项</v>
      </c>
      <c r="J417" s="284">
        <v>2050904</v>
      </c>
      <c r="K417" s="284" t="s">
        <v>662</v>
      </c>
      <c r="L417" s="287">
        <v>0</v>
      </c>
      <c r="M417" s="285">
        <f t="shared" si="40"/>
        <v>0</v>
      </c>
      <c r="N417" s="285">
        <f t="shared" si="41"/>
        <v>0</v>
      </c>
    </row>
    <row r="418" ht="34.9" customHeight="1" spans="1:14">
      <c r="A418" s="473">
        <v>2050905</v>
      </c>
      <c r="B418" s="216" t="s">
        <v>663</v>
      </c>
      <c r="C418" s="190">
        <v>60</v>
      </c>
      <c r="D418" s="400">
        <v>369</v>
      </c>
      <c r="E418" s="190">
        <v>159</v>
      </c>
      <c r="F418" s="278">
        <f t="shared" si="36"/>
        <v>1.65</v>
      </c>
      <c r="G418" s="278">
        <f t="shared" si="37"/>
        <v>0.430894308943089</v>
      </c>
      <c r="H418" s="472" t="str">
        <f t="shared" si="38"/>
        <v>是</v>
      </c>
      <c r="I418" s="476" t="str">
        <f t="shared" si="39"/>
        <v>项</v>
      </c>
      <c r="J418" s="284">
        <v>2050905</v>
      </c>
      <c r="K418" s="284" t="s">
        <v>664</v>
      </c>
      <c r="L418" s="287">
        <v>159</v>
      </c>
      <c r="M418" s="285">
        <f t="shared" si="40"/>
        <v>0</v>
      </c>
      <c r="N418" s="285">
        <f t="shared" si="41"/>
        <v>0</v>
      </c>
    </row>
    <row r="419" ht="34.9" customHeight="1" spans="1:14">
      <c r="A419" s="473">
        <v>2050999</v>
      </c>
      <c r="B419" s="216" t="s">
        <v>665</v>
      </c>
      <c r="C419" s="190">
        <v>1408</v>
      </c>
      <c r="D419" s="400">
        <v>1182</v>
      </c>
      <c r="E419" s="190">
        <v>1075</v>
      </c>
      <c r="F419" s="278">
        <f t="shared" si="36"/>
        <v>-0.236505681818182</v>
      </c>
      <c r="G419" s="278">
        <f t="shared" si="37"/>
        <v>0.909475465313029</v>
      </c>
      <c r="H419" s="472" t="str">
        <f t="shared" si="38"/>
        <v>是</v>
      </c>
      <c r="I419" s="476" t="str">
        <f t="shared" si="39"/>
        <v>项</v>
      </c>
      <c r="J419" s="284">
        <v>2050999</v>
      </c>
      <c r="K419" s="284" t="s">
        <v>666</v>
      </c>
      <c r="L419" s="287">
        <v>1075</v>
      </c>
      <c r="M419" s="285">
        <f t="shared" si="40"/>
        <v>0</v>
      </c>
      <c r="N419" s="285">
        <f t="shared" si="41"/>
        <v>0</v>
      </c>
    </row>
    <row r="420" ht="34.9" customHeight="1" spans="1:14">
      <c r="A420" s="473">
        <v>20599</v>
      </c>
      <c r="B420" s="216" t="s">
        <v>667</v>
      </c>
      <c r="C420" s="190">
        <f>C421</f>
        <v>5</v>
      </c>
      <c r="D420" s="190">
        <f>D421</f>
        <v>2390</v>
      </c>
      <c r="E420" s="190">
        <f>E421</f>
        <v>1822</v>
      </c>
      <c r="F420" s="278">
        <f t="shared" si="36"/>
        <v>363.4</v>
      </c>
      <c r="G420" s="278">
        <f t="shared" si="37"/>
        <v>0.76234309623431</v>
      </c>
      <c r="H420" s="472" t="str">
        <f t="shared" si="38"/>
        <v>是</v>
      </c>
      <c r="I420" s="476" t="str">
        <f t="shared" si="39"/>
        <v>款</v>
      </c>
      <c r="J420" s="284">
        <v>20599</v>
      </c>
      <c r="K420" s="286" t="s">
        <v>668</v>
      </c>
      <c r="L420" s="287">
        <v>1822</v>
      </c>
      <c r="M420" s="285">
        <f t="shared" si="40"/>
        <v>0</v>
      </c>
      <c r="N420" s="285">
        <f t="shared" si="41"/>
        <v>0</v>
      </c>
    </row>
    <row r="421" ht="34.9" customHeight="1" spans="1:14">
      <c r="A421" s="473">
        <v>2059999</v>
      </c>
      <c r="B421" s="216" t="s">
        <v>669</v>
      </c>
      <c r="C421" s="190">
        <v>5</v>
      </c>
      <c r="D421" s="400">
        <v>2390</v>
      </c>
      <c r="E421" s="190">
        <v>1822</v>
      </c>
      <c r="F421" s="278">
        <f t="shared" si="36"/>
        <v>363.4</v>
      </c>
      <c r="G421" s="278">
        <f t="shared" si="37"/>
        <v>0.76234309623431</v>
      </c>
      <c r="H421" s="472" t="str">
        <f t="shared" si="38"/>
        <v>是</v>
      </c>
      <c r="I421" s="476" t="str">
        <f t="shared" si="39"/>
        <v>项</v>
      </c>
      <c r="J421" s="284">
        <v>2059999</v>
      </c>
      <c r="K421" s="284" t="s">
        <v>670</v>
      </c>
      <c r="L421" s="287">
        <v>1822</v>
      </c>
      <c r="M421" s="285">
        <f t="shared" si="40"/>
        <v>0</v>
      </c>
      <c r="N421" s="285">
        <f t="shared" si="41"/>
        <v>0</v>
      </c>
    </row>
    <row r="422" ht="34.9" customHeight="1" spans="1:14">
      <c r="A422" s="471">
        <v>206</v>
      </c>
      <c r="B422" s="121" t="s">
        <v>88</v>
      </c>
      <c r="C422" s="197">
        <f>SUM(C423,C428,C437,C443,C449,C454,C459,C466,C470,C474)</f>
        <v>354</v>
      </c>
      <c r="D422" s="197">
        <f>SUM(D423,D428,D437,D443,D449,D454,D459,D466,D470,D474)</f>
        <v>588</v>
      </c>
      <c r="E422" s="180">
        <f>SUM(E423,E428,E437,E443,E449,E454,E459,E466,E470,E474)</f>
        <v>328</v>
      </c>
      <c r="F422" s="274">
        <f t="shared" si="36"/>
        <v>-0.0734463276836158</v>
      </c>
      <c r="G422" s="274">
        <f t="shared" si="37"/>
        <v>0.557823129251701</v>
      </c>
      <c r="H422" s="472" t="str">
        <f t="shared" si="38"/>
        <v>是</v>
      </c>
      <c r="I422" s="476" t="str">
        <f t="shared" si="39"/>
        <v>类</v>
      </c>
      <c r="J422" s="284">
        <v>206</v>
      </c>
      <c r="K422" s="286" t="s">
        <v>671</v>
      </c>
      <c r="L422" s="287">
        <v>328</v>
      </c>
      <c r="M422" s="285">
        <f t="shared" si="40"/>
        <v>0</v>
      </c>
      <c r="N422" s="285">
        <f t="shared" si="41"/>
        <v>0</v>
      </c>
    </row>
    <row r="423" ht="34.9" customHeight="1" spans="1:14">
      <c r="A423" s="473">
        <v>20601</v>
      </c>
      <c r="B423" s="216" t="s">
        <v>672</v>
      </c>
      <c r="C423" s="190">
        <f>SUM(C424:C427)</f>
        <v>102</v>
      </c>
      <c r="D423" s="190">
        <f>SUM(D424:D427)</f>
        <v>318</v>
      </c>
      <c r="E423" s="186">
        <f>SUM(E424:E427)</f>
        <v>141</v>
      </c>
      <c r="F423" s="278">
        <f t="shared" si="36"/>
        <v>0.382352941176471</v>
      </c>
      <c r="G423" s="278">
        <f t="shared" si="37"/>
        <v>0.443396226415094</v>
      </c>
      <c r="H423" s="472" t="str">
        <f t="shared" si="38"/>
        <v>是</v>
      </c>
      <c r="I423" s="476" t="str">
        <f t="shared" si="39"/>
        <v>款</v>
      </c>
      <c r="J423" s="284">
        <v>20601</v>
      </c>
      <c r="K423" s="286" t="s">
        <v>673</v>
      </c>
      <c r="L423" s="287">
        <v>141</v>
      </c>
      <c r="M423" s="285">
        <f t="shared" si="40"/>
        <v>0</v>
      </c>
      <c r="N423" s="285">
        <f t="shared" si="41"/>
        <v>0</v>
      </c>
    </row>
    <row r="424" ht="34.9" customHeight="1" spans="1:14">
      <c r="A424" s="473">
        <v>2060101</v>
      </c>
      <c r="B424" s="216" t="s">
        <v>145</v>
      </c>
      <c r="C424" s="190">
        <v>102</v>
      </c>
      <c r="D424" s="400">
        <v>138</v>
      </c>
      <c r="E424" s="190">
        <v>127</v>
      </c>
      <c r="F424" s="278">
        <f t="shared" si="36"/>
        <v>0.245098039215686</v>
      </c>
      <c r="G424" s="278">
        <f t="shared" si="37"/>
        <v>0.920289855072464</v>
      </c>
      <c r="H424" s="472" t="str">
        <f t="shared" si="38"/>
        <v>是</v>
      </c>
      <c r="I424" s="476" t="str">
        <f t="shared" si="39"/>
        <v>项</v>
      </c>
      <c r="J424" s="284">
        <v>2060101</v>
      </c>
      <c r="K424" s="284" t="s">
        <v>146</v>
      </c>
      <c r="L424" s="287">
        <v>127</v>
      </c>
      <c r="M424" s="285">
        <f t="shared" si="40"/>
        <v>0</v>
      </c>
      <c r="N424" s="285">
        <f t="shared" si="41"/>
        <v>0</v>
      </c>
    </row>
    <row r="425" s="345" customFormat="1" ht="34.9" customHeight="1" spans="1:14">
      <c r="A425" s="473">
        <v>2060102</v>
      </c>
      <c r="B425" s="216" t="s">
        <v>147</v>
      </c>
      <c r="C425" s="190"/>
      <c r="D425" s="400">
        <v>180</v>
      </c>
      <c r="E425" s="190">
        <v>1</v>
      </c>
      <c r="F425" s="278" t="str">
        <f t="shared" si="36"/>
        <v/>
      </c>
      <c r="G425" s="278">
        <f t="shared" si="37"/>
        <v>0.00555555555555556</v>
      </c>
      <c r="H425" s="472" t="str">
        <f t="shared" si="38"/>
        <v>是</v>
      </c>
      <c r="I425" s="476" t="str">
        <f t="shared" si="39"/>
        <v>项</v>
      </c>
      <c r="J425" s="284">
        <v>2060102</v>
      </c>
      <c r="K425" s="284" t="s">
        <v>148</v>
      </c>
      <c r="L425" s="287">
        <v>1</v>
      </c>
      <c r="M425" s="285">
        <f t="shared" si="40"/>
        <v>0</v>
      </c>
      <c r="N425" s="285">
        <f t="shared" si="41"/>
        <v>0</v>
      </c>
    </row>
    <row r="426" s="345" customFormat="1" ht="34.9" customHeight="1" spans="1:14">
      <c r="A426" s="473">
        <v>2060103</v>
      </c>
      <c r="B426" s="216" t="s">
        <v>149</v>
      </c>
      <c r="C426" s="190"/>
      <c r="D426" s="190"/>
      <c r="E426" s="190">
        <v>0</v>
      </c>
      <c r="F426" s="278" t="str">
        <f t="shared" si="36"/>
        <v/>
      </c>
      <c r="G426" s="278" t="str">
        <f t="shared" si="37"/>
        <v/>
      </c>
      <c r="H426" s="472" t="str">
        <f t="shared" si="38"/>
        <v>否</v>
      </c>
      <c r="I426" s="476" t="str">
        <f t="shared" si="39"/>
        <v>项</v>
      </c>
      <c r="J426" s="284">
        <v>2060103</v>
      </c>
      <c r="K426" s="284" t="s">
        <v>150</v>
      </c>
      <c r="L426" s="287">
        <v>0</v>
      </c>
      <c r="M426" s="285">
        <f t="shared" si="40"/>
        <v>0</v>
      </c>
      <c r="N426" s="285">
        <f t="shared" si="41"/>
        <v>0</v>
      </c>
    </row>
    <row r="427" s="345" customFormat="1" ht="34.9" customHeight="1" spans="1:14">
      <c r="A427" s="473">
        <v>2060199</v>
      </c>
      <c r="B427" s="216" t="s">
        <v>674</v>
      </c>
      <c r="C427" s="190"/>
      <c r="D427" s="190"/>
      <c r="E427" s="190">
        <v>13</v>
      </c>
      <c r="F427" s="278" t="str">
        <f t="shared" si="36"/>
        <v/>
      </c>
      <c r="G427" s="278" t="str">
        <f t="shared" si="37"/>
        <v/>
      </c>
      <c r="H427" s="472" t="str">
        <f t="shared" si="38"/>
        <v>是</v>
      </c>
      <c r="I427" s="476" t="str">
        <f t="shared" si="39"/>
        <v>项</v>
      </c>
      <c r="J427" s="284">
        <v>2060199</v>
      </c>
      <c r="K427" s="284" t="s">
        <v>675</v>
      </c>
      <c r="L427" s="287">
        <v>13</v>
      </c>
      <c r="M427" s="285">
        <f t="shared" si="40"/>
        <v>0</v>
      </c>
      <c r="N427" s="285">
        <f t="shared" si="41"/>
        <v>0</v>
      </c>
    </row>
    <row r="428" s="345" customFormat="1" ht="34.9" customHeight="1" spans="1:14">
      <c r="A428" s="473">
        <v>20602</v>
      </c>
      <c r="B428" s="216" t="s">
        <v>676</v>
      </c>
      <c r="C428" s="190">
        <f>SUM(C429:C436)</f>
        <v>0</v>
      </c>
      <c r="D428" s="190">
        <f>SUM(D429:D436)</f>
        <v>0</v>
      </c>
      <c r="E428" s="186">
        <f>SUM(E429:E436)</f>
        <v>0</v>
      </c>
      <c r="F428" s="278" t="str">
        <f t="shared" si="36"/>
        <v/>
      </c>
      <c r="G428" s="278" t="str">
        <f t="shared" si="37"/>
        <v/>
      </c>
      <c r="H428" s="472" t="str">
        <f t="shared" si="38"/>
        <v>否</v>
      </c>
      <c r="I428" s="476" t="str">
        <f t="shared" si="39"/>
        <v>款</v>
      </c>
      <c r="J428" s="284">
        <v>20602</v>
      </c>
      <c r="K428" s="286" t="s">
        <v>677</v>
      </c>
      <c r="L428" s="287">
        <v>0</v>
      </c>
      <c r="M428" s="285">
        <f t="shared" si="40"/>
        <v>0</v>
      </c>
      <c r="N428" s="285">
        <f t="shared" si="41"/>
        <v>0</v>
      </c>
    </row>
    <row r="429" ht="34.9" customHeight="1" spans="1:14">
      <c r="A429" s="473">
        <v>2060201</v>
      </c>
      <c r="B429" s="216" t="s">
        <v>678</v>
      </c>
      <c r="C429" s="190"/>
      <c r="D429" s="190"/>
      <c r="E429" s="186"/>
      <c r="F429" s="278" t="str">
        <f t="shared" si="36"/>
        <v/>
      </c>
      <c r="G429" s="278" t="str">
        <f t="shared" si="37"/>
        <v/>
      </c>
      <c r="H429" s="472" t="str">
        <f t="shared" si="38"/>
        <v>否</v>
      </c>
      <c r="I429" s="476" t="str">
        <f t="shared" si="39"/>
        <v>项</v>
      </c>
      <c r="J429" s="284">
        <v>2060201</v>
      </c>
      <c r="K429" s="284" t="s">
        <v>679</v>
      </c>
      <c r="L429" s="287">
        <v>0</v>
      </c>
      <c r="M429" s="285">
        <f t="shared" si="40"/>
        <v>0</v>
      </c>
      <c r="N429" s="285">
        <f t="shared" si="41"/>
        <v>0</v>
      </c>
    </row>
    <row r="430" ht="34.9" customHeight="1" spans="1:14">
      <c r="A430" s="473">
        <v>2060202</v>
      </c>
      <c r="B430" s="216" t="s">
        <v>680</v>
      </c>
      <c r="C430" s="190"/>
      <c r="D430" s="190"/>
      <c r="E430" s="186"/>
      <c r="F430" s="278" t="str">
        <f t="shared" si="36"/>
        <v/>
      </c>
      <c r="G430" s="278" t="str">
        <f t="shared" si="37"/>
        <v/>
      </c>
      <c r="H430" s="472" t="str">
        <f t="shared" si="38"/>
        <v>否</v>
      </c>
      <c r="I430" s="476" t="str">
        <f t="shared" si="39"/>
        <v>项</v>
      </c>
      <c r="J430" s="285"/>
      <c r="K430" s="285"/>
      <c r="L430" s="285"/>
      <c r="M430" s="285">
        <f t="shared" si="40"/>
        <v>2060202</v>
      </c>
      <c r="N430" s="285">
        <f t="shared" si="41"/>
        <v>0</v>
      </c>
    </row>
    <row r="431" ht="34.9" customHeight="1" spans="1:14">
      <c r="A431" s="473">
        <v>2060203</v>
      </c>
      <c r="B431" s="216" t="s">
        <v>681</v>
      </c>
      <c r="C431" s="190"/>
      <c r="D431" s="190"/>
      <c r="E431" s="186"/>
      <c r="F431" s="278" t="str">
        <f t="shared" si="36"/>
        <v/>
      </c>
      <c r="G431" s="278" t="str">
        <f t="shared" si="37"/>
        <v/>
      </c>
      <c r="H431" s="472" t="str">
        <f t="shared" si="38"/>
        <v>否</v>
      </c>
      <c r="I431" s="476" t="str">
        <f t="shared" si="39"/>
        <v>项</v>
      </c>
      <c r="J431" s="284">
        <v>2060203</v>
      </c>
      <c r="K431" s="284" t="s">
        <v>682</v>
      </c>
      <c r="L431" s="287">
        <v>0</v>
      </c>
      <c r="M431" s="285">
        <f t="shared" si="40"/>
        <v>0</v>
      </c>
      <c r="N431" s="285">
        <f t="shared" si="41"/>
        <v>0</v>
      </c>
    </row>
    <row r="432" ht="34.9" customHeight="1" spans="1:14">
      <c r="A432" s="473">
        <v>2060204</v>
      </c>
      <c r="B432" s="216" t="s">
        <v>683</v>
      </c>
      <c r="C432" s="190"/>
      <c r="D432" s="190"/>
      <c r="E432" s="186"/>
      <c r="F432" s="278" t="str">
        <f t="shared" si="36"/>
        <v/>
      </c>
      <c r="G432" s="278" t="str">
        <f t="shared" si="37"/>
        <v/>
      </c>
      <c r="H432" s="472" t="str">
        <f t="shared" si="38"/>
        <v>否</v>
      </c>
      <c r="I432" s="476" t="str">
        <f t="shared" si="39"/>
        <v>项</v>
      </c>
      <c r="J432" s="284">
        <v>2060204</v>
      </c>
      <c r="K432" s="284" t="s">
        <v>684</v>
      </c>
      <c r="L432" s="287">
        <v>0</v>
      </c>
      <c r="M432" s="285">
        <f t="shared" si="40"/>
        <v>0</v>
      </c>
      <c r="N432" s="285">
        <f t="shared" si="41"/>
        <v>0</v>
      </c>
    </row>
    <row r="433" ht="34.9" customHeight="1" spans="1:14">
      <c r="A433" s="473">
        <v>2060205</v>
      </c>
      <c r="B433" s="216" t="s">
        <v>685</v>
      </c>
      <c r="C433" s="190"/>
      <c r="D433" s="190"/>
      <c r="E433" s="186"/>
      <c r="F433" s="278" t="str">
        <f t="shared" si="36"/>
        <v/>
      </c>
      <c r="G433" s="278" t="str">
        <f t="shared" si="37"/>
        <v/>
      </c>
      <c r="H433" s="472" t="str">
        <f t="shared" si="38"/>
        <v>否</v>
      </c>
      <c r="I433" s="476" t="str">
        <f t="shared" si="39"/>
        <v>项</v>
      </c>
      <c r="J433" s="284">
        <v>2060205</v>
      </c>
      <c r="K433" s="284" t="s">
        <v>686</v>
      </c>
      <c r="L433" s="287">
        <v>0</v>
      </c>
      <c r="M433" s="285">
        <f t="shared" si="40"/>
        <v>0</v>
      </c>
      <c r="N433" s="285">
        <f t="shared" si="41"/>
        <v>0</v>
      </c>
    </row>
    <row r="434" ht="34.9" customHeight="1" spans="1:14">
      <c r="A434" s="473">
        <v>2060206</v>
      </c>
      <c r="B434" s="216" t="s">
        <v>687</v>
      </c>
      <c r="C434" s="190"/>
      <c r="D434" s="190"/>
      <c r="E434" s="186"/>
      <c r="F434" s="278" t="str">
        <f t="shared" si="36"/>
        <v/>
      </c>
      <c r="G434" s="278" t="str">
        <f t="shared" si="37"/>
        <v/>
      </c>
      <c r="H434" s="472" t="str">
        <f t="shared" si="38"/>
        <v>否</v>
      </c>
      <c r="I434" s="476" t="str">
        <f t="shared" si="39"/>
        <v>项</v>
      </c>
      <c r="J434" s="284">
        <v>2060206</v>
      </c>
      <c r="K434" s="284" t="s">
        <v>688</v>
      </c>
      <c r="L434" s="287">
        <v>0</v>
      </c>
      <c r="M434" s="285">
        <f t="shared" si="40"/>
        <v>0</v>
      </c>
      <c r="N434" s="285">
        <f t="shared" si="41"/>
        <v>0</v>
      </c>
    </row>
    <row r="435" ht="34.9" customHeight="1" spans="1:14">
      <c r="A435" s="473">
        <v>2060207</v>
      </c>
      <c r="B435" s="216" t="s">
        <v>689</v>
      </c>
      <c r="C435" s="190"/>
      <c r="D435" s="190"/>
      <c r="E435" s="186"/>
      <c r="F435" s="278" t="str">
        <f t="shared" si="36"/>
        <v/>
      </c>
      <c r="G435" s="278" t="str">
        <f t="shared" si="37"/>
        <v/>
      </c>
      <c r="H435" s="472" t="str">
        <f t="shared" si="38"/>
        <v>否</v>
      </c>
      <c r="I435" s="476" t="str">
        <f t="shared" si="39"/>
        <v>项</v>
      </c>
      <c r="J435" s="284">
        <v>2060207</v>
      </c>
      <c r="K435" s="284" t="s">
        <v>690</v>
      </c>
      <c r="L435" s="287">
        <v>0</v>
      </c>
      <c r="M435" s="285">
        <f t="shared" si="40"/>
        <v>0</v>
      </c>
      <c r="N435" s="285">
        <f t="shared" si="41"/>
        <v>0</v>
      </c>
    </row>
    <row r="436" ht="34.9" customHeight="1" spans="1:14">
      <c r="A436" s="473">
        <v>2060299</v>
      </c>
      <c r="B436" s="216" t="s">
        <v>691</v>
      </c>
      <c r="C436" s="190"/>
      <c r="D436" s="190"/>
      <c r="E436" s="186"/>
      <c r="F436" s="278" t="str">
        <f t="shared" si="36"/>
        <v/>
      </c>
      <c r="G436" s="278" t="str">
        <f t="shared" si="37"/>
        <v/>
      </c>
      <c r="H436" s="472" t="str">
        <f t="shared" si="38"/>
        <v>否</v>
      </c>
      <c r="I436" s="476" t="str">
        <f t="shared" si="39"/>
        <v>项</v>
      </c>
      <c r="J436" s="284">
        <v>2060299</v>
      </c>
      <c r="K436" s="284" t="s">
        <v>692</v>
      </c>
      <c r="L436" s="287">
        <v>0</v>
      </c>
      <c r="M436" s="285">
        <f t="shared" si="40"/>
        <v>0</v>
      </c>
      <c r="N436" s="285">
        <f t="shared" si="41"/>
        <v>0</v>
      </c>
    </row>
    <row r="437" s="345" customFormat="1" ht="34.9" customHeight="1" spans="1:14">
      <c r="A437" s="473">
        <v>20603</v>
      </c>
      <c r="B437" s="216" t="s">
        <v>693</v>
      </c>
      <c r="C437" s="190">
        <f>SUM(C438:C442)</f>
        <v>0</v>
      </c>
      <c r="D437" s="190">
        <f>SUM(D438:D442)</f>
        <v>0</v>
      </c>
      <c r="E437" s="186">
        <f>SUM(E438:E442)</f>
        <v>0</v>
      </c>
      <c r="F437" s="278" t="str">
        <f t="shared" si="36"/>
        <v/>
      </c>
      <c r="G437" s="278" t="str">
        <f t="shared" si="37"/>
        <v/>
      </c>
      <c r="H437" s="472" t="str">
        <f t="shared" si="38"/>
        <v>否</v>
      </c>
      <c r="I437" s="476" t="str">
        <f t="shared" si="39"/>
        <v>款</v>
      </c>
      <c r="J437" s="284">
        <v>20603</v>
      </c>
      <c r="K437" s="286" t="s">
        <v>694</v>
      </c>
      <c r="L437" s="287">
        <v>0</v>
      </c>
      <c r="M437" s="285">
        <f t="shared" si="40"/>
        <v>0</v>
      </c>
      <c r="N437" s="285">
        <f t="shared" si="41"/>
        <v>0</v>
      </c>
    </row>
    <row r="438" ht="34.9" customHeight="1" spans="1:14">
      <c r="A438" s="473">
        <v>2060301</v>
      </c>
      <c r="B438" s="216" t="s">
        <v>678</v>
      </c>
      <c r="C438" s="190"/>
      <c r="D438" s="190"/>
      <c r="E438" s="186"/>
      <c r="F438" s="278" t="str">
        <f t="shared" si="36"/>
        <v/>
      </c>
      <c r="G438" s="278" t="str">
        <f t="shared" si="37"/>
        <v/>
      </c>
      <c r="H438" s="472" t="str">
        <f t="shared" si="38"/>
        <v>否</v>
      </c>
      <c r="I438" s="476" t="str">
        <f t="shared" si="39"/>
        <v>项</v>
      </c>
      <c r="J438" s="284">
        <v>2060301</v>
      </c>
      <c r="K438" s="284" t="s">
        <v>679</v>
      </c>
      <c r="L438" s="287">
        <v>0</v>
      </c>
      <c r="M438" s="285">
        <f t="shared" si="40"/>
        <v>0</v>
      </c>
      <c r="N438" s="285">
        <f t="shared" si="41"/>
        <v>0</v>
      </c>
    </row>
    <row r="439" ht="34.9" customHeight="1" spans="1:14">
      <c r="A439" s="473">
        <v>2060302</v>
      </c>
      <c r="B439" s="216" t="s">
        <v>695</v>
      </c>
      <c r="C439" s="190"/>
      <c r="D439" s="190"/>
      <c r="E439" s="186"/>
      <c r="F439" s="278" t="str">
        <f t="shared" si="36"/>
        <v/>
      </c>
      <c r="G439" s="278" t="str">
        <f t="shared" si="37"/>
        <v/>
      </c>
      <c r="H439" s="472" t="str">
        <f t="shared" si="38"/>
        <v>否</v>
      </c>
      <c r="I439" s="476" t="str">
        <f t="shared" si="39"/>
        <v>项</v>
      </c>
      <c r="J439" s="284">
        <v>2060302</v>
      </c>
      <c r="K439" s="284" t="s">
        <v>696</v>
      </c>
      <c r="L439" s="287">
        <v>0</v>
      </c>
      <c r="M439" s="285">
        <f t="shared" si="40"/>
        <v>0</v>
      </c>
      <c r="N439" s="285">
        <f t="shared" si="41"/>
        <v>0</v>
      </c>
    </row>
    <row r="440" ht="34.9" customHeight="1" spans="1:14">
      <c r="A440" s="473">
        <v>2060303</v>
      </c>
      <c r="B440" s="216" t="s">
        <v>697</v>
      </c>
      <c r="C440" s="190"/>
      <c r="D440" s="190"/>
      <c r="E440" s="186"/>
      <c r="F440" s="278" t="str">
        <f t="shared" si="36"/>
        <v/>
      </c>
      <c r="G440" s="278" t="str">
        <f t="shared" si="37"/>
        <v/>
      </c>
      <c r="H440" s="472" t="str">
        <f t="shared" si="38"/>
        <v>否</v>
      </c>
      <c r="I440" s="476" t="str">
        <f t="shared" si="39"/>
        <v>项</v>
      </c>
      <c r="J440" s="284">
        <v>2060303</v>
      </c>
      <c r="K440" s="284" t="s">
        <v>698</v>
      </c>
      <c r="L440" s="287">
        <v>0</v>
      </c>
      <c r="M440" s="285">
        <f t="shared" si="40"/>
        <v>0</v>
      </c>
      <c r="N440" s="285">
        <f t="shared" si="41"/>
        <v>0</v>
      </c>
    </row>
    <row r="441" ht="34.9" customHeight="1" spans="1:14">
      <c r="A441" s="473">
        <v>2060304</v>
      </c>
      <c r="B441" s="216" t="s">
        <v>699</v>
      </c>
      <c r="C441" s="190"/>
      <c r="D441" s="190"/>
      <c r="E441" s="186"/>
      <c r="F441" s="278" t="str">
        <f t="shared" si="36"/>
        <v/>
      </c>
      <c r="G441" s="278" t="str">
        <f t="shared" si="37"/>
        <v/>
      </c>
      <c r="H441" s="472" t="str">
        <f t="shared" si="38"/>
        <v>否</v>
      </c>
      <c r="I441" s="476" t="str">
        <f t="shared" si="39"/>
        <v>项</v>
      </c>
      <c r="J441" s="284">
        <v>2060304</v>
      </c>
      <c r="K441" s="284" t="s">
        <v>700</v>
      </c>
      <c r="L441" s="287">
        <v>0</v>
      </c>
      <c r="M441" s="285">
        <f t="shared" si="40"/>
        <v>0</v>
      </c>
      <c r="N441" s="285">
        <f t="shared" si="41"/>
        <v>0</v>
      </c>
    </row>
    <row r="442" ht="34.9" customHeight="1" spans="1:14">
      <c r="A442" s="473">
        <v>2060399</v>
      </c>
      <c r="B442" s="216" t="s">
        <v>701</v>
      </c>
      <c r="C442" s="190"/>
      <c r="D442" s="190"/>
      <c r="E442" s="186"/>
      <c r="F442" s="278" t="str">
        <f t="shared" si="36"/>
        <v/>
      </c>
      <c r="G442" s="278" t="str">
        <f t="shared" si="37"/>
        <v/>
      </c>
      <c r="H442" s="472" t="str">
        <f t="shared" si="38"/>
        <v>否</v>
      </c>
      <c r="I442" s="476" t="str">
        <f t="shared" si="39"/>
        <v>项</v>
      </c>
      <c r="J442" s="284">
        <v>2060399</v>
      </c>
      <c r="K442" s="284" t="s">
        <v>702</v>
      </c>
      <c r="L442" s="287">
        <v>0</v>
      </c>
      <c r="M442" s="285">
        <f t="shared" si="40"/>
        <v>0</v>
      </c>
      <c r="N442" s="285">
        <f t="shared" si="41"/>
        <v>0</v>
      </c>
    </row>
    <row r="443" ht="34.9" customHeight="1" spans="1:14">
      <c r="A443" s="473">
        <v>20604</v>
      </c>
      <c r="B443" s="216" t="s">
        <v>703</v>
      </c>
      <c r="C443" s="190">
        <f>SUM(C444:C448)</f>
        <v>145</v>
      </c>
      <c r="D443" s="190">
        <f>SUM(D444:D448)</f>
        <v>150</v>
      </c>
      <c r="E443" s="186">
        <f>SUM(E444:E448)</f>
        <v>151</v>
      </c>
      <c r="F443" s="278">
        <f t="shared" si="36"/>
        <v>0.0413793103448277</v>
      </c>
      <c r="G443" s="278">
        <f t="shared" si="37"/>
        <v>1.00666666666667</v>
      </c>
      <c r="H443" s="472" t="str">
        <f t="shared" si="38"/>
        <v>是</v>
      </c>
      <c r="I443" s="476" t="str">
        <f t="shared" si="39"/>
        <v>款</v>
      </c>
      <c r="J443" s="284">
        <v>20604</v>
      </c>
      <c r="K443" s="286" t="s">
        <v>704</v>
      </c>
      <c r="L443" s="287">
        <v>151</v>
      </c>
      <c r="M443" s="285">
        <f t="shared" si="40"/>
        <v>0</v>
      </c>
      <c r="N443" s="285">
        <f t="shared" si="41"/>
        <v>0</v>
      </c>
    </row>
    <row r="444" ht="34.9" customHeight="1" spans="1:14">
      <c r="A444" s="473">
        <v>2060401</v>
      </c>
      <c r="B444" s="216" t="s">
        <v>678</v>
      </c>
      <c r="C444" s="190"/>
      <c r="D444" s="190"/>
      <c r="E444" s="186"/>
      <c r="F444" s="278" t="str">
        <f t="shared" si="36"/>
        <v/>
      </c>
      <c r="G444" s="278" t="str">
        <f t="shared" si="37"/>
        <v/>
      </c>
      <c r="H444" s="472" t="str">
        <f t="shared" si="38"/>
        <v>否</v>
      </c>
      <c r="I444" s="476" t="str">
        <f t="shared" si="39"/>
        <v>项</v>
      </c>
      <c r="J444" s="284">
        <v>2060401</v>
      </c>
      <c r="K444" s="284" t="s">
        <v>679</v>
      </c>
      <c r="L444" s="287">
        <v>0</v>
      </c>
      <c r="M444" s="285">
        <f t="shared" si="40"/>
        <v>0</v>
      </c>
      <c r="N444" s="285">
        <f t="shared" si="41"/>
        <v>0</v>
      </c>
    </row>
    <row r="445" ht="34.9" customHeight="1" spans="1:14">
      <c r="A445" s="473">
        <v>2060402</v>
      </c>
      <c r="B445" s="216" t="s">
        <v>705</v>
      </c>
      <c r="C445" s="190">
        <v>145</v>
      </c>
      <c r="D445" s="400">
        <v>150</v>
      </c>
      <c r="E445" s="186"/>
      <c r="F445" s="278">
        <f t="shared" si="36"/>
        <v>-1</v>
      </c>
      <c r="G445" s="278">
        <f t="shared" si="37"/>
        <v>0</v>
      </c>
      <c r="H445" s="472" t="str">
        <f t="shared" si="38"/>
        <v>是</v>
      </c>
      <c r="I445" s="476" t="str">
        <f t="shared" si="39"/>
        <v>项</v>
      </c>
      <c r="J445" s="285"/>
      <c r="K445" s="285"/>
      <c r="L445" s="285"/>
      <c r="M445" s="285">
        <f t="shared" si="40"/>
        <v>2060402</v>
      </c>
      <c r="N445" s="285">
        <f t="shared" si="41"/>
        <v>0</v>
      </c>
    </row>
    <row r="446" ht="34.9" customHeight="1" spans="1:14">
      <c r="A446" s="473">
        <v>2060403</v>
      </c>
      <c r="B446" s="216" t="s">
        <v>706</v>
      </c>
      <c r="C446" s="190"/>
      <c r="D446" s="190"/>
      <c r="E446" s="186"/>
      <c r="F446" s="278" t="str">
        <f t="shared" si="36"/>
        <v/>
      </c>
      <c r="G446" s="278" t="str">
        <f t="shared" si="37"/>
        <v/>
      </c>
      <c r="H446" s="472" t="str">
        <f t="shared" si="38"/>
        <v>否</v>
      </c>
      <c r="I446" s="476" t="str">
        <f t="shared" si="39"/>
        <v>项</v>
      </c>
      <c r="J446" s="285"/>
      <c r="K446" s="285"/>
      <c r="L446" s="285"/>
      <c r="M446" s="285">
        <f t="shared" si="40"/>
        <v>2060403</v>
      </c>
      <c r="N446" s="285">
        <f t="shared" si="41"/>
        <v>0</v>
      </c>
    </row>
    <row r="447" ht="34.9" customHeight="1" spans="1:14">
      <c r="A447" s="473">
        <v>2060404</v>
      </c>
      <c r="B447" s="216" t="s">
        <v>707</v>
      </c>
      <c r="C447" s="190"/>
      <c r="D447" s="190"/>
      <c r="E447" s="186"/>
      <c r="F447" s="278" t="str">
        <f t="shared" si="36"/>
        <v/>
      </c>
      <c r="G447" s="278" t="str">
        <f t="shared" si="37"/>
        <v/>
      </c>
      <c r="H447" s="472" t="str">
        <f t="shared" si="38"/>
        <v>否</v>
      </c>
      <c r="I447" s="476" t="str">
        <f t="shared" si="39"/>
        <v>项</v>
      </c>
      <c r="J447" s="284">
        <v>2060404</v>
      </c>
      <c r="K447" s="284" t="s">
        <v>708</v>
      </c>
      <c r="L447" s="287">
        <v>0</v>
      </c>
      <c r="M447" s="285">
        <f t="shared" si="40"/>
        <v>0</v>
      </c>
      <c r="N447" s="285">
        <f t="shared" si="41"/>
        <v>0</v>
      </c>
    </row>
    <row r="448" ht="34.9" customHeight="1" spans="1:14">
      <c r="A448" s="473">
        <v>2060499</v>
      </c>
      <c r="B448" s="216" t="s">
        <v>709</v>
      </c>
      <c r="C448" s="190"/>
      <c r="D448" s="190"/>
      <c r="E448" s="190">
        <v>151</v>
      </c>
      <c r="F448" s="278" t="str">
        <f t="shared" si="36"/>
        <v/>
      </c>
      <c r="G448" s="278" t="str">
        <f t="shared" si="37"/>
        <v/>
      </c>
      <c r="H448" s="472" t="str">
        <f t="shared" si="38"/>
        <v>是</v>
      </c>
      <c r="I448" s="476" t="str">
        <f t="shared" si="39"/>
        <v>项</v>
      </c>
      <c r="J448" s="284">
        <v>2060499</v>
      </c>
      <c r="K448" s="284" t="s">
        <v>710</v>
      </c>
      <c r="L448" s="287">
        <v>151</v>
      </c>
      <c r="M448" s="285">
        <f t="shared" si="40"/>
        <v>0</v>
      </c>
      <c r="N448" s="285">
        <f t="shared" si="41"/>
        <v>0</v>
      </c>
    </row>
    <row r="449" ht="34.9" customHeight="1" spans="1:14">
      <c r="A449" s="473">
        <v>20605</v>
      </c>
      <c r="B449" s="216" t="s">
        <v>711</v>
      </c>
      <c r="C449" s="190">
        <f>SUM(C450:C453)</f>
        <v>0</v>
      </c>
      <c r="D449" s="190">
        <f>SUM(D450:D453)</f>
        <v>0</v>
      </c>
      <c r="E449" s="186">
        <f>SUM(E450:E453)</f>
        <v>0</v>
      </c>
      <c r="F449" s="278" t="str">
        <f t="shared" si="36"/>
        <v/>
      </c>
      <c r="G449" s="278" t="str">
        <f t="shared" si="37"/>
        <v/>
      </c>
      <c r="H449" s="472" t="str">
        <f t="shared" si="38"/>
        <v>否</v>
      </c>
      <c r="I449" s="476" t="str">
        <f t="shared" si="39"/>
        <v>款</v>
      </c>
      <c r="J449" s="284">
        <v>20605</v>
      </c>
      <c r="K449" s="286" t="s">
        <v>712</v>
      </c>
      <c r="L449" s="287">
        <v>0</v>
      </c>
      <c r="M449" s="285">
        <f t="shared" si="40"/>
        <v>0</v>
      </c>
      <c r="N449" s="285">
        <f t="shared" si="41"/>
        <v>0</v>
      </c>
    </row>
    <row r="450" ht="34.9" customHeight="1" spans="1:14">
      <c r="A450" s="473">
        <v>2060501</v>
      </c>
      <c r="B450" s="216" t="s">
        <v>678</v>
      </c>
      <c r="C450" s="190"/>
      <c r="D450" s="190"/>
      <c r="E450" s="186"/>
      <c r="F450" s="278" t="str">
        <f t="shared" si="36"/>
        <v/>
      </c>
      <c r="G450" s="278" t="str">
        <f t="shared" si="37"/>
        <v/>
      </c>
      <c r="H450" s="472" t="str">
        <f t="shared" si="38"/>
        <v>否</v>
      </c>
      <c r="I450" s="476" t="str">
        <f t="shared" si="39"/>
        <v>项</v>
      </c>
      <c r="J450" s="284">
        <v>2060501</v>
      </c>
      <c r="K450" s="284" t="s">
        <v>679</v>
      </c>
      <c r="L450" s="287">
        <v>0</v>
      </c>
      <c r="M450" s="285">
        <f t="shared" si="40"/>
        <v>0</v>
      </c>
      <c r="N450" s="285">
        <f t="shared" si="41"/>
        <v>0</v>
      </c>
    </row>
    <row r="451" ht="34.9" customHeight="1" spans="1:14">
      <c r="A451" s="473">
        <v>2060502</v>
      </c>
      <c r="B451" s="216" t="s">
        <v>713</v>
      </c>
      <c r="C451" s="190"/>
      <c r="D451" s="190"/>
      <c r="E451" s="186"/>
      <c r="F451" s="278" t="str">
        <f t="shared" si="36"/>
        <v/>
      </c>
      <c r="G451" s="278" t="str">
        <f t="shared" si="37"/>
        <v/>
      </c>
      <c r="H451" s="472" t="str">
        <f t="shared" si="38"/>
        <v>否</v>
      </c>
      <c r="I451" s="476" t="str">
        <f t="shared" si="39"/>
        <v>项</v>
      </c>
      <c r="J451" s="284">
        <v>2060502</v>
      </c>
      <c r="K451" s="284" t="s">
        <v>714</v>
      </c>
      <c r="L451" s="287">
        <v>0</v>
      </c>
      <c r="M451" s="285">
        <f t="shared" si="40"/>
        <v>0</v>
      </c>
      <c r="N451" s="285">
        <f t="shared" si="41"/>
        <v>0</v>
      </c>
    </row>
    <row r="452" ht="34.9" customHeight="1" spans="1:14">
      <c r="A452" s="473">
        <v>2060503</v>
      </c>
      <c r="B452" s="216" t="s">
        <v>715</v>
      </c>
      <c r="C452" s="190"/>
      <c r="D452" s="190"/>
      <c r="E452" s="186"/>
      <c r="F452" s="278" t="str">
        <f t="shared" si="36"/>
        <v/>
      </c>
      <c r="G452" s="278" t="str">
        <f t="shared" si="37"/>
        <v/>
      </c>
      <c r="H452" s="472" t="str">
        <f t="shared" si="38"/>
        <v>否</v>
      </c>
      <c r="I452" s="476" t="str">
        <f t="shared" si="39"/>
        <v>项</v>
      </c>
      <c r="J452" s="284">
        <v>2060503</v>
      </c>
      <c r="K452" s="284" t="s">
        <v>716</v>
      </c>
      <c r="L452" s="287">
        <v>0</v>
      </c>
      <c r="M452" s="285">
        <f t="shared" si="40"/>
        <v>0</v>
      </c>
      <c r="N452" s="285">
        <f t="shared" si="41"/>
        <v>0</v>
      </c>
    </row>
    <row r="453" ht="34.9" customHeight="1" spans="1:14">
      <c r="A453" s="473">
        <v>2060599</v>
      </c>
      <c r="B453" s="216" t="s">
        <v>717</v>
      </c>
      <c r="C453" s="190"/>
      <c r="D453" s="190"/>
      <c r="E453" s="186"/>
      <c r="F453" s="278" t="str">
        <f t="shared" ref="F453:F516" si="42">IF(C453&lt;&gt;0,E453/C453-1,"")</f>
        <v/>
      </c>
      <c r="G453" s="278" t="str">
        <f t="shared" ref="G453:G516" si="43">IF(D453&lt;&gt;0,E453/D453,"")</f>
        <v/>
      </c>
      <c r="H453" s="472" t="str">
        <f t="shared" ref="H453:H516" si="44">IF(LEN(A453)=3,"是",IF(B453&lt;&gt;"",IF(SUM(C453:E453)&lt;&gt;0,"是","否"),"是"))</f>
        <v>否</v>
      </c>
      <c r="I453" s="476" t="str">
        <f t="shared" ref="I453:I516" si="45">IF(LEN(A453)=3,"类",IF(LEN(A453)=5,"款","项"))</f>
        <v>项</v>
      </c>
      <c r="J453" s="284">
        <v>2060599</v>
      </c>
      <c r="K453" s="284" t="s">
        <v>718</v>
      </c>
      <c r="L453" s="287">
        <v>0</v>
      </c>
      <c r="M453" s="285">
        <f t="shared" si="40"/>
        <v>0</v>
      </c>
      <c r="N453" s="285">
        <f t="shared" si="41"/>
        <v>0</v>
      </c>
    </row>
    <row r="454" ht="34.9" customHeight="1" spans="1:14">
      <c r="A454" s="473">
        <v>20606</v>
      </c>
      <c r="B454" s="216" t="s">
        <v>719</v>
      </c>
      <c r="C454" s="190">
        <f>SUM(C455:C458)</f>
        <v>0</v>
      </c>
      <c r="D454" s="190">
        <f>SUM(D455:D458)</f>
        <v>0</v>
      </c>
      <c r="E454" s="186">
        <f>SUM(E455:E458)</f>
        <v>0</v>
      </c>
      <c r="F454" s="278" t="str">
        <f t="shared" si="42"/>
        <v/>
      </c>
      <c r="G454" s="278" t="str">
        <f t="shared" si="43"/>
        <v/>
      </c>
      <c r="H454" s="472" t="str">
        <f t="shared" si="44"/>
        <v>否</v>
      </c>
      <c r="I454" s="476" t="str">
        <f t="shared" si="45"/>
        <v>款</v>
      </c>
      <c r="J454" s="284">
        <v>20606</v>
      </c>
      <c r="K454" s="286" t="s">
        <v>720</v>
      </c>
      <c r="L454" s="287">
        <v>0</v>
      </c>
      <c r="M454" s="285">
        <f t="shared" ref="M454:M517" si="46">A454-J454</f>
        <v>0</v>
      </c>
      <c r="N454" s="285">
        <f t="shared" ref="N454:N517" si="47">E454-L454</f>
        <v>0</v>
      </c>
    </row>
    <row r="455" ht="34.9" customHeight="1" spans="1:14">
      <c r="A455" s="473">
        <v>2060601</v>
      </c>
      <c r="B455" s="216" t="s">
        <v>721</v>
      </c>
      <c r="C455" s="190"/>
      <c r="D455" s="190"/>
      <c r="E455" s="186"/>
      <c r="F455" s="278" t="str">
        <f t="shared" si="42"/>
        <v/>
      </c>
      <c r="G455" s="278" t="str">
        <f t="shared" si="43"/>
        <v/>
      </c>
      <c r="H455" s="472" t="str">
        <f t="shared" si="44"/>
        <v>否</v>
      </c>
      <c r="I455" s="476" t="str">
        <f t="shared" si="45"/>
        <v>项</v>
      </c>
      <c r="J455" s="284">
        <v>2060601</v>
      </c>
      <c r="K455" s="284" t="s">
        <v>722</v>
      </c>
      <c r="L455" s="287">
        <v>0</v>
      </c>
      <c r="M455" s="285">
        <f t="shared" si="46"/>
        <v>0</v>
      </c>
      <c r="N455" s="285">
        <f t="shared" si="47"/>
        <v>0</v>
      </c>
    </row>
    <row r="456" ht="34.9" customHeight="1" spans="1:14">
      <c r="A456" s="473">
        <v>2060602</v>
      </c>
      <c r="B456" s="216" t="s">
        <v>723</v>
      </c>
      <c r="C456" s="190"/>
      <c r="D456" s="190"/>
      <c r="E456" s="186"/>
      <c r="F456" s="278" t="str">
        <f t="shared" si="42"/>
        <v/>
      </c>
      <c r="G456" s="278" t="str">
        <f t="shared" si="43"/>
        <v/>
      </c>
      <c r="H456" s="472" t="str">
        <f t="shared" si="44"/>
        <v>否</v>
      </c>
      <c r="I456" s="476" t="str">
        <f t="shared" si="45"/>
        <v>项</v>
      </c>
      <c r="J456" s="284">
        <v>2060602</v>
      </c>
      <c r="K456" s="284" t="s">
        <v>724</v>
      </c>
      <c r="L456" s="287">
        <v>0</v>
      </c>
      <c r="M456" s="285">
        <f t="shared" si="46"/>
        <v>0</v>
      </c>
      <c r="N456" s="285">
        <f t="shared" si="47"/>
        <v>0</v>
      </c>
    </row>
    <row r="457" ht="34.9" customHeight="1" spans="1:14">
      <c r="A457" s="473">
        <v>2060603</v>
      </c>
      <c r="B457" s="216" t="s">
        <v>725</v>
      </c>
      <c r="C457" s="190"/>
      <c r="D457" s="190"/>
      <c r="E457" s="186"/>
      <c r="F457" s="278" t="str">
        <f t="shared" si="42"/>
        <v/>
      </c>
      <c r="G457" s="278" t="str">
        <f t="shared" si="43"/>
        <v/>
      </c>
      <c r="H457" s="472" t="str">
        <f t="shared" si="44"/>
        <v>否</v>
      </c>
      <c r="I457" s="476" t="str">
        <f t="shared" si="45"/>
        <v>项</v>
      </c>
      <c r="J457" s="284">
        <v>2060603</v>
      </c>
      <c r="K457" s="284" t="s">
        <v>726</v>
      </c>
      <c r="L457" s="287">
        <v>0</v>
      </c>
      <c r="M457" s="285">
        <f t="shared" si="46"/>
        <v>0</v>
      </c>
      <c r="N457" s="285">
        <f t="shared" si="47"/>
        <v>0</v>
      </c>
    </row>
    <row r="458" s="345" customFormat="1" ht="34.9" customHeight="1" spans="1:14">
      <c r="A458" s="473">
        <v>2060699</v>
      </c>
      <c r="B458" s="216" t="s">
        <v>727</v>
      </c>
      <c r="C458" s="190"/>
      <c r="D458" s="190"/>
      <c r="E458" s="186"/>
      <c r="F458" s="278" t="str">
        <f t="shared" si="42"/>
        <v/>
      </c>
      <c r="G458" s="278" t="str">
        <f t="shared" si="43"/>
        <v/>
      </c>
      <c r="H458" s="472" t="str">
        <f t="shared" si="44"/>
        <v>否</v>
      </c>
      <c r="I458" s="476" t="str">
        <f t="shared" si="45"/>
        <v>项</v>
      </c>
      <c r="J458" s="284">
        <v>2060699</v>
      </c>
      <c r="K458" s="284" t="s">
        <v>728</v>
      </c>
      <c r="L458" s="287">
        <v>0</v>
      </c>
      <c r="M458" s="285">
        <f t="shared" si="46"/>
        <v>0</v>
      </c>
      <c r="N458" s="285">
        <f t="shared" si="47"/>
        <v>0</v>
      </c>
    </row>
    <row r="459" ht="34.9" customHeight="1" spans="1:14">
      <c r="A459" s="473">
        <v>20607</v>
      </c>
      <c r="B459" s="216" t="s">
        <v>729</v>
      </c>
      <c r="C459" s="190">
        <f>SUM(C460:C465)</f>
        <v>107</v>
      </c>
      <c r="D459" s="190">
        <f>SUM(D460:D465)</f>
        <v>120</v>
      </c>
      <c r="E459" s="186">
        <f>SUM(E460:E465)</f>
        <v>36</v>
      </c>
      <c r="F459" s="278">
        <f t="shared" si="42"/>
        <v>-0.663551401869159</v>
      </c>
      <c r="G459" s="278">
        <f t="shared" si="43"/>
        <v>0.3</v>
      </c>
      <c r="H459" s="472" t="str">
        <f t="shared" si="44"/>
        <v>是</v>
      </c>
      <c r="I459" s="476" t="str">
        <f t="shared" si="45"/>
        <v>款</v>
      </c>
      <c r="J459" s="284">
        <v>20607</v>
      </c>
      <c r="K459" s="286" t="s">
        <v>730</v>
      </c>
      <c r="L459" s="287">
        <v>36</v>
      </c>
      <c r="M459" s="285">
        <f t="shared" si="46"/>
        <v>0</v>
      </c>
      <c r="N459" s="285">
        <f t="shared" si="47"/>
        <v>0</v>
      </c>
    </row>
    <row r="460" s="345" customFormat="1" ht="34.9" customHeight="1" spans="1:14">
      <c r="A460" s="473">
        <v>2060701</v>
      </c>
      <c r="B460" s="216" t="s">
        <v>678</v>
      </c>
      <c r="C460" s="190"/>
      <c r="D460" s="190"/>
      <c r="E460" s="186"/>
      <c r="F460" s="278" t="str">
        <f t="shared" si="42"/>
        <v/>
      </c>
      <c r="G460" s="278" t="str">
        <f t="shared" si="43"/>
        <v/>
      </c>
      <c r="H460" s="472" t="str">
        <f t="shared" si="44"/>
        <v>否</v>
      </c>
      <c r="I460" s="476" t="str">
        <f t="shared" si="45"/>
        <v>项</v>
      </c>
      <c r="J460" s="284">
        <v>2060701</v>
      </c>
      <c r="K460" s="284" t="s">
        <v>679</v>
      </c>
      <c r="L460" s="287">
        <v>0</v>
      </c>
      <c r="M460" s="285">
        <f t="shared" si="46"/>
        <v>0</v>
      </c>
      <c r="N460" s="285">
        <f t="shared" si="47"/>
        <v>0</v>
      </c>
    </row>
    <row r="461" ht="34.9" customHeight="1" spans="1:14">
      <c r="A461" s="473">
        <v>2060702</v>
      </c>
      <c r="B461" s="216" t="s">
        <v>731</v>
      </c>
      <c r="C461" s="190">
        <v>66</v>
      </c>
      <c r="D461" s="400">
        <v>76</v>
      </c>
      <c r="E461" s="190">
        <v>36</v>
      </c>
      <c r="F461" s="278">
        <f t="shared" si="42"/>
        <v>-0.454545454545455</v>
      </c>
      <c r="G461" s="278">
        <f t="shared" si="43"/>
        <v>0.473684210526316</v>
      </c>
      <c r="H461" s="472" t="str">
        <f t="shared" si="44"/>
        <v>是</v>
      </c>
      <c r="I461" s="476" t="str">
        <f t="shared" si="45"/>
        <v>项</v>
      </c>
      <c r="J461" s="284">
        <v>2060702</v>
      </c>
      <c r="K461" s="284" t="s">
        <v>732</v>
      </c>
      <c r="L461" s="287">
        <v>36</v>
      </c>
      <c r="M461" s="285">
        <f t="shared" si="46"/>
        <v>0</v>
      </c>
      <c r="N461" s="285">
        <f t="shared" si="47"/>
        <v>0</v>
      </c>
    </row>
    <row r="462" ht="34.9" customHeight="1" spans="1:14">
      <c r="A462" s="473">
        <v>2060703</v>
      </c>
      <c r="B462" s="216" t="s">
        <v>733</v>
      </c>
      <c r="C462" s="190"/>
      <c r="D462" s="190"/>
      <c r="E462" s="186"/>
      <c r="F462" s="278" t="str">
        <f t="shared" si="42"/>
        <v/>
      </c>
      <c r="G462" s="278" t="str">
        <f t="shared" si="43"/>
        <v/>
      </c>
      <c r="H462" s="472" t="str">
        <f t="shared" si="44"/>
        <v>否</v>
      </c>
      <c r="I462" s="476" t="str">
        <f t="shared" si="45"/>
        <v>项</v>
      </c>
      <c r="J462" s="284">
        <v>2060703</v>
      </c>
      <c r="K462" s="284" t="s">
        <v>734</v>
      </c>
      <c r="L462" s="287">
        <v>0</v>
      </c>
      <c r="M462" s="285">
        <f t="shared" si="46"/>
        <v>0</v>
      </c>
      <c r="N462" s="285">
        <f t="shared" si="47"/>
        <v>0</v>
      </c>
    </row>
    <row r="463" ht="34.9" customHeight="1" spans="1:14">
      <c r="A463" s="473">
        <v>2060704</v>
      </c>
      <c r="B463" s="216" t="s">
        <v>735</v>
      </c>
      <c r="C463" s="190"/>
      <c r="D463" s="190"/>
      <c r="E463" s="186"/>
      <c r="F463" s="278" t="str">
        <f t="shared" si="42"/>
        <v/>
      </c>
      <c r="G463" s="278" t="str">
        <f t="shared" si="43"/>
        <v/>
      </c>
      <c r="H463" s="472" t="str">
        <f t="shared" si="44"/>
        <v>否</v>
      </c>
      <c r="I463" s="476" t="str">
        <f t="shared" si="45"/>
        <v>项</v>
      </c>
      <c r="J463" s="284">
        <v>2060704</v>
      </c>
      <c r="K463" s="284" t="s">
        <v>736</v>
      </c>
      <c r="L463" s="287">
        <v>0</v>
      </c>
      <c r="M463" s="285">
        <f t="shared" si="46"/>
        <v>0</v>
      </c>
      <c r="N463" s="285">
        <f t="shared" si="47"/>
        <v>0</v>
      </c>
    </row>
    <row r="464" ht="34.9" customHeight="1" spans="1:14">
      <c r="A464" s="473">
        <v>2060705</v>
      </c>
      <c r="B464" s="216" t="s">
        <v>737</v>
      </c>
      <c r="C464" s="190"/>
      <c r="D464" s="190"/>
      <c r="E464" s="186"/>
      <c r="F464" s="278" t="str">
        <f t="shared" si="42"/>
        <v/>
      </c>
      <c r="G464" s="278" t="str">
        <f t="shared" si="43"/>
        <v/>
      </c>
      <c r="H464" s="472" t="str">
        <f t="shared" si="44"/>
        <v>否</v>
      </c>
      <c r="I464" s="476" t="str">
        <f t="shared" si="45"/>
        <v>项</v>
      </c>
      <c r="J464" s="284">
        <v>2060705</v>
      </c>
      <c r="K464" s="284" t="s">
        <v>738</v>
      </c>
      <c r="L464" s="287">
        <v>0</v>
      </c>
      <c r="M464" s="285">
        <f t="shared" si="46"/>
        <v>0</v>
      </c>
      <c r="N464" s="285">
        <f t="shared" si="47"/>
        <v>0</v>
      </c>
    </row>
    <row r="465" ht="34.9" customHeight="1" spans="1:14">
      <c r="A465" s="473">
        <v>2060799</v>
      </c>
      <c r="B465" s="216" t="s">
        <v>739</v>
      </c>
      <c r="C465" s="190">
        <v>41</v>
      </c>
      <c r="D465" s="400">
        <v>44</v>
      </c>
      <c r="E465" s="186"/>
      <c r="F465" s="278">
        <f t="shared" si="42"/>
        <v>-1</v>
      </c>
      <c r="G465" s="278">
        <f t="shared" si="43"/>
        <v>0</v>
      </c>
      <c r="H465" s="472" t="str">
        <f t="shared" si="44"/>
        <v>是</v>
      </c>
      <c r="I465" s="476" t="str">
        <f t="shared" si="45"/>
        <v>项</v>
      </c>
      <c r="J465" s="284">
        <v>2060799</v>
      </c>
      <c r="K465" s="284" t="s">
        <v>740</v>
      </c>
      <c r="L465" s="287">
        <v>0</v>
      </c>
      <c r="M465" s="285">
        <f t="shared" si="46"/>
        <v>0</v>
      </c>
      <c r="N465" s="285">
        <f t="shared" si="47"/>
        <v>0</v>
      </c>
    </row>
    <row r="466" s="345" customFormat="1" ht="34.9" customHeight="1" spans="1:14">
      <c r="A466" s="473">
        <v>20608</v>
      </c>
      <c r="B466" s="216" t="s">
        <v>741</v>
      </c>
      <c r="C466" s="190">
        <f>SUM(C467:C469)</f>
        <v>0</v>
      </c>
      <c r="D466" s="190">
        <f>SUM(D467:D469)</f>
        <v>0</v>
      </c>
      <c r="E466" s="186">
        <f>SUM(E467:E469)</f>
        <v>0</v>
      </c>
      <c r="F466" s="278" t="str">
        <f t="shared" si="42"/>
        <v/>
      </c>
      <c r="G466" s="278" t="str">
        <f t="shared" si="43"/>
        <v/>
      </c>
      <c r="H466" s="472" t="str">
        <f t="shared" si="44"/>
        <v>否</v>
      </c>
      <c r="I466" s="476" t="str">
        <f t="shared" si="45"/>
        <v>款</v>
      </c>
      <c r="J466" s="284">
        <v>20608</v>
      </c>
      <c r="K466" s="286" t="s">
        <v>742</v>
      </c>
      <c r="L466" s="287">
        <v>0</v>
      </c>
      <c r="M466" s="285">
        <f t="shared" si="46"/>
        <v>0</v>
      </c>
      <c r="N466" s="285">
        <f t="shared" si="47"/>
        <v>0</v>
      </c>
    </row>
    <row r="467" ht="34.9" customHeight="1" spans="1:14">
      <c r="A467" s="473">
        <v>2060801</v>
      </c>
      <c r="B467" s="216" t="s">
        <v>743</v>
      </c>
      <c r="C467" s="190"/>
      <c r="D467" s="190"/>
      <c r="E467" s="186"/>
      <c r="F467" s="278" t="str">
        <f t="shared" si="42"/>
        <v/>
      </c>
      <c r="G467" s="278" t="str">
        <f t="shared" si="43"/>
        <v/>
      </c>
      <c r="H467" s="472" t="str">
        <f t="shared" si="44"/>
        <v>否</v>
      </c>
      <c r="I467" s="476" t="str">
        <f t="shared" si="45"/>
        <v>项</v>
      </c>
      <c r="J467" s="284">
        <v>2060801</v>
      </c>
      <c r="K467" s="284" t="s">
        <v>744</v>
      </c>
      <c r="L467" s="287">
        <v>0</v>
      </c>
      <c r="M467" s="285">
        <f t="shared" si="46"/>
        <v>0</v>
      </c>
      <c r="N467" s="285">
        <f t="shared" si="47"/>
        <v>0</v>
      </c>
    </row>
    <row r="468" ht="34.9" customHeight="1" spans="1:14">
      <c r="A468" s="473">
        <v>2060802</v>
      </c>
      <c r="B468" s="216" t="s">
        <v>745</v>
      </c>
      <c r="C468" s="190"/>
      <c r="D468" s="190"/>
      <c r="E468" s="186"/>
      <c r="F468" s="278" t="str">
        <f t="shared" si="42"/>
        <v/>
      </c>
      <c r="G468" s="278" t="str">
        <f t="shared" si="43"/>
        <v/>
      </c>
      <c r="H468" s="472" t="str">
        <f t="shared" si="44"/>
        <v>否</v>
      </c>
      <c r="I468" s="476" t="str">
        <f t="shared" si="45"/>
        <v>项</v>
      </c>
      <c r="J468" s="284">
        <v>2060802</v>
      </c>
      <c r="K468" s="284" t="s">
        <v>746</v>
      </c>
      <c r="L468" s="287">
        <v>0</v>
      </c>
      <c r="M468" s="285">
        <f t="shared" si="46"/>
        <v>0</v>
      </c>
      <c r="N468" s="285">
        <f t="shared" si="47"/>
        <v>0</v>
      </c>
    </row>
    <row r="469" ht="34.9" customHeight="1" spans="1:14">
      <c r="A469" s="473">
        <v>2060899</v>
      </c>
      <c r="B469" s="216" t="s">
        <v>747</v>
      </c>
      <c r="C469" s="190"/>
      <c r="D469" s="190"/>
      <c r="E469" s="186"/>
      <c r="F469" s="278" t="str">
        <f t="shared" si="42"/>
        <v/>
      </c>
      <c r="G469" s="278" t="str">
        <f t="shared" si="43"/>
        <v/>
      </c>
      <c r="H469" s="472" t="str">
        <f t="shared" si="44"/>
        <v>否</v>
      </c>
      <c r="I469" s="476" t="str">
        <f t="shared" si="45"/>
        <v>项</v>
      </c>
      <c r="J469" s="284">
        <v>2060899</v>
      </c>
      <c r="K469" s="284" t="s">
        <v>748</v>
      </c>
      <c r="L469" s="287">
        <v>0</v>
      </c>
      <c r="M469" s="285">
        <f t="shared" si="46"/>
        <v>0</v>
      </c>
      <c r="N469" s="285">
        <f t="shared" si="47"/>
        <v>0</v>
      </c>
    </row>
    <row r="470" ht="34.9" customHeight="1" spans="1:14">
      <c r="A470" s="473">
        <v>20609</v>
      </c>
      <c r="B470" s="216" t="s">
        <v>749</v>
      </c>
      <c r="C470" s="190">
        <f>SUM(C471:C473)</f>
        <v>0</v>
      </c>
      <c r="D470" s="190">
        <f>SUM(D471:D473)</f>
        <v>0</v>
      </c>
      <c r="E470" s="186">
        <f>SUM(E471:E473)</f>
        <v>0</v>
      </c>
      <c r="F470" s="278" t="str">
        <f t="shared" si="42"/>
        <v/>
      </c>
      <c r="G470" s="278" t="str">
        <f t="shared" si="43"/>
        <v/>
      </c>
      <c r="H470" s="472" t="str">
        <f t="shared" si="44"/>
        <v>否</v>
      </c>
      <c r="I470" s="476" t="str">
        <f t="shared" si="45"/>
        <v>款</v>
      </c>
      <c r="J470" s="284">
        <v>20609</v>
      </c>
      <c r="K470" s="286" t="s">
        <v>750</v>
      </c>
      <c r="L470" s="287">
        <v>0</v>
      </c>
      <c r="M470" s="285">
        <f t="shared" si="46"/>
        <v>0</v>
      </c>
      <c r="N470" s="285">
        <f t="shared" si="47"/>
        <v>0</v>
      </c>
    </row>
    <row r="471" ht="34.9" customHeight="1" spans="1:14">
      <c r="A471" s="473">
        <v>2060901</v>
      </c>
      <c r="B471" s="216" t="s">
        <v>751</v>
      </c>
      <c r="C471" s="190"/>
      <c r="D471" s="190"/>
      <c r="E471" s="186"/>
      <c r="F471" s="278" t="str">
        <f t="shared" si="42"/>
        <v/>
      </c>
      <c r="G471" s="278" t="str">
        <f t="shared" si="43"/>
        <v/>
      </c>
      <c r="H471" s="472" t="str">
        <f t="shared" si="44"/>
        <v>否</v>
      </c>
      <c r="I471" s="476" t="str">
        <f t="shared" si="45"/>
        <v>项</v>
      </c>
      <c r="J471" s="284">
        <v>2060901</v>
      </c>
      <c r="K471" s="284" t="s">
        <v>752</v>
      </c>
      <c r="L471" s="287">
        <v>0</v>
      </c>
      <c r="M471" s="285">
        <f t="shared" si="46"/>
        <v>0</v>
      </c>
      <c r="N471" s="285">
        <f t="shared" si="47"/>
        <v>0</v>
      </c>
    </row>
    <row r="472" ht="34.9" customHeight="1" spans="1:14">
      <c r="A472" s="473">
        <v>2060902</v>
      </c>
      <c r="B472" s="216" t="s">
        <v>753</v>
      </c>
      <c r="C472" s="190"/>
      <c r="D472" s="190"/>
      <c r="E472" s="186"/>
      <c r="F472" s="278" t="str">
        <f t="shared" si="42"/>
        <v/>
      </c>
      <c r="G472" s="278" t="str">
        <f t="shared" si="43"/>
        <v/>
      </c>
      <c r="H472" s="472" t="str">
        <f t="shared" si="44"/>
        <v>否</v>
      </c>
      <c r="I472" s="476" t="str">
        <f t="shared" si="45"/>
        <v>项</v>
      </c>
      <c r="J472" s="284">
        <v>2060902</v>
      </c>
      <c r="K472" s="284" t="s">
        <v>754</v>
      </c>
      <c r="L472" s="287">
        <v>0</v>
      </c>
      <c r="M472" s="285">
        <f t="shared" si="46"/>
        <v>0</v>
      </c>
      <c r="N472" s="285">
        <f t="shared" si="47"/>
        <v>0</v>
      </c>
    </row>
    <row r="473" ht="34.9" customHeight="1" spans="1:14">
      <c r="A473" s="473">
        <v>2060999</v>
      </c>
      <c r="B473" s="216" t="s">
        <v>755</v>
      </c>
      <c r="C473" s="190"/>
      <c r="D473" s="190"/>
      <c r="E473" s="186"/>
      <c r="F473" s="278" t="str">
        <f t="shared" si="42"/>
        <v/>
      </c>
      <c r="G473" s="278" t="str">
        <f t="shared" si="43"/>
        <v/>
      </c>
      <c r="H473" s="472" t="str">
        <f t="shared" si="44"/>
        <v>否</v>
      </c>
      <c r="I473" s="476" t="str">
        <f t="shared" si="45"/>
        <v>项</v>
      </c>
      <c r="J473" s="284">
        <v>2060999</v>
      </c>
      <c r="K473" s="284" t="s">
        <v>756</v>
      </c>
      <c r="L473" s="287">
        <v>0</v>
      </c>
      <c r="M473" s="285">
        <f t="shared" si="46"/>
        <v>0</v>
      </c>
      <c r="N473" s="285">
        <f t="shared" si="47"/>
        <v>0</v>
      </c>
    </row>
    <row r="474" ht="34.9" customHeight="1" spans="1:14">
      <c r="A474" s="473">
        <v>20699</v>
      </c>
      <c r="B474" s="216" t="s">
        <v>757</v>
      </c>
      <c r="C474" s="190">
        <f>SUM(C475:C478)</f>
        <v>0</v>
      </c>
      <c r="D474" s="190">
        <f>SUM(D475:D478)</f>
        <v>0</v>
      </c>
      <c r="E474" s="186">
        <f>SUM(E475:E478)</f>
        <v>0</v>
      </c>
      <c r="F474" s="278" t="str">
        <f t="shared" si="42"/>
        <v/>
      </c>
      <c r="G474" s="278" t="str">
        <f t="shared" si="43"/>
        <v/>
      </c>
      <c r="H474" s="472" t="str">
        <f t="shared" si="44"/>
        <v>否</v>
      </c>
      <c r="I474" s="476" t="str">
        <f t="shared" si="45"/>
        <v>款</v>
      </c>
      <c r="J474" s="284">
        <v>20699</v>
      </c>
      <c r="K474" s="286" t="s">
        <v>758</v>
      </c>
      <c r="L474" s="287">
        <v>0</v>
      </c>
      <c r="M474" s="285">
        <f t="shared" si="46"/>
        <v>0</v>
      </c>
      <c r="N474" s="285">
        <f t="shared" si="47"/>
        <v>0</v>
      </c>
    </row>
    <row r="475" ht="34.9" customHeight="1" spans="1:14">
      <c r="A475" s="473">
        <v>2069901</v>
      </c>
      <c r="B475" s="216" t="s">
        <v>759</v>
      </c>
      <c r="C475" s="190"/>
      <c r="D475" s="190"/>
      <c r="E475" s="186"/>
      <c r="F475" s="278" t="str">
        <f t="shared" si="42"/>
        <v/>
      </c>
      <c r="G475" s="278" t="str">
        <f t="shared" si="43"/>
        <v/>
      </c>
      <c r="H475" s="472" t="str">
        <f t="shared" si="44"/>
        <v>否</v>
      </c>
      <c r="I475" s="476" t="str">
        <f t="shared" si="45"/>
        <v>项</v>
      </c>
      <c r="J475" s="284">
        <v>2069901</v>
      </c>
      <c r="K475" s="284" t="s">
        <v>760</v>
      </c>
      <c r="L475" s="287">
        <v>0</v>
      </c>
      <c r="M475" s="285">
        <f t="shared" si="46"/>
        <v>0</v>
      </c>
      <c r="N475" s="285">
        <f t="shared" si="47"/>
        <v>0</v>
      </c>
    </row>
    <row r="476" ht="34.9" customHeight="1" spans="1:14">
      <c r="A476" s="473">
        <v>2069902</v>
      </c>
      <c r="B476" s="216" t="s">
        <v>761</v>
      </c>
      <c r="C476" s="190"/>
      <c r="D476" s="190"/>
      <c r="E476" s="186"/>
      <c r="F476" s="278" t="str">
        <f t="shared" si="42"/>
        <v/>
      </c>
      <c r="G476" s="278" t="str">
        <f t="shared" si="43"/>
        <v/>
      </c>
      <c r="H476" s="472" t="str">
        <f t="shared" si="44"/>
        <v>否</v>
      </c>
      <c r="I476" s="476" t="str">
        <f t="shared" si="45"/>
        <v>项</v>
      </c>
      <c r="J476" s="284">
        <v>2069902</v>
      </c>
      <c r="K476" s="284" t="s">
        <v>762</v>
      </c>
      <c r="L476" s="287">
        <v>0</v>
      </c>
      <c r="M476" s="285">
        <f t="shared" si="46"/>
        <v>0</v>
      </c>
      <c r="N476" s="285">
        <f t="shared" si="47"/>
        <v>0</v>
      </c>
    </row>
    <row r="477" ht="34.9" customHeight="1" spans="1:14">
      <c r="A477" s="473">
        <v>2069903</v>
      </c>
      <c r="B477" s="216" t="s">
        <v>763</v>
      </c>
      <c r="C477" s="190"/>
      <c r="D477" s="190"/>
      <c r="E477" s="186"/>
      <c r="F477" s="278" t="str">
        <f t="shared" si="42"/>
        <v/>
      </c>
      <c r="G477" s="278" t="str">
        <f t="shared" si="43"/>
        <v/>
      </c>
      <c r="H477" s="472" t="str">
        <f t="shared" si="44"/>
        <v>否</v>
      </c>
      <c r="I477" s="476" t="str">
        <f t="shared" si="45"/>
        <v>项</v>
      </c>
      <c r="J477" s="284">
        <v>2069903</v>
      </c>
      <c r="K477" s="284" t="s">
        <v>764</v>
      </c>
      <c r="L477" s="287">
        <v>0</v>
      </c>
      <c r="M477" s="285">
        <f t="shared" si="46"/>
        <v>0</v>
      </c>
      <c r="N477" s="285">
        <f t="shared" si="47"/>
        <v>0</v>
      </c>
    </row>
    <row r="478" ht="34.9" customHeight="1" spans="1:14">
      <c r="A478" s="473">
        <v>2069999</v>
      </c>
      <c r="B478" s="216" t="s">
        <v>765</v>
      </c>
      <c r="C478" s="190"/>
      <c r="D478" s="190"/>
      <c r="E478" s="186"/>
      <c r="F478" s="278" t="str">
        <f t="shared" si="42"/>
        <v/>
      </c>
      <c r="G478" s="278" t="str">
        <f t="shared" si="43"/>
        <v/>
      </c>
      <c r="H478" s="472" t="str">
        <f t="shared" si="44"/>
        <v>否</v>
      </c>
      <c r="I478" s="476" t="str">
        <f t="shared" si="45"/>
        <v>项</v>
      </c>
      <c r="J478" s="284">
        <v>2069999</v>
      </c>
      <c r="K478" s="284" t="s">
        <v>766</v>
      </c>
      <c r="L478" s="287">
        <v>0</v>
      </c>
      <c r="M478" s="285">
        <f t="shared" si="46"/>
        <v>0</v>
      </c>
      <c r="N478" s="285">
        <f t="shared" si="47"/>
        <v>0</v>
      </c>
    </row>
    <row r="479" ht="34.9" customHeight="1" spans="1:14">
      <c r="A479" s="471">
        <v>207</v>
      </c>
      <c r="B479" s="121" t="s">
        <v>90</v>
      </c>
      <c r="C479" s="197">
        <f>SUM(C480,C496,C504,C515,C524,C532)</f>
        <v>4201</v>
      </c>
      <c r="D479" s="197">
        <f>SUM(D480,D496,D504,D515,D524,D532)</f>
        <v>3385</v>
      </c>
      <c r="E479" s="180">
        <f>SUM(E480,E496,E504,E515,E524,E532)</f>
        <v>3585</v>
      </c>
      <c r="F479" s="274">
        <f t="shared" si="42"/>
        <v>-0.146631754344204</v>
      </c>
      <c r="G479" s="274">
        <f t="shared" si="43"/>
        <v>1.05908419497784</v>
      </c>
      <c r="H479" s="472" t="str">
        <f t="shared" si="44"/>
        <v>是</v>
      </c>
      <c r="I479" s="476" t="str">
        <f t="shared" si="45"/>
        <v>类</v>
      </c>
      <c r="J479" s="284">
        <v>207</v>
      </c>
      <c r="K479" s="286" t="s">
        <v>767</v>
      </c>
      <c r="L479" s="287">
        <v>3585</v>
      </c>
      <c r="M479" s="285">
        <f t="shared" si="46"/>
        <v>0</v>
      </c>
      <c r="N479" s="285">
        <f t="shared" si="47"/>
        <v>0</v>
      </c>
    </row>
    <row r="480" ht="34.9" customHeight="1" spans="1:14">
      <c r="A480" s="473">
        <v>20701</v>
      </c>
      <c r="B480" s="216" t="s">
        <v>768</v>
      </c>
      <c r="C480" s="190">
        <f>SUM(C481:C495)</f>
        <v>2783</v>
      </c>
      <c r="D480" s="190">
        <f>SUM(D481:D495)</f>
        <v>2460</v>
      </c>
      <c r="E480" s="186">
        <f>SUM(E481:E495)</f>
        <v>2489</v>
      </c>
      <c r="F480" s="278">
        <f t="shared" si="42"/>
        <v>-0.105641394178944</v>
      </c>
      <c r="G480" s="278">
        <f t="shared" si="43"/>
        <v>1.01178861788618</v>
      </c>
      <c r="H480" s="472" t="str">
        <f t="shared" si="44"/>
        <v>是</v>
      </c>
      <c r="I480" s="476" t="str">
        <f t="shared" si="45"/>
        <v>款</v>
      </c>
      <c r="J480" s="284">
        <v>20701</v>
      </c>
      <c r="K480" s="286" t="s">
        <v>769</v>
      </c>
      <c r="L480" s="287">
        <v>2489</v>
      </c>
      <c r="M480" s="285">
        <f t="shared" si="46"/>
        <v>0</v>
      </c>
      <c r="N480" s="285">
        <f t="shared" si="47"/>
        <v>0</v>
      </c>
    </row>
    <row r="481" ht="34.9" customHeight="1" spans="1:14">
      <c r="A481" s="473">
        <v>2070101</v>
      </c>
      <c r="B481" s="216" t="s">
        <v>145</v>
      </c>
      <c r="C481" s="190">
        <v>266</v>
      </c>
      <c r="D481" s="400">
        <v>243</v>
      </c>
      <c r="E481" s="190">
        <v>230</v>
      </c>
      <c r="F481" s="278">
        <f t="shared" si="42"/>
        <v>-0.135338345864662</v>
      </c>
      <c r="G481" s="278">
        <f t="shared" si="43"/>
        <v>0.946502057613169</v>
      </c>
      <c r="H481" s="472" t="str">
        <f t="shared" si="44"/>
        <v>是</v>
      </c>
      <c r="I481" s="476" t="str">
        <f t="shared" si="45"/>
        <v>项</v>
      </c>
      <c r="J481" s="284">
        <v>2070101</v>
      </c>
      <c r="K481" s="284" t="s">
        <v>146</v>
      </c>
      <c r="L481" s="287">
        <v>230</v>
      </c>
      <c r="M481" s="285">
        <f t="shared" si="46"/>
        <v>0</v>
      </c>
      <c r="N481" s="285">
        <f t="shared" si="47"/>
        <v>0</v>
      </c>
    </row>
    <row r="482" s="345" customFormat="1" ht="34.9" customHeight="1" spans="1:14">
      <c r="A482" s="473">
        <v>2070102</v>
      </c>
      <c r="B482" s="216" t="s">
        <v>147</v>
      </c>
      <c r="C482" s="190"/>
      <c r="D482" s="190"/>
      <c r="E482" s="190">
        <v>0</v>
      </c>
      <c r="F482" s="278" t="str">
        <f t="shared" si="42"/>
        <v/>
      </c>
      <c r="G482" s="278" t="str">
        <f t="shared" si="43"/>
        <v/>
      </c>
      <c r="H482" s="472" t="str">
        <f t="shared" si="44"/>
        <v>否</v>
      </c>
      <c r="I482" s="476" t="str">
        <f t="shared" si="45"/>
        <v>项</v>
      </c>
      <c r="J482" s="284">
        <v>2070102</v>
      </c>
      <c r="K482" s="284" t="s">
        <v>148</v>
      </c>
      <c r="L482" s="287">
        <v>0</v>
      </c>
      <c r="M482" s="285">
        <f t="shared" si="46"/>
        <v>0</v>
      </c>
      <c r="N482" s="285">
        <f t="shared" si="47"/>
        <v>0</v>
      </c>
    </row>
    <row r="483" ht="34.9" customHeight="1" spans="1:14">
      <c r="A483" s="473">
        <v>2070103</v>
      </c>
      <c r="B483" s="216" t="s">
        <v>149</v>
      </c>
      <c r="C483" s="190"/>
      <c r="D483" s="190"/>
      <c r="E483" s="190">
        <v>0</v>
      </c>
      <c r="F483" s="278" t="str">
        <f t="shared" si="42"/>
        <v/>
      </c>
      <c r="G483" s="278" t="str">
        <f t="shared" si="43"/>
        <v/>
      </c>
      <c r="H483" s="472" t="str">
        <f t="shared" si="44"/>
        <v>否</v>
      </c>
      <c r="I483" s="476" t="str">
        <f t="shared" si="45"/>
        <v>项</v>
      </c>
      <c r="J483" s="284">
        <v>2070103</v>
      </c>
      <c r="K483" s="284" t="s">
        <v>150</v>
      </c>
      <c r="L483" s="287">
        <v>0</v>
      </c>
      <c r="M483" s="285">
        <f t="shared" si="46"/>
        <v>0</v>
      </c>
      <c r="N483" s="285">
        <f t="shared" si="47"/>
        <v>0</v>
      </c>
    </row>
    <row r="484" ht="34.9" customHeight="1" spans="1:14">
      <c r="A484" s="473">
        <v>2070104</v>
      </c>
      <c r="B484" s="216" t="s">
        <v>770</v>
      </c>
      <c r="C484" s="190">
        <v>170</v>
      </c>
      <c r="D484" s="400">
        <v>176</v>
      </c>
      <c r="E484" s="190">
        <v>169</v>
      </c>
      <c r="F484" s="278">
        <f t="shared" si="42"/>
        <v>-0.00588235294117645</v>
      </c>
      <c r="G484" s="278">
        <f t="shared" si="43"/>
        <v>0.960227272727273</v>
      </c>
      <c r="H484" s="472" t="str">
        <f t="shared" si="44"/>
        <v>是</v>
      </c>
      <c r="I484" s="476" t="str">
        <f t="shared" si="45"/>
        <v>项</v>
      </c>
      <c r="J484" s="284">
        <v>2070104</v>
      </c>
      <c r="K484" s="284" t="s">
        <v>771</v>
      </c>
      <c r="L484" s="287">
        <v>169</v>
      </c>
      <c r="M484" s="285">
        <f t="shared" si="46"/>
        <v>0</v>
      </c>
      <c r="N484" s="285">
        <f t="shared" si="47"/>
        <v>0</v>
      </c>
    </row>
    <row r="485" ht="34.9" customHeight="1" spans="1:14">
      <c r="A485" s="473">
        <v>2070105</v>
      </c>
      <c r="B485" s="216" t="s">
        <v>772</v>
      </c>
      <c r="C485" s="190"/>
      <c r="D485" s="190"/>
      <c r="E485" s="186"/>
      <c r="F485" s="278" t="str">
        <f t="shared" si="42"/>
        <v/>
      </c>
      <c r="G485" s="278" t="str">
        <f t="shared" si="43"/>
        <v/>
      </c>
      <c r="H485" s="472" t="str">
        <f t="shared" si="44"/>
        <v>否</v>
      </c>
      <c r="I485" s="476" t="str">
        <f t="shared" si="45"/>
        <v>项</v>
      </c>
      <c r="J485" s="284">
        <v>2070105</v>
      </c>
      <c r="K485" s="284" t="s">
        <v>773</v>
      </c>
      <c r="L485" s="287">
        <v>0</v>
      </c>
      <c r="M485" s="285">
        <f t="shared" si="46"/>
        <v>0</v>
      </c>
      <c r="N485" s="285">
        <f t="shared" si="47"/>
        <v>0</v>
      </c>
    </row>
    <row r="486" ht="34.9" customHeight="1" spans="1:14">
      <c r="A486" s="473">
        <v>2070106</v>
      </c>
      <c r="B486" s="216" t="s">
        <v>774</v>
      </c>
      <c r="C486" s="190"/>
      <c r="D486" s="190"/>
      <c r="E486" s="186"/>
      <c r="F486" s="278" t="str">
        <f t="shared" si="42"/>
        <v/>
      </c>
      <c r="G486" s="278" t="str">
        <f t="shared" si="43"/>
        <v/>
      </c>
      <c r="H486" s="472" t="str">
        <f t="shared" si="44"/>
        <v>否</v>
      </c>
      <c r="I486" s="476" t="str">
        <f t="shared" si="45"/>
        <v>项</v>
      </c>
      <c r="J486" s="284">
        <v>2070106</v>
      </c>
      <c r="K486" s="284" t="s">
        <v>775</v>
      </c>
      <c r="L486" s="287">
        <v>0</v>
      </c>
      <c r="M486" s="285">
        <f t="shared" si="46"/>
        <v>0</v>
      </c>
      <c r="N486" s="285">
        <f t="shared" si="47"/>
        <v>0</v>
      </c>
    </row>
    <row r="487" ht="34.9" customHeight="1" spans="1:14">
      <c r="A487" s="473">
        <v>2070107</v>
      </c>
      <c r="B487" s="216" t="s">
        <v>776</v>
      </c>
      <c r="C487" s="190"/>
      <c r="D487" s="190"/>
      <c r="E487" s="186"/>
      <c r="F487" s="278" t="str">
        <f t="shared" si="42"/>
        <v/>
      </c>
      <c r="G487" s="278" t="str">
        <f t="shared" si="43"/>
        <v/>
      </c>
      <c r="H487" s="472" t="str">
        <f t="shared" si="44"/>
        <v>否</v>
      </c>
      <c r="I487" s="476" t="str">
        <f t="shared" si="45"/>
        <v>项</v>
      </c>
      <c r="J487" s="284">
        <v>2070107</v>
      </c>
      <c r="K487" s="284" t="s">
        <v>777</v>
      </c>
      <c r="L487" s="287">
        <v>0</v>
      </c>
      <c r="M487" s="285">
        <f t="shared" si="46"/>
        <v>0</v>
      </c>
      <c r="N487" s="285">
        <f t="shared" si="47"/>
        <v>0</v>
      </c>
    </row>
    <row r="488" ht="34.9" customHeight="1" spans="1:14">
      <c r="A488" s="473">
        <v>2070108</v>
      </c>
      <c r="B488" s="216" t="s">
        <v>778</v>
      </c>
      <c r="C488" s="190"/>
      <c r="D488" s="190"/>
      <c r="E488" s="186"/>
      <c r="F488" s="278" t="str">
        <f t="shared" si="42"/>
        <v/>
      </c>
      <c r="G488" s="278" t="str">
        <f t="shared" si="43"/>
        <v/>
      </c>
      <c r="H488" s="472" t="str">
        <f t="shared" si="44"/>
        <v>否</v>
      </c>
      <c r="I488" s="476" t="str">
        <f t="shared" si="45"/>
        <v>项</v>
      </c>
      <c r="J488" s="284">
        <v>2070108</v>
      </c>
      <c r="K488" s="284" t="s">
        <v>779</v>
      </c>
      <c r="L488" s="287">
        <v>0</v>
      </c>
      <c r="M488" s="285">
        <f t="shared" si="46"/>
        <v>0</v>
      </c>
      <c r="N488" s="285">
        <f t="shared" si="47"/>
        <v>0</v>
      </c>
    </row>
    <row r="489" ht="34.9" customHeight="1" spans="1:14">
      <c r="A489" s="473">
        <v>2070109</v>
      </c>
      <c r="B489" s="216" t="s">
        <v>780</v>
      </c>
      <c r="C489" s="190">
        <v>655</v>
      </c>
      <c r="D489" s="190">
        <v>749</v>
      </c>
      <c r="E489" s="190">
        <v>699</v>
      </c>
      <c r="F489" s="278">
        <f t="shared" si="42"/>
        <v>0.0671755725190839</v>
      </c>
      <c r="G489" s="278">
        <f t="shared" si="43"/>
        <v>0.93324432576769</v>
      </c>
      <c r="H489" s="472" t="str">
        <f t="shared" si="44"/>
        <v>是</v>
      </c>
      <c r="I489" s="476" t="str">
        <f t="shared" si="45"/>
        <v>项</v>
      </c>
      <c r="J489" s="284">
        <v>2070109</v>
      </c>
      <c r="K489" s="284" t="s">
        <v>781</v>
      </c>
      <c r="L489" s="287">
        <v>699</v>
      </c>
      <c r="M489" s="285">
        <f t="shared" si="46"/>
        <v>0</v>
      </c>
      <c r="N489" s="285">
        <f t="shared" si="47"/>
        <v>0</v>
      </c>
    </row>
    <row r="490" ht="34.9" customHeight="1" spans="1:14">
      <c r="A490" s="473">
        <v>2070110</v>
      </c>
      <c r="B490" s="216" t="s">
        <v>782</v>
      </c>
      <c r="C490" s="190"/>
      <c r="D490" s="190"/>
      <c r="E490" s="190">
        <v>0</v>
      </c>
      <c r="F490" s="278" t="str">
        <f t="shared" si="42"/>
        <v/>
      </c>
      <c r="G490" s="278" t="str">
        <f t="shared" si="43"/>
        <v/>
      </c>
      <c r="H490" s="472" t="str">
        <f t="shared" si="44"/>
        <v>否</v>
      </c>
      <c r="I490" s="476" t="str">
        <f t="shared" si="45"/>
        <v>项</v>
      </c>
      <c r="J490" s="284">
        <v>2070110</v>
      </c>
      <c r="K490" s="284" t="s">
        <v>783</v>
      </c>
      <c r="L490" s="287">
        <v>0</v>
      </c>
      <c r="M490" s="285">
        <f t="shared" si="46"/>
        <v>0</v>
      </c>
      <c r="N490" s="285">
        <f t="shared" si="47"/>
        <v>0</v>
      </c>
    </row>
    <row r="491" ht="34.9" customHeight="1" spans="1:14">
      <c r="A491" s="473">
        <v>2070111</v>
      </c>
      <c r="B491" s="216" t="s">
        <v>784</v>
      </c>
      <c r="C491" s="190">
        <v>20</v>
      </c>
      <c r="D491" s="400">
        <v>23</v>
      </c>
      <c r="E491" s="190">
        <v>21</v>
      </c>
      <c r="F491" s="278">
        <f t="shared" si="42"/>
        <v>0.05</v>
      </c>
      <c r="G491" s="278">
        <f t="shared" si="43"/>
        <v>0.91304347826087</v>
      </c>
      <c r="H491" s="472" t="str">
        <f t="shared" si="44"/>
        <v>是</v>
      </c>
      <c r="I491" s="476" t="str">
        <f t="shared" si="45"/>
        <v>项</v>
      </c>
      <c r="J491" s="284">
        <v>2070111</v>
      </c>
      <c r="K491" s="284" t="s">
        <v>785</v>
      </c>
      <c r="L491" s="287">
        <v>21</v>
      </c>
      <c r="M491" s="285">
        <f t="shared" si="46"/>
        <v>0</v>
      </c>
      <c r="N491" s="285">
        <f t="shared" si="47"/>
        <v>0</v>
      </c>
    </row>
    <row r="492" ht="34.9" customHeight="1" spans="1:14">
      <c r="A492" s="473">
        <v>2070112</v>
      </c>
      <c r="B492" s="216" t="s">
        <v>786</v>
      </c>
      <c r="C492" s="190">
        <v>79</v>
      </c>
      <c r="D492" s="400">
        <v>90</v>
      </c>
      <c r="E492" s="190">
        <v>80</v>
      </c>
      <c r="F492" s="278">
        <f t="shared" si="42"/>
        <v>0.0126582278481013</v>
      </c>
      <c r="G492" s="278">
        <f t="shared" si="43"/>
        <v>0.888888888888889</v>
      </c>
      <c r="H492" s="472" t="str">
        <f t="shared" si="44"/>
        <v>是</v>
      </c>
      <c r="I492" s="476" t="str">
        <f t="shared" si="45"/>
        <v>项</v>
      </c>
      <c r="J492" s="284">
        <v>2070112</v>
      </c>
      <c r="K492" s="284" t="s">
        <v>787</v>
      </c>
      <c r="L492" s="287">
        <v>80</v>
      </c>
      <c r="M492" s="285">
        <f t="shared" si="46"/>
        <v>0</v>
      </c>
      <c r="N492" s="285">
        <f t="shared" si="47"/>
        <v>0</v>
      </c>
    </row>
    <row r="493" ht="34.9" customHeight="1" spans="1:14">
      <c r="A493" s="473">
        <v>2070113</v>
      </c>
      <c r="B493" s="216" t="s">
        <v>788</v>
      </c>
      <c r="C493" s="190"/>
      <c r="D493" s="400">
        <v>18</v>
      </c>
      <c r="E493" s="190">
        <v>5</v>
      </c>
      <c r="F493" s="278" t="str">
        <f t="shared" si="42"/>
        <v/>
      </c>
      <c r="G493" s="278">
        <f t="shared" si="43"/>
        <v>0.277777777777778</v>
      </c>
      <c r="H493" s="472" t="str">
        <f t="shared" si="44"/>
        <v>是</v>
      </c>
      <c r="I493" s="476" t="str">
        <f t="shared" si="45"/>
        <v>项</v>
      </c>
      <c r="J493" s="284">
        <v>2070113</v>
      </c>
      <c r="K493" s="284" t="s">
        <v>789</v>
      </c>
      <c r="L493" s="287">
        <v>5</v>
      </c>
      <c r="M493" s="285">
        <f t="shared" si="46"/>
        <v>0</v>
      </c>
      <c r="N493" s="285">
        <f t="shared" si="47"/>
        <v>0</v>
      </c>
    </row>
    <row r="494" ht="34.9" customHeight="1" spans="1:14">
      <c r="A494" s="473">
        <v>2070114</v>
      </c>
      <c r="B494" s="216" t="s">
        <v>790</v>
      </c>
      <c r="C494" s="190"/>
      <c r="D494" s="190"/>
      <c r="E494" s="190">
        <v>0</v>
      </c>
      <c r="F494" s="278" t="str">
        <f t="shared" si="42"/>
        <v/>
      </c>
      <c r="G494" s="278" t="str">
        <f t="shared" si="43"/>
        <v/>
      </c>
      <c r="H494" s="472" t="str">
        <f t="shared" si="44"/>
        <v>否</v>
      </c>
      <c r="I494" s="476" t="str">
        <f t="shared" si="45"/>
        <v>项</v>
      </c>
      <c r="J494" s="284">
        <v>2070114</v>
      </c>
      <c r="K494" s="284" t="s">
        <v>791</v>
      </c>
      <c r="L494" s="287">
        <v>0</v>
      </c>
      <c r="M494" s="285">
        <f t="shared" si="46"/>
        <v>0</v>
      </c>
      <c r="N494" s="285">
        <f t="shared" si="47"/>
        <v>0</v>
      </c>
    </row>
    <row r="495" ht="34.9" customHeight="1" spans="1:14">
      <c r="A495" s="473">
        <v>2070199</v>
      </c>
      <c r="B495" s="216" t="s">
        <v>792</v>
      </c>
      <c r="C495" s="190">
        <v>1593</v>
      </c>
      <c r="D495" s="400">
        <v>1161</v>
      </c>
      <c r="E495" s="190">
        <v>1285</v>
      </c>
      <c r="F495" s="278">
        <f t="shared" si="42"/>
        <v>-0.193345888261143</v>
      </c>
      <c r="G495" s="278">
        <f t="shared" si="43"/>
        <v>1.1068044788975</v>
      </c>
      <c r="H495" s="472" t="str">
        <f t="shared" si="44"/>
        <v>是</v>
      </c>
      <c r="I495" s="476" t="str">
        <f t="shared" si="45"/>
        <v>项</v>
      </c>
      <c r="J495" s="284">
        <v>2070199</v>
      </c>
      <c r="K495" s="284" t="s">
        <v>793</v>
      </c>
      <c r="L495" s="287">
        <v>1285</v>
      </c>
      <c r="M495" s="285">
        <f t="shared" si="46"/>
        <v>0</v>
      </c>
      <c r="N495" s="285">
        <f t="shared" si="47"/>
        <v>0</v>
      </c>
    </row>
    <row r="496" ht="34.9" customHeight="1" spans="1:14">
      <c r="A496" s="473">
        <v>20702</v>
      </c>
      <c r="B496" s="216" t="s">
        <v>794</v>
      </c>
      <c r="C496" s="190">
        <f>SUM(C497:C503)</f>
        <v>12</v>
      </c>
      <c r="D496" s="190">
        <f>SUM(D497:D503)</f>
        <v>16</v>
      </c>
      <c r="E496" s="186">
        <f>SUM(E497:E503)</f>
        <v>4</v>
      </c>
      <c r="F496" s="278">
        <f t="shared" si="42"/>
        <v>-0.666666666666667</v>
      </c>
      <c r="G496" s="278">
        <f t="shared" si="43"/>
        <v>0.25</v>
      </c>
      <c r="H496" s="472" t="str">
        <f t="shared" si="44"/>
        <v>是</v>
      </c>
      <c r="I496" s="476" t="str">
        <f t="shared" si="45"/>
        <v>款</v>
      </c>
      <c r="J496" s="284">
        <v>20702</v>
      </c>
      <c r="K496" s="286" t="s">
        <v>795</v>
      </c>
      <c r="L496" s="287">
        <v>4</v>
      </c>
      <c r="M496" s="285">
        <f t="shared" si="46"/>
        <v>0</v>
      </c>
      <c r="N496" s="285">
        <f t="shared" si="47"/>
        <v>0</v>
      </c>
    </row>
    <row r="497" s="345" customFormat="1" ht="34.9" customHeight="1" spans="1:14">
      <c r="A497" s="473">
        <v>2070201</v>
      </c>
      <c r="B497" s="216" t="s">
        <v>145</v>
      </c>
      <c r="C497" s="190"/>
      <c r="D497" s="190"/>
      <c r="E497" s="186"/>
      <c r="F497" s="278" t="str">
        <f t="shared" si="42"/>
        <v/>
      </c>
      <c r="G497" s="278" t="str">
        <f t="shared" si="43"/>
        <v/>
      </c>
      <c r="H497" s="472" t="str">
        <f t="shared" si="44"/>
        <v>否</v>
      </c>
      <c r="I497" s="476" t="str">
        <f t="shared" si="45"/>
        <v>项</v>
      </c>
      <c r="J497" s="284">
        <v>2070201</v>
      </c>
      <c r="K497" s="284" t="s">
        <v>146</v>
      </c>
      <c r="L497" s="287">
        <v>0</v>
      </c>
      <c r="M497" s="285">
        <f t="shared" si="46"/>
        <v>0</v>
      </c>
      <c r="N497" s="285">
        <f t="shared" si="47"/>
        <v>0</v>
      </c>
    </row>
    <row r="498" ht="34.9" customHeight="1" spans="1:14">
      <c r="A498" s="473">
        <v>2070202</v>
      </c>
      <c r="B498" s="216" t="s">
        <v>147</v>
      </c>
      <c r="C498" s="190"/>
      <c r="D498" s="190"/>
      <c r="E498" s="186"/>
      <c r="F498" s="278" t="str">
        <f t="shared" si="42"/>
        <v/>
      </c>
      <c r="G498" s="278" t="str">
        <f t="shared" si="43"/>
        <v/>
      </c>
      <c r="H498" s="472" t="str">
        <f t="shared" si="44"/>
        <v>否</v>
      </c>
      <c r="I498" s="476" t="str">
        <f t="shared" si="45"/>
        <v>项</v>
      </c>
      <c r="J498" s="284">
        <v>2070202</v>
      </c>
      <c r="K498" s="284" t="s">
        <v>148</v>
      </c>
      <c r="L498" s="287">
        <v>0</v>
      </c>
      <c r="M498" s="285">
        <f t="shared" si="46"/>
        <v>0</v>
      </c>
      <c r="N498" s="285">
        <f t="shared" si="47"/>
        <v>0</v>
      </c>
    </row>
    <row r="499" ht="34.9" customHeight="1" spans="1:14">
      <c r="A499" s="473">
        <v>2070203</v>
      </c>
      <c r="B499" s="216" t="s">
        <v>149</v>
      </c>
      <c r="C499" s="190"/>
      <c r="D499" s="190"/>
      <c r="E499" s="186"/>
      <c r="F499" s="278" t="str">
        <f t="shared" si="42"/>
        <v/>
      </c>
      <c r="G499" s="278" t="str">
        <f t="shared" si="43"/>
        <v/>
      </c>
      <c r="H499" s="472" t="str">
        <f t="shared" si="44"/>
        <v>否</v>
      </c>
      <c r="I499" s="476" t="str">
        <f t="shared" si="45"/>
        <v>项</v>
      </c>
      <c r="J499" s="284">
        <v>2070203</v>
      </c>
      <c r="K499" s="284" t="s">
        <v>150</v>
      </c>
      <c r="L499" s="287">
        <v>0</v>
      </c>
      <c r="M499" s="285">
        <f t="shared" si="46"/>
        <v>0</v>
      </c>
      <c r="N499" s="285">
        <f t="shared" si="47"/>
        <v>0</v>
      </c>
    </row>
    <row r="500" s="345" customFormat="1" ht="34.9" customHeight="1" spans="1:14">
      <c r="A500" s="473">
        <v>2070204</v>
      </c>
      <c r="B500" s="216" t="s">
        <v>796</v>
      </c>
      <c r="C500" s="190">
        <v>10</v>
      </c>
      <c r="D500" s="400">
        <v>16</v>
      </c>
      <c r="E500" s="186">
        <v>4</v>
      </c>
      <c r="F500" s="278">
        <f t="shared" si="42"/>
        <v>-0.6</v>
      </c>
      <c r="G500" s="278">
        <f t="shared" si="43"/>
        <v>0.25</v>
      </c>
      <c r="H500" s="472" t="str">
        <f t="shared" si="44"/>
        <v>是</v>
      </c>
      <c r="I500" s="476" t="str">
        <f t="shared" si="45"/>
        <v>项</v>
      </c>
      <c r="J500" s="284">
        <v>2070204</v>
      </c>
      <c r="K500" s="284" t="s">
        <v>797</v>
      </c>
      <c r="L500" s="287">
        <v>4</v>
      </c>
      <c r="M500" s="285">
        <f t="shared" si="46"/>
        <v>0</v>
      </c>
      <c r="N500" s="285">
        <f t="shared" si="47"/>
        <v>0</v>
      </c>
    </row>
    <row r="501" ht="34.9" customHeight="1" spans="1:14">
      <c r="A501" s="473">
        <v>2070205</v>
      </c>
      <c r="B501" s="216" t="s">
        <v>798</v>
      </c>
      <c r="C501" s="190">
        <v>2</v>
      </c>
      <c r="D501" s="190"/>
      <c r="E501" s="186"/>
      <c r="F501" s="278">
        <f t="shared" si="42"/>
        <v>-1</v>
      </c>
      <c r="G501" s="278" t="str">
        <f t="shared" si="43"/>
        <v/>
      </c>
      <c r="H501" s="472" t="str">
        <f t="shared" si="44"/>
        <v>是</v>
      </c>
      <c r="I501" s="476" t="str">
        <f t="shared" si="45"/>
        <v>项</v>
      </c>
      <c r="J501" s="284">
        <v>2070205</v>
      </c>
      <c r="K501" s="284" t="s">
        <v>799</v>
      </c>
      <c r="L501" s="287">
        <v>0</v>
      </c>
      <c r="M501" s="285">
        <f t="shared" si="46"/>
        <v>0</v>
      </c>
      <c r="N501" s="285">
        <f t="shared" si="47"/>
        <v>0</v>
      </c>
    </row>
    <row r="502" ht="34.9" customHeight="1" spans="1:14">
      <c r="A502" s="473">
        <v>2070206</v>
      </c>
      <c r="B502" s="216" t="s">
        <v>800</v>
      </c>
      <c r="C502" s="190"/>
      <c r="D502" s="190"/>
      <c r="E502" s="186"/>
      <c r="F502" s="278" t="str">
        <f t="shared" si="42"/>
        <v/>
      </c>
      <c r="G502" s="278" t="str">
        <f t="shared" si="43"/>
        <v/>
      </c>
      <c r="H502" s="472" t="str">
        <f t="shared" si="44"/>
        <v>否</v>
      </c>
      <c r="I502" s="476" t="str">
        <f t="shared" si="45"/>
        <v>项</v>
      </c>
      <c r="J502" s="284">
        <v>2070206</v>
      </c>
      <c r="K502" s="284" t="s">
        <v>801</v>
      </c>
      <c r="L502" s="287">
        <v>0</v>
      </c>
      <c r="M502" s="285">
        <f t="shared" si="46"/>
        <v>0</v>
      </c>
      <c r="N502" s="285">
        <f t="shared" si="47"/>
        <v>0</v>
      </c>
    </row>
    <row r="503" ht="34.9" customHeight="1" spans="1:14">
      <c r="A503" s="473">
        <v>2070299</v>
      </c>
      <c r="B503" s="216" t="s">
        <v>802</v>
      </c>
      <c r="C503" s="190"/>
      <c r="D503" s="190"/>
      <c r="E503" s="186"/>
      <c r="F503" s="278" t="str">
        <f t="shared" si="42"/>
        <v/>
      </c>
      <c r="G503" s="278" t="str">
        <f t="shared" si="43"/>
        <v/>
      </c>
      <c r="H503" s="472" t="str">
        <f t="shared" si="44"/>
        <v>否</v>
      </c>
      <c r="I503" s="476" t="str">
        <f t="shared" si="45"/>
        <v>项</v>
      </c>
      <c r="J503" s="284">
        <v>2070299</v>
      </c>
      <c r="K503" s="284" t="s">
        <v>803</v>
      </c>
      <c r="L503" s="287">
        <v>0</v>
      </c>
      <c r="M503" s="285">
        <f t="shared" si="46"/>
        <v>0</v>
      </c>
      <c r="N503" s="285">
        <f t="shared" si="47"/>
        <v>0</v>
      </c>
    </row>
    <row r="504" ht="34.9" customHeight="1" spans="1:14">
      <c r="A504" s="473">
        <v>20703</v>
      </c>
      <c r="B504" s="216" t="s">
        <v>804</v>
      </c>
      <c r="C504" s="190">
        <f>SUM(C505:C514)</f>
        <v>296</v>
      </c>
      <c r="D504" s="190">
        <f>SUM(D505:D514)</f>
        <v>3</v>
      </c>
      <c r="E504" s="186">
        <f>SUM(E505:E514)</f>
        <v>224</v>
      </c>
      <c r="F504" s="278">
        <f t="shared" si="42"/>
        <v>-0.243243243243243</v>
      </c>
      <c r="G504" s="278">
        <f t="shared" si="43"/>
        <v>74.6666666666667</v>
      </c>
      <c r="H504" s="472" t="str">
        <f t="shared" si="44"/>
        <v>是</v>
      </c>
      <c r="I504" s="476" t="str">
        <f t="shared" si="45"/>
        <v>款</v>
      </c>
      <c r="J504" s="284">
        <v>20703</v>
      </c>
      <c r="K504" s="286" t="s">
        <v>805</v>
      </c>
      <c r="L504" s="287">
        <v>224</v>
      </c>
      <c r="M504" s="285">
        <f t="shared" si="46"/>
        <v>0</v>
      </c>
      <c r="N504" s="285">
        <f t="shared" si="47"/>
        <v>0</v>
      </c>
    </row>
    <row r="505" ht="34.9" customHeight="1" spans="1:14">
      <c r="A505" s="473">
        <v>2070301</v>
      </c>
      <c r="B505" s="216" t="s">
        <v>145</v>
      </c>
      <c r="C505" s="190"/>
      <c r="D505" s="190"/>
      <c r="E505" s="186"/>
      <c r="F505" s="278" t="str">
        <f t="shared" si="42"/>
        <v/>
      </c>
      <c r="G505" s="278" t="str">
        <f t="shared" si="43"/>
        <v/>
      </c>
      <c r="H505" s="472" t="str">
        <f t="shared" si="44"/>
        <v>否</v>
      </c>
      <c r="I505" s="476" t="str">
        <f t="shared" si="45"/>
        <v>项</v>
      </c>
      <c r="J505" s="284">
        <v>2070301</v>
      </c>
      <c r="K505" s="284" t="s">
        <v>146</v>
      </c>
      <c r="L505" s="287">
        <v>0</v>
      </c>
      <c r="M505" s="285">
        <f t="shared" si="46"/>
        <v>0</v>
      </c>
      <c r="N505" s="285">
        <f t="shared" si="47"/>
        <v>0</v>
      </c>
    </row>
    <row r="506" ht="34.9" customHeight="1" spans="1:14">
      <c r="A506" s="473">
        <v>2070302</v>
      </c>
      <c r="B506" s="216" t="s">
        <v>147</v>
      </c>
      <c r="C506" s="190"/>
      <c r="D506" s="190"/>
      <c r="E506" s="186"/>
      <c r="F506" s="278" t="str">
        <f t="shared" si="42"/>
        <v/>
      </c>
      <c r="G506" s="278" t="str">
        <f t="shared" si="43"/>
        <v/>
      </c>
      <c r="H506" s="472" t="str">
        <f t="shared" si="44"/>
        <v>否</v>
      </c>
      <c r="I506" s="476" t="str">
        <f t="shared" si="45"/>
        <v>项</v>
      </c>
      <c r="J506" s="284">
        <v>2070302</v>
      </c>
      <c r="K506" s="284" t="s">
        <v>148</v>
      </c>
      <c r="L506" s="287">
        <v>0</v>
      </c>
      <c r="M506" s="285">
        <f t="shared" si="46"/>
        <v>0</v>
      </c>
      <c r="N506" s="285">
        <f t="shared" si="47"/>
        <v>0</v>
      </c>
    </row>
    <row r="507" ht="34.9" customHeight="1" spans="1:14">
      <c r="A507" s="473">
        <v>2070303</v>
      </c>
      <c r="B507" s="216" t="s">
        <v>149</v>
      </c>
      <c r="C507" s="190"/>
      <c r="D507" s="190"/>
      <c r="E507" s="186"/>
      <c r="F507" s="278" t="str">
        <f t="shared" si="42"/>
        <v/>
      </c>
      <c r="G507" s="278" t="str">
        <f t="shared" si="43"/>
        <v/>
      </c>
      <c r="H507" s="472" t="str">
        <f t="shared" si="44"/>
        <v>否</v>
      </c>
      <c r="I507" s="476" t="str">
        <f t="shared" si="45"/>
        <v>项</v>
      </c>
      <c r="J507" s="284">
        <v>2070303</v>
      </c>
      <c r="K507" s="284" t="s">
        <v>150</v>
      </c>
      <c r="L507" s="287">
        <v>0</v>
      </c>
      <c r="M507" s="285">
        <f t="shared" si="46"/>
        <v>0</v>
      </c>
      <c r="N507" s="285">
        <f t="shared" si="47"/>
        <v>0</v>
      </c>
    </row>
    <row r="508" ht="34.9" customHeight="1" spans="1:14">
      <c r="A508" s="473">
        <v>2070304</v>
      </c>
      <c r="B508" s="216" t="s">
        <v>806</v>
      </c>
      <c r="C508" s="190"/>
      <c r="D508" s="190"/>
      <c r="E508" s="186"/>
      <c r="F508" s="278" t="str">
        <f t="shared" si="42"/>
        <v/>
      </c>
      <c r="G508" s="278" t="str">
        <f t="shared" si="43"/>
        <v/>
      </c>
      <c r="H508" s="472" t="str">
        <f t="shared" si="44"/>
        <v>否</v>
      </c>
      <c r="I508" s="476" t="str">
        <f t="shared" si="45"/>
        <v>项</v>
      </c>
      <c r="J508" s="284">
        <v>2070304</v>
      </c>
      <c r="K508" s="284" t="s">
        <v>807</v>
      </c>
      <c r="L508" s="287">
        <v>0</v>
      </c>
      <c r="M508" s="285">
        <f t="shared" si="46"/>
        <v>0</v>
      </c>
      <c r="N508" s="285">
        <f t="shared" si="47"/>
        <v>0</v>
      </c>
    </row>
    <row r="509" ht="34.9" customHeight="1" spans="1:14">
      <c r="A509" s="473">
        <v>2070305</v>
      </c>
      <c r="B509" s="216" t="s">
        <v>808</v>
      </c>
      <c r="C509" s="190"/>
      <c r="D509" s="190"/>
      <c r="E509" s="186"/>
      <c r="F509" s="278" t="str">
        <f t="shared" si="42"/>
        <v/>
      </c>
      <c r="G509" s="278" t="str">
        <f t="shared" si="43"/>
        <v/>
      </c>
      <c r="H509" s="472" t="str">
        <f t="shared" si="44"/>
        <v>否</v>
      </c>
      <c r="I509" s="476" t="str">
        <f t="shared" si="45"/>
        <v>项</v>
      </c>
      <c r="J509" s="284">
        <v>2070305</v>
      </c>
      <c r="K509" s="284" t="s">
        <v>809</v>
      </c>
      <c r="L509" s="287">
        <v>0</v>
      </c>
      <c r="M509" s="285">
        <f t="shared" si="46"/>
        <v>0</v>
      </c>
      <c r="N509" s="285">
        <f t="shared" si="47"/>
        <v>0</v>
      </c>
    </row>
    <row r="510" ht="34.9" customHeight="1" spans="1:14">
      <c r="A510" s="473">
        <v>2070306</v>
      </c>
      <c r="B510" s="216" t="s">
        <v>810</v>
      </c>
      <c r="C510" s="190"/>
      <c r="D510" s="190"/>
      <c r="E510" s="186"/>
      <c r="F510" s="278" t="str">
        <f t="shared" si="42"/>
        <v/>
      </c>
      <c r="G510" s="278" t="str">
        <f t="shared" si="43"/>
        <v/>
      </c>
      <c r="H510" s="472" t="str">
        <f t="shared" si="44"/>
        <v>否</v>
      </c>
      <c r="I510" s="476" t="str">
        <f t="shared" si="45"/>
        <v>项</v>
      </c>
      <c r="J510" s="284">
        <v>2070306</v>
      </c>
      <c r="K510" s="284" t="s">
        <v>811</v>
      </c>
      <c r="L510" s="287">
        <v>0</v>
      </c>
      <c r="M510" s="285">
        <f t="shared" si="46"/>
        <v>0</v>
      </c>
      <c r="N510" s="285">
        <f t="shared" si="47"/>
        <v>0</v>
      </c>
    </row>
    <row r="511" ht="34.9" customHeight="1" spans="1:14">
      <c r="A511" s="473">
        <v>2070307</v>
      </c>
      <c r="B511" s="216" t="s">
        <v>812</v>
      </c>
      <c r="C511" s="190">
        <v>278</v>
      </c>
      <c r="D511" s="190"/>
      <c r="E511" s="190">
        <v>165</v>
      </c>
      <c r="F511" s="278">
        <f t="shared" si="42"/>
        <v>-0.406474820143885</v>
      </c>
      <c r="G511" s="278" t="str">
        <f t="shared" si="43"/>
        <v/>
      </c>
      <c r="H511" s="472" t="str">
        <f t="shared" si="44"/>
        <v>是</v>
      </c>
      <c r="I511" s="476" t="str">
        <f t="shared" si="45"/>
        <v>项</v>
      </c>
      <c r="J511" s="284">
        <v>2070307</v>
      </c>
      <c r="K511" s="284" t="s">
        <v>813</v>
      </c>
      <c r="L511" s="287">
        <v>165</v>
      </c>
      <c r="M511" s="285">
        <f t="shared" si="46"/>
        <v>0</v>
      </c>
      <c r="N511" s="285">
        <f t="shared" si="47"/>
        <v>0</v>
      </c>
    </row>
    <row r="512" ht="34.9" customHeight="1" spans="1:14">
      <c r="A512" s="473">
        <v>2070308</v>
      </c>
      <c r="B512" s="216" t="s">
        <v>814</v>
      </c>
      <c r="C512" s="190">
        <v>18</v>
      </c>
      <c r="D512" s="400">
        <v>3</v>
      </c>
      <c r="E512" s="190">
        <v>59</v>
      </c>
      <c r="F512" s="278">
        <f t="shared" si="42"/>
        <v>2.27777777777778</v>
      </c>
      <c r="G512" s="278">
        <f t="shared" si="43"/>
        <v>19.6666666666667</v>
      </c>
      <c r="H512" s="472" t="str">
        <f t="shared" si="44"/>
        <v>是</v>
      </c>
      <c r="I512" s="476" t="str">
        <f t="shared" si="45"/>
        <v>项</v>
      </c>
      <c r="J512" s="284">
        <v>2070308</v>
      </c>
      <c r="K512" s="284" t="s">
        <v>815</v>
      </c>
      <c r="L512" s="287">
        <v>59</v>
      </c>
      <c r="M512" s="285">
        <f t="shared" si="46"/>
        <v>0</v>
      </c>
      <c r="N512" s="285">
        <f t="shared" si="47"/>
        <v>0</v>
      </c>
    </row>
    <row r="513" ht="34.9" customHeight="1" spans="1:14">
      <c r="A513" s="473">
        <v>2070309</v>
      </c>
      <c r="B513" s="216" t="s">
        <v>816</v>
      </c>
      <c r="C513" s="190"/>
      <c r="D513" s="190"/>
      <c r="E513" s="186"/>
      <c r="F513" s="278" t="str">
        <f t="shared" si="42"/>
        <v/>
      </c>
      <c r="G513" s="278" t="str">
        <f t="shared" si="43"/>
        <v/>
      </c>
      <c r="H513" s="472" t="str">
        <f t="shared" si="44"/>
        <v>否</v>
      </c>
      <c r="I513" s="476" t="str">
        <f t="shared" si="45"/>
        <v>项</v>
      </c>
      <c r="J513" s="284">
        <v>2070309</v>
      </c>
      <c r="K513" s="284" t="s">
        <v>817</v>
      </c>
      <c r="L513" s="287">
        <v>0</v>
      </c>
      <c r="M513" s="285">
        <f t="shared" si="46"/>
        <v>0</v>
      </c>
      <c r="N513" s="285">
        <f t="shared" si="47"/>
        <v>0</v>
      </c>
    </row>
    <row r="514" ht="34.9" customHeight="1" spans="1:14">
      <c r="A514" s="473">
        <v>2070399</v>
      </c>
      <c r="B514" s="216" t="s">
        <v>818</v>
      </c>
      <c r="C514" s="190"/>
      <c r="D514" s="190"/>
      <c r="E514" s="186"/>
      <c r="F514" s="278" t="str">
        <f t="shared" si="42"/>
        <v/>
      </c>
      <c r="G514" s="278" t="str">
        <f t="shared" si="43"/>
        <v/>
      </c>
      <c r="H514" s="472" t="str">
        <f t="shared" si="44"/>
        <v>否</v>
      </c>
      <c r="I514" s="476" t="str">
        <f t="shared" si="45"/>
        <v>项</v>
      </c>
      <c r="J514" s="284">
        <v>2070399</v>
      </c>
      <c r="K514" s="284" t="s">
        <v>819</v>
      </c>
      <c r="L514" s="287">
        <v>0</v>
      </c>
      <c r="M514" s="285">
        <f t="shared" si="46"/>
        <v>0</v>
      </c>
      <c r="N514" s="285">
        <f t="shared" si="47"/>
        <v>0</v>
      </c>
    </row>
    <row r="515" ht="34.9" customHeight="1" spans="1:14">
      <c r="A515" s="473">
        <v>20706</v>
      </c>
      <c r="B515" s="216" t="s">
        <v>820</v>
      </c>
      <c r="C515" s="190">
        <f>SUM(C516:C523)</f>
        <v>30</v>
      </c>
      <c r="D515" s="190">
        <f>SUM(D516:D523)</f>
        <v>27</v>
      </c>
      <c r="E515" s="186">
        <f>SUM(E516:E523)</f>
        <v>26</v>
      </c>
      <c r="F515" s="278">
        <f t="shared" si="42"/>
        <v>-0.133333333333333</v>
      </c>
      <c r="G515" s="278">
        <f t="shared" si="43"/>
        <v>0.962962962962963</v>
      </c>
      <c r="H515" s="472" t="str">
        <f t="shared" si="44"/>
        <v>是</v>
      </c>
      <c r="I515" s="476" t="str">
        <f t="shared" si="45"/>
        <v>款</v>
      </c>
      <c r="J515" s="284">
        <v>20706</v>
      </c>
      <c r="K515" s="286" t="s">
        <v>821</v>
      </c>
      <c r="L515" s="287">
        <v>26</v>
      </c>
      <c r="M515" s="285">
        <f t="shared" si="46"/>
        <v>0</v>
      </c>
      <c r="N515" s="285">
        <f t="shared" si="47"/>
        <v>0</v>
      </c>
    </row>
    <row r="516" ht="34.9" customHeight="1" spans="1:14">
      <c r="A516" s="473">
        <v>2070601</v>
      </c>
      <c r="B516" s="216" t="s">
        <v>145</v>
      </c>
      <c r="C516" s="190"/>
      <c r="D516" s="190"/>
      <c r="E516" s="186"/>
      <c r="F516" s="278" t="str">
        <f t="shared" si="42"/>
        <v/>
      </c>
      <c r="G516" s="278" t="str">
        <f t="shared" si="43"/>
        <v/>
      </c>
      <c r="H516" s="472" t="str">
        <f t="shared" si="44"/>
        <v>否</v>
      </c>
      <c r="I516" s="476" t="str">
        <f t="shared" si="45"/>
        <v>项</v>
      </c>
      <c r="J516" s="284">
        <v>2070601</v>
      </c>
      <c r="K516" s="284" t="s">
        <v>146</v>
      </c>
      <c r="L516" s="287">
        <v>0</v>
      </c>
      <c r="M516" s="285">
        <f t="shared" si="46"/>
        <v>0</v>
      </c>
      <c r="N516" s="285">
        <f t="shared" si="47"/>
        <v>0</v>
      </c>
    </row>
    <row r="517" ht="34.9" customHeight="1" spans="1:14">
      <c r="A517" s="473">
        <v>2070602</v>
      </c>
      <c r="B517" s="216" t="s">
        <v>147</v>
      </c>
      <c r="C517" s="190"/>
      <c r="D517" s="190"/>
      <c r="E517" s="186"/>
      <c r="F517" s="278" t="str">
        <f t="shared" ref="F517:F580" si="48">IF(C517&lt;&gt;0,E517/C517-1,"")</f>
        <v/>
      </c>
      <c r="G517" s="278" t="str">
        <f t="shared" ref="G517:G580" si="49">IF(D517&lt;&gt;0,E517/D517,"")</f>
        <v/>
      </c>
      <c r="H517" s="472" t="str">
        <f t="shared" ref="H517:H580" si="50">IF(LEN(A517)=3,"是",IF(B517&lt;&gt;"",IF(SUM(C517:E517)&lt;&gt;0,"是","否"),"是"))</f>
        <v>否</v>
      </c>
      <c r="I517" s="476" t="str">
        <f t="shared" ref="I517:I580" si="51">IF(LEN(A517)=3,"类",IF(LEN(A517)=5,"款","项"))</f>
        <v>项</v>
      </c>
      <c r="J517" s="284">
        <v>2070602</v>
      </c>
      <c r="K517" s="284" t="s">
        <v>148</v>
      </c>
      <c r="L517" s="287">
        <v>0</v>
      </c>
      <c r="M517" s="285">
        <f t="shared" si="46"/>
        <v>0</v>
      </c>
      <c r="N517" s="285">
        <f t="shared" si="47"/>
        <v>0</v>
      </c>
    </row>
    <row r="518" ht="34.9" customHeight="1" spans="1:14">
      <c r="A518" s="473">
        <v>2070603</v>
      </c>
      <c r="B518" s="216" t="s">
        <v>149</v>
      </c>
      <c r="C518" s="190"/>
      <c r="D518" s="190"/>
      <c r="E518" s="186"/>
      <c r="F518" s="278" t="str">
        <f t="shared" si="48"/>
        <v/>
      </c>
      <c r="G518" s="278" t="str">
        <f t="shared" si="49"/>
        <v/>
      </c>
      <c r="H518" s="472" t="str">
        <f t="shared" si="50"/>
        <v>否</v>
      </c>
      <c r="I518" s="476" t="str">
        <f t="shared" si="51"/>
        <v>项</v>
      </c>
      <c r="J518" s="284">
        <v>2070603</v>
      </c>
      <c r="K518" s="284" t="s">
        <v>150</v>
      </c>
      <c r="L518" s="287">
        <v>0</v>
      </c>
      <c r="M518" s="285">
        <f t="shared" ref="M518:M581" si="52">A518-J518</f>
        <v>0</v>
      </c>
      <c r="N518" s="285">
        <f t="shared" ref="N518:N581" si="53">E518-L518</f>
        <v>0</v>
      </c>
    </row>
    <row r="519" ht="34.9" customHeight="1" spans="1:14">
      <c r="A519" s="473">
        <v>2070604</v>
      </c>
      <c r="B519" s="216" t="s">
        <v>822</v>
      </c>
      <c r="C519" s="190"/>
      <c r="D519" s="190"/>
      <c r="E519" s="186"/>
      <c r="F519" s="278" t="str">
        <f t="shared" si="48"/>
        <v/>
      </c>
      <c r="G519" s="278" t="str">
        <f t="shared" si="49"/>
        <v/>
      </c>
      <c r="H519" s="472" t="str">
        <f t="shared" si="50"/>
        <v>否</v>
      </c>
      <c r="I519" s="476" t="str">
        <f t="shared" si="51"/>
        <v>项</v>
      </c>
      <c r="J519" s="284">
        <v>2070604</v>
      </c>
      <c r="K519" s="284" t="s">
        <v>823</v>
      </c>
      <c r="L519" s="287">
        <v>0</v>
      </c>
      <c r="M519" s="285">
        <f t="shared" si="52"/>
        <v>0</v>
      </c>
      <c r="N519" s="285">
        <f t="shared" si="53"/>
        <v>0</v>
      </c>
    </row>
    <row r="520" ht="34.9" customHeight="1" spans="1:14">
      <c r="A520" s="473">
        <v>2070605</v>
      </c>
      <c r="B520" s="216" t="s">
        <v>824</v>
      </c>
      <c r="C520" s="190"/>
      <c r="D520" s="190"/>
      <c r="E520" s="186"/>
      <c r="F520" s="278" t="str">
        <f t="shared" si="48"/>
        <v/>
      </c>
      <c r="G520" s="278" t="str">
        <f t="shared" si="49"/>
        <v/>
      </c>
      <c r="H520" s="472" t="str">
        <f t="shared" si="50"/>
        <v>否</v>
      </c>
      <c r="I520" s="476" t="str">
        <f t="shared" si="51"/>
        <v>项</v>
      </c>
      <c r="J520" s="284">
        <v>2070605</v>
      </c>
      <c r="K520" s="284" t="s">
        <v>825</v>
      </c>
      <c r="L520" s="287">
        <v>0</v>
      </c>
      <c r="M520" s="285">
        <f t="shared" si="52"/>
        <v>0</v>
      </c>
      <c r="N520" s="285">
        <f t="shared" si="53"/>
        <v>0</v>
      </c>
    </row>
    <row r="521" s="345" customFormat="1" ht="34.9" customHeight="1" spans="1:14">
      <c r="A521" s="473">
        <v>2070606</v>
      </c>
      <c r="B521" s="216" t="s">
        <v>826</v>
      </c>
      <c r="C521" s="190"/>
      <c r="D521" s="190"/>
      <c r="E521" s="186"/>
      <c r="F521" s="278" t="str">
        <f t="shared" si="48"/>
        <v/>
      </c>
      <c r="G521" s="278" t="str">
        <f t="shared" si="49"/>
        <v/>
      </c>
      <c r="H521" s="472" t="str">
        <f t="shared" si="50"/>
        <v>否</v>
      </c>
      <c r="I521" s="476" t="str">
        <f t="shared" si="51"/>
        <v>项</v>
      </c>
      <c r="J521" s="284">
        <v>2070606</v>
      </c>
      <c r="K521" s="284" t="s">
        <v>827</v>
      </c>
      <c r="L521" s="287">
        <v>0</v>
      </c>
      <c r="M521" s="285">
        <f t="shared" si="52"/>
        <v>0</v>
      </c>
      <c r="N521" s="285">
        <f t="shared" si="53"/>
        <v>0</v>
      </c>
    </row>
    <row r="522" ht="34.9" customHeight="1" spans="1:14">
      <c r="A522" s="473">
        <v>2070607</v>
      </c>
      <c r="B522" s="216" t="s">
        <v>828</v>
      </c>
      <c r="C522" s="190">
        <v>30</v>
      </c>
      <c r="D522" s="400">
        <v>27</v>
      </c>
      <c r="E522" s="190">
        <v>23</v>
      </c>
      <c r="F522" s="278">
        <f t="shared" si="48"/>
        <v>-0.233333333333333</v>
      </c>
      <c r="G522" s="278">
        <f t="shared" si="49"/>
        <v>0.851851851851852</v>
      </c>
      <c r="H522" s="472" t="str">
        <f t="shared" si="50"/>
        <v>是</v>
      </c>
      <c r="I522" s="476" t="str">
        <f t="shared" si="51"/>
        <v>项</v>
      </c>
      <c r="J522" s="284">
        <v>2070607</v>
      </c>
      <c r="K522" s="284" t="s">
        <v>829</v>
      </c>
      <c r="L522" s="287">
        <v>23</v>
      </c>
      <c r="M522" s="285">
        <f t="shared" si="52"/>
        <v>0</v>
      </c>
      <c r="N522" s="285">
        <f t="shared" si="53"/>
        <v>0</v>
      </c>
    </row>
    <row r="523" ht="34.9" customHeight="1" spans="1:14">
      <c r="A523" s="473">
        <v>2070699</v>
      </c>
      <c r="B523" s="216" t="s">
        <v>830</v>
      </c>
      <c r="C523" s="190"/>
      <c r="D523" s="190"/>
      <c r="E523" s="190">
        <v>3</v>
      </c>
      <c r="F523" s="278" t="str">
        <f t="shared" si="48"/>
        <v/>
      </c>
      <c r="G523" s="278" t="str">
        <f t="shared" si="49"/>
        <v/>
      </c>
      <c r="H523" s="472" t="str">
        <f t="shared" si="50"/>
        <v>是</v>
      </c>
      <c r="I523" s="476" t="str">
        <f t="shared" si="51"/>
        <v>项</v>
      </c>
      <c r="J523" s="284">
        <v>2070699</v>
      </c>
      <c r="K523" s="284" t="s">
        <v>831</v>
      </c>
      <c r="L523" s="287">
        <v>3</v>
      </c>
      <c r="M523" s="285">
        <f t="shared" si="52"/>
        <v>0</v>
      </c>
      <c r="N523" s="285">
        <f t="shared" si="53"/>
        <v>0</v>
      </c>
    </row>
    <row r="524" ht="34.9" customHeight="1" spans="1:14">
      <c r="A524" s="473">
        <v>20708</v>
      </c>
      <c r="B524" s="216" t="s">
        <v>832</v>
      </c>
      <c r="C524" s="190">
        <f>SUM(C525:C531)</f>
        <v>413</v>
      </c>
      <c r="D524" s="190">
        <f>SUM(D525:D531)</f>
        <v>252</v>
      </c>
      <c r="E524" s="186">
        <f>SUM(E525:E531)</f>
        <v>246</v>
      </c>
      <c r="F524" s="278">
        <f t="shared" si="48"/>
        <v>-0.404358353510896</v>
      </c>
      <c r="G524" s="278">
        <f t="shared" si="49"/>
        <v>0.976190476190476</v>
      </c>
      <c r="H524" s="472" t="str">
        <f t="shared" si="50"/>
        <v>是</v>
      </c>
      <c r="I524" s="476" t="str">
        <f t="shared" si="51"/>
        <v>款</v>
      </c>
      <c r="J524" s="284">
        <v>20708</v>
      </c>
      <c r="K524" s="286" t="s">
        <v>833</v>
      </c>
      <c r="L524" s="287">
        <v>246</v>
      </c>
      <c r="M524" s="285">
        <f t="shared" si="52"/>
        <v>0</v>
      </c>
      <c r="N524" s="285">
        <f t="shared" si="53"/>
        <v>0</v>
      </c>
    </row>
    <row r="525" ht="34.9" customHeight="1" spans="1:14">
      <c r="A525" s="473">
        <v>2070801</v>
      </c>
      <c r="B525" s="216" t="s">
        <v>145</v>
      </c>
      <c r="C525" s="190"/>
      <c r="D525" s="190"/>
      <c r="E525" s="186"/>
      <c r="F525" s="278" t="str">
        <f t="shared" si="48"/>
        <v/>
      </c>
      <c r="G525" s="278" t="str">
        <f t="shared" si="49"/>
        <v/>
      </c>
      <c r="H525" s="472" t="str">
        <f t="shared" si="50"/>
        <v>否</v>
      </c>
      <c r="I525" s="476" t="str">
        <f t="shared" si="51"/>
        <v>项</v>
      </c>
      <c r="J525" s="284">
        <v>2070801</v>
      </c>
      <c r="K525" s="284" t="s">
        <v>146</v>
      </c>
      <c r="L525" s="287">
        <v>0</v>
      </c>
      <c r="M525" s="285">
        <f t="shared" si="52"/>
        <v>0</v>
      </c>
      <c r="N525" s="285">
        <f t="shared" si="53"/>
        <v>0</v>
      </c>
    </row>
    <row r="526" ht="34.9" customHeight="1" spans="1:14">
      <c r="A526" s="473">
        <v>2070802</v>
      </c>
      <c r="B526" s="216" t="s">
        <v>147</v>
      </c>
      <c r="C526" s="190"/>
      <c r="D526" s="190"/>
      <c r="E526" s="186"/>
      <c r="F526" s="278" t="str">
        <f t="shared" si="48"/>
        <v/>
      </c>
      <c r="G526" s="278" t="str">
        <f t="shared" si="49"/>
        <v/>
      </c>
      <c r="H526" s="472" t="str">
        <f t="shared" si="50"/>
        <v>否</v>
      </c>
      <c r="I526" s="476" t="str">
        <f t="shared" si="51"/>
        <v>项</v>
      </c>
      <c r="J526" s="284">
        <v>2070802</v>
      </c>
      <c r="K526" s="284" t="s">
        <v>148</v>
      </c>
      <c r="L526" s="287">
        <v>0</v>
      </c>
      <c r="M526" s="285">
        <f t="shared" si="52"/>
        <v>0</v>
      </c>
      <c r="N526" s="285">
        <f t="shared" si="53"/>
        <v>0</v>
      </c>
    </row>
    <row r="527" ht="34.9" customHeight="1" spans="1:14">
      <c r="A527" s="473">
        <v>2070803</v>
      </c>
      <c r="B527" s="216" t="s">
        <v>149</v>
      </c>
      <c r="C527" s="190"/>
      <c r="D527" s="190"/>
      <c r="E527" s="186"/>
      <c r="F527" s="278" t="str">
        <f t="shared" si="48"/>
        <v/>
      </c>
      <c r="G527" s="278" t="str">
        <f t="shared" si="49"/>
        <v/>
      </c>
      <c r="H527" s="472" t="str">
        <f t="shared" si="50"/>
        <v>否</v>
      </c>
      <c r="I527" s="476" t="str">
        <f t="shared" si="51"/>
        <v>项</v>
      </c>
      <c r="J527" s="284">
        <v>2070803</v>
      </c>
      <c r="K527" s="284" t="s">
        <v>150</v>
      </c>
      <c r="L527" s="287">
        <v>0</v>
      </c>
      <c r="M527" s="285">
        <f t="shared" si="52"/>
        <v>0</v>
      </c>
      <c r="N527" s="285">
        <f t="shared" si="53"/>
        <v>0</v>
      </c>
    </row>
    <row r="528" ht="34.9" customHeight="1" spans="1:14">
      <c r="A528" s="473">
        <v>2070804</v>
      </c>
      <c r="B528" s="216" t="s">
        <v>834</v>
      </c>
      <c r="C528" s="190">
        <v>168</v>
      </c>
      <c r="D528" s="190"/>
      <c r="E528" s="186">
        <v>1</v>
      </c>
      <c r="F528" s="278">
        <f t="shared" si="48"/>
        <v>-0.994047619047619</v>
      </c>
      <c r="G528" s="278" t="str">
        <f t="shared" si="49"/>
        <v/>
      </c>
      <c r="H528" s="472" t="str">
        <f t="shared" si="50"/>
        <v>是</v>
      </c>
      <c r="I528" s="476" t="str">
        <f t="shared" si="51"/>
        <v>项</v>
      </c>
      <c r="J528" s="284">
        <v>2070804</v>
      </c>
      <c r="K528" s="284" t="s">
        <v>835</v>
      </c>
      <c r="L528" s="287">
        <v>1</v>
      </c>
      <c r="M528" s="285">
        <f t="shared" si="52"/>
        <v>0</v>
      </c>
      <c r="N528" s="285">
        <f t="shared" si="53"/>
        <v>0</v>
      </c>
    </row>
    <row r="529" ht="34.9" customHeight="1" spans="1:14">
      <c r="A529" s="473">
        <v>2070805</v>
      </c>
      <c r="B529" s="216" t="s">
        <v>836</v>
      </c>
      <c r="C529" s="190">
        <v>4</v>
      </c>
      <c r="D529" s="400">
        <v>4</v>
      </c>
      <c r="E529" s="186"/>
      <c r="F529" s="278">
        <f t="shared" si="48"/>
        <v>-1</v>
      </c>
      <c r="G529" s="278">
        <f t="shared" si="49"/>
        <v>0</v>
      </c>
      <c r="H529" s="472" t="str">
        <f t="shared" si="50"/>
        <v>是</v>
      </c>
      <c r="I529" s="476" t="str">
        <f t="shared" si="51"/>
        <v>项</v>
      </c>
      <c r="J529" s="284">
        <v>2070805</v>
      </c>
      <c r="K529" s="284" t="s">
        <v>837</v>
      </c>
      <c r="L529" s="287">
        <v>0</v>
      </c>
      <c r="M529" s="285">
        <f t="shared" si="52"/>
        <v>0</v>
      </c>
      <c r="N529" s="285">
        <f t="shared" si="53"/>
        <v>0</v>
      </c>
    </row>
    <row r="530" ht="34.9" customHeight="1" spans="1:14">
      <c r="A530" s="473">
        <v>2070806</v>
      </c>
      <c r="B530" s="216" t="s">
        <v>838</v>
      </c>
      <c r="C530" s="190"/>
      <c r="D530" s="400">
        <v>0</v>
      </c>
      <c r="E530" s="186"/>
      <c r="F530" s="278" t="str">
        <f t="shared" si="48"/>
        <v/>
      </c>
      <c r="G530" s="278" t="str">
        <f t="shared" si="49"/>
        <v/>
      </c>
      <c r="H530" s="472" t="str">
        <f t="shared" si="50"/>
        <v>否</v>
      </c>
      <c r="I530" s="476" t="str">
        <f t="shared" si="51"/>
        <v>项</v>
      </c>
      <c r="J530" s="284">
        <v>2070806</v>
      </c>
      <c r="K530" s="284" t="s">
        <v>839</v>
      </c>
      <c r="L530" s="287">
        <v>0</v>
      </c>
      <c r="M530" s="285">
        <f t="shared" si="52"/>
        <v>0</v>
      </c>
      <c r="N530" s="285">
        <f t="shared" si="53"/>
        <v>0</v>
      </c>
    </row>
    <row r="531" ht="34.9" customHeight="1" spans="1:14">
      <c r="A531" s="473">
        <v>2070899</v>
      </c>
      <c r="B531" s="216" t="s">
        <v>840</v>
      </c>
      <c r="C531" s="190">
        <v>241</v>
      </c>
      <c r="D531" s="400">
        <v>248</v>
      </c>
      <c r="E531" s="190">
        <v>245</v>
      </c>
      <c r="F531" s="278">
        <f t="shared" si="48"/>
        <v>0.0165975103734439</v>
      </c>
      <c r="G531" s="278">
        <f t="shared" si="49"/>
        <v>0.987903225806452</v>
      </c>
      <c r="H531" s="472" t="str">
        <f t="shared" si="50"/>
        <v>是</v>
      </c>
      <c r="I531" s="476" t="str">
        <f t="shared" si="51"/>
        <v>项</v>
      </c>
      <c r="J531" s="284">
        <v>2070899</v>
      </c>
      <c r="K531" s="284" t="s">
        <v>841</v>
      </c>
      <c r="L531" s="287">
        <v>245</v>
      </c>
      <c r="M531" s="285">
        <f t="shared" si="52"/>
        <v>0</v>
      </c>
      <c r="N531" s="285">
        <f t="shared" si="53"/>
        <v>0</v>
      </c>
    </row>
    <row r="532" ht="34.9" customHeight="1" spans="1:14">
      <c r="A532" s="473">
        <v>20799</v>
      </c>
      <c r="B532" s="216" t="s">
        <v>842</v>
      </c>
      <c r="C532" s="190">
        <f>SUM(C533:C535)</f>
        <v>667</v>
      </c>
      <c r="D532" s="190">
        <f>SUM(D533:D535)</f>
        <v>627</v>
      </c>
      <c r="E532" s="186">
        <f>SUM(E533:E535)</f>
        <v>596</v>
      </c>
      <c r="F532" s="278">
        <f t="shared" si="48"/>
        <v>-0.106446776611694</v>
      </c>
      <c r="G532" s="278">
        <f t="shared" si="49"/>
        <v>0.950558213716108</v>
      </c>
      <c r="H532" s="472" t="str">
        <f t="shared" si="50"/>
        <v>是</v>
      </c>
      <c r="I532" s="476" t="str">
        <f t="shared" si="51"/>
        <v>款</v>
      </c>
      <c r="J532" s="284">
        <v>20799</v>
      </c>
      <c r="K532" s="286" t="s">
        <v>843</v>
      </c>
      <c r="L532" s="287">
        <v>596</v>
      </c>
      <c r="M532" s="285">
        <f t="shared" si="52"/>
        <v>0</v>
      </c>
      <c r="N532" s="285">
        <f t="shared" si="53"/>
        <v>0</v>
      </c>
    </row>
    <row r="533" ht="34.9" customHeight="1" spans="1:14">
      <c r="A533" s="473">
        <v>2079902</v>
      </c>
      <c r="B533" s="216" t="s">
        <v>844</v>
      </c>
      <c r="C533" s="190"/>
      <c r="D533" s="190"/>
      <c r="E533" s="186"/>
      <c r="F533" s="278" t="str">
        <f t="shared" si="48"/>
        <v/>
      </c>
      <c r="G533" s="278" t="str">
        <f t="shared" si="49"/>
        <v/>
      </c>
      <c r="H533" s="472" t="str">
        <f t="shared" si="50"/>
        <v>否</v>
      </c>
      <c r="I533" s="476" t="str">
        <f t="shared" si="51"/>
        <v>项</v>
      </c>
      <c r="J533" s="284">
        <v>2079902</v>
      </c>
      <c r="K533" s="284" t="s">
        <v>845</v>
      </c>
      <c r="L533" s="287">
        <v>0</v>
      </c>
      <c r="M533" s="285">
        <f t="shared" si="52"/>
        <v>0</v>
      </c>
      <c r="N533" s="285">
        <f t="shared" si="53"/>
        <v>0</v>
      </c>
    </row>
    <row r="534" ht="34.9" customHeight="1" spans="1:14">
      <c r="A534" s="473">
        <v>2079903</v>
      </c>
      <c r="B534" s="216" t="s">
        <v>846</v>
      </c>
      <c r="C534" s="190">
        <v>46</v>
      </c>
      <c r="D534" s="400">
        <v>10</v>
      </c>
      <c r="E534" s="190">
        <v>45</v>
      </c>
      <c r="F534" s="278">
        <f t="shared" si="48"/>
        <v>-0.0217391304347826</v>
      </c>
      <c r="G534" s="278">
        <f t="shared" si="49"/>
        <v>4.5</v>
      </c>
      <c r="H534" s="472" t="str">
        <f t="shared" si="50"/>
        <v>是</v>
      </c>
      <c r="I534" s="476" t="str">
        <f t="shared" si="51"/>
        <v>项</v>
      </c>
      <c r="J534" s="284">
        <v>2079903</v>
      </c>
      <c r="K534" s="284" t="s">
        <v>847</v>
      </c>
      <c r="L534" s="287">
        <v>45</v>
      </c>
      <c r="M534" s="285">
        <f t="shared" si="52"/>
        <v>0</v>
      </c>
      <c r="N534" s="285">
        <f t="shared" si="53"/>
        <v>0</v>
      </c>
    </row>
    <row r="535" ht="34.9" customHeight="1" spans="1:14">
      <c r="A535" s="473">
        <v>2079999</v>
      </c>
      <c r="B535" s="216" t="s">
        <v>848</v>
      </c>
      <c r="C535" s="190">
        <v>621</v>
      </c>
      <c r="D535" s="400">
        <v>617</v>
      </c>
      <c r="E535" s="190">
        <v>551</v>
      </c>
      <c r="F535" s="278">
        <f t="shared" si="48"/>
        <v>-0.112721417069243</v>
      </c>
      <c r="G535" s="278">
        <f t="shared" si="49"/>
        <v>0.893030794165316</v>
      </c>
      <c r="H535" s="472" t="str">
        <f t="shared" si="50"/>
        <v>是</v>
      </c>
      <c r="I535" s="476" t="str">
        <f t="shared" si="51"/>
        <v>项</v>
      </c>
      <c r="J535" s="284">
        <v>2079999</v>
      </c>
      <c r="K535" s="284" t="s">
        <v>849</v>
      </c>
      <c r="L535" s="287">
        <v>551</v>
      </c>
      <c r="M535" s="285">
        <f t="shared" si="52"/>
        <v>0</v>
      </c>
      <c r="N535" s="285">
        <f t="shared" si="53"/>
        <v>0</v>
      </c>
    </row>
    <row r="536" ht="34.9" customHeight="1" spans="1:14">
      <c r="A536" s="471">
        <v>208</v>
      </c>
      <c r="B536" s="121" t="s">
        <v>92</v>
      </c>
      <c r="C536" s="197">
        <f>SUM(C537,C551,C559,C561,C570,C574,C584,C592,C599,C607,C616,C621,C624,C627,C630,C633,C636,C640,C645,C653,C656)</f>
        <v>53757</v>
      </c>
      <c r="D536" s="197">
        <f>SUM(D537,D551,D559,D561,D570,D574,D584,D592,D599,D607,D616,D621,D624,D627,D630,D633,D636,D640,D645,D653,D656)</f>
        <v>59887</v>
      </c>
      <c r="E536" s="197">
        <f>SUM(E537,E551,E559,E561,E570,E574,E584,E592,E599,E607,E616,E621,E624,E627,E630,E633,E636,E640,E645,E653,E656)</f>
        <v>50569</v>
      </c>
      <c r="F536" s="274">
        <f t="shared" si="48"/>
        <v>-0.059303904607772</v>
      </c>
      <c r="G536" s="274">
        <f t="shared" si="49"/>
        <v>0.844406966453487</v>
      </c>
      <c r="H536" s="472" t="str">
        <f t="shared" si="50"/>
        <v>是</v>
      </c>
      <c r="I536" s="476" t="str">
        <f t="shared" si="51"/>
        <v>类</v>
      </c>
      <c r="J536" s="284">
        <v>208</v>
      </c>
      <c r="K536" s="286" t="s">
        <v>850</v>
      </c>
      <c r="L536" s="287">
        <v>50569</v>
      </c>
      <c r="M536" s="285">
        <f t="shared" si="52"/>
        <v>0</v>
      </c>
      <c r="N536" s="285">
        <f t="shared" si="53"/>
        <v>0</v>
      </c>
    </row>
    <row r="537" ht="34.9" customHeight="1" spans="1:14">
      <c r="A537" s="473">
        <v>20801</v>
      </c>
      <c r="B537" s="216" t="s">
        <v>851</v>
      </c>
      <c r="C537" s="190">
        <f>SUM(C538:C550)</f>
        <v>1556</v>
      </c>
      <c r="D537" s="190">
        <f>SUM(D538:D550)</f>
        <v>1359</v>
      </c>
      <c r="E537" s="186">
        <f>SUM(E538:E550)</f>
        <v>1100</v>
      </c>
      <c r="F537" s="278">
        <f t="shared" si="48"/>
        <v>-0.29305912596401</v>
      </c>
      <c r="G537" s="278">
        <f t="shared" si="49"/>
        <v>0.809418690213392</v>
      </c>
      <c r="H537" s="472" t="str">
        <f t="shared" si="50"/>
        <v>是</v>
      </c>
      <c r="I537" s="476" t="str">
        <f t="shared" si="51"/>
        <v>款</v>
      </c>
      <c r="J537" s="284">
        <v>20801</v>
      </c>
      <c r="K537" s="286" t="s">
        <v>852</v>
      </c>
      <c r="L537" s="287">
        <v>1100</v>
      </c>
      <c r="M537" s="285">
        <f t="shared" si="52"/>
        <v>0</v>
      </c>
      <c r="N537" s="285">
        <f t="shared" si="53"/>
        <v>0</v>
      </c>
    </row>
    <row r="538" ht="34.9" customHeight="1" spans="1:14">
      <c r="A538" s="473">
        <v>2080101</v>
      </c>
      <c r="B538" s="216" t="s">
        <v>145</v>
      </c>
      <c r="C538" s="190">
        <v>250</v>
      </c>
      <c r="D538" s="190"/>
      <c r="E538" s="186"/>
      <c r="F538" s="278">
        <f t="shared" si="48"/>
        <v>-1</v>
      </c>
      <c r="G538" s="278" t="str">
        <f t="shared" si="49"/>
        <v/>
      </c>
      <c r="H538" s="472" t="str">
        <f t="shared" si="50"/>
        <v>是</v>
      </c>
      <c r="I538" s="476" t="str">
        <f t="shared" si="51"/>
        <v>项</v>
      </c>
      <c r="J538" s="284">
        <v>2080101</v>
      </c>
      <c r="K538" s="284" t="s">
        <v>146</v>
      </c>
      <c r="L538" s="287">
        <v>0</v>
      </c>
      <c r="M538" s="285">
        <f t="shared" si="52"/>
        <v>0</v>
      </c>
      <c r="N538" s="285">
        <f t="shared" si="53"/>
        <v>0</v>
      </c>
    </row>
    <row r="539" ht="34.9" customHeight="1" spans="1:14">
      <c r="A539" s="473">
        <v>2080102</v>
      </c>
      <c r="B539" s="216" t="s">
        <v>147</v>
      </c>
      <c r="C539" s="190"/>
      <c r="D539" s="190"/>
      <c r="E539" s="186"/>
      <c r="F539" s="278" t="str">
        <f t="shared" si="48"/>
        <v/>
      </c>
      <c r="G539" s="278" t="str">
        <f t="shared" si="49"/>
        <v/>
      </c>
      <c r="H539" s="472" t="str">
        <f t="shared" si="50"/>
        <v>否</v>
      </c>
      <c r="I539" s="476" t="str">
        <f t="shared" si="51"/>
        <v>项</v>
      </c>
      <c r="J539" s="284">
        <v>2080102</v>
      </c>
      <c r="K539" s="284" t="s">
        <v>148</v>
      </c>
      <c r="L539" s="287">
        <v>0</v>
      </c>
      <c r="M539" s="285">
        <f t="shared" si="52"/>
        <v>0</v>
      </c>
      <c r="N539" s="285">
        <f t="shared" si="53"/>
        <v>0</v>
      </c>
    </row>
    <row r="540" ht="34.9" customHeight="1" spans="1:14">
      <c r="A540" s="473">
        <v>2080103</v>
      </c>
      <c r="B540" s="216" t="s">
        <v>149</v>
      </c>
      <c r="C540" s="190"/>
      <c r="D540" s="190"/>
      <c r="E540" s="186"/>
      <c r="F540" s="278" t="str">
        <f t="shared" si="48"/>
        <v/>
      </c>
      <c r="G540" s="278" t="str">
        <f t="shared" si="49"/>
        <v/>
      </c>
      <c r="H540" s="472" t="str">
        <f t="shared" si="50"/>
        <v>否</v>
      </c>
      <c r="I540" s="476" t="str">
        <f t="shared" si="51"/>
        <v>项</v>
      </c>
      <c r="J540" s="284">
        <v>2080103</v>
      </c>
      <c r="K540" s="284" t="s">
        <v>150</v>
      </c>
      <c r="L540" s="287">
        <v>0</v>
      </c>
      <c r="M540" s="285">
        <f t="shared" si="52"/>
        <v>0</v>
      </c>
      <c r="N540" s="285">
        <f t="shared" si="53"/>
        <v>0</v>
      </c>
    </row>
    <row r="541" ht="34.9" customHeight="1" spans="1:14">
      <c r="A541" s="473">
        <v>2080104</v>
      </c>
      <c r="B541" s="216" t="s">
        <v>853</v>
      </c>
      <c r="C541" s="190"/>
      <c r="D541" s="190"/>
      <c r="E541" s="186"/>
      <c r="F541" s="278" t="str">
        <f t="shared" si="48"/>
        <v/>
      </c>
      <c r="G541" s="278" t="str">
        <f t="shared" si="49"/>
        <v/>
      </c>
      <c r="H541" s="472" t="str">
        <f t="shared" si="50"/>
        <v>否</v>
      </c>
      <c r="I541" s="476" t="str">
        <f t="shared" si="51"/>
        <v>项</v>
      </c>
      <c r="J541" s="284">
        <v>2080104</v>
      </c>
      <c r="K541" s="284" t="s">
        <v>854</v>
      </c>
      <c r="L541" s="287">
        <v>0</v>
      </c>
      <c r="M541" s="285">
        <f t="shared" si="52"/>
        <v>0</v>
      </c>
      <c r="N541" s="285">
        <f t="shared" si="53"/>
        <v>0</v>
      </c>
    </row>
    <row r="542" ht="34.9" customHeight="1" spans="1:14">
      <c r="A542" s="473">
        <v>2080105</v>
      </c>
      <c r="B542" s="216" t="s">
        <v>855</v>
      </c>
      <c r="C542" s="190"/>
      <c r="D542" s="190"/>
      <c r="E542" s="186"/>
      <c r="F542" s="278" t="str">
        <f t="shared" si="48"/>
        <v/>
      </c>
      <c r="G542" s="278" t="str">
        <f t="shared" si="49"/>
        <v/>
      </c>
      <c r="H542" s="472" t="str">
        <f t="shared" si="50"/>
        <v>否</v>
      </c>
      <c r="I542" s="476" t="str">
        <f t="shared" si="51"/>
        <v>项</v>
      </c>
      <c r="J542" s="284">
        <v>2080105</v>
      </c>
      <c r="K542" s="284" t="s">
        <v>856</v>
      </c>
      <c r="L542" s="287">
        <v>0</v>
      </c>
      <c r="M542" s="285">
        <f t="shared" si="52"/>
        <v>0</v>
      </c>
      <c r="N542" s="285">
        <f t="shared" si="53"/>
        <v>0</v>
      </c>
    </row>
    <row r="543" ht="34.9" customHeight="1" spans="1:14">
      <c r="A543" s="473">
        <v>2080106</v>
      </c>
      <c r="B543" s="216" t="s">
        <v>857</v>
      </c>
      <c r="C543" s="190"/>
      <c r="D543" s="190"/>
      <c r="E543" s="186"/>
      <c r="F543" s="278" t="str">
        <f t="shared" si="48"/>
        <v/>
      </c>
      <c r="G543" s="278" t="str">
        <f t="shared" si="49"/>
        <v/>
      </c>
      <c r="H543" s="472" t="str">
        <f t="shared" si="50"/>
        <v>否</v>
      </c>
      <c r="I543" s="476" t="str">
        <f t="shared" si="51"/>
        <v>项</v>
      </c>
      <c r="J543" s="284">
        <v>2080106</v>
      </c>
      <c r="K543" s="284" t="s">
        <v>858</v>
      </c>
      <c r="L543" s="287">
        <v>0</v>
      </c>
      <c r="M543" s="285">
        <f t="shared" si="52"/>
        <v>0</v>
      </c>
      <c r="N543" s="285">
        <f t="shared" si="53"/>
        <v>0</v>
      </c>
    </row>
    <row r="544" ht="34.9" customHeight="1" spans="1:14">
      <c r="A544" s="473">
        <v>2080107</v>
      </c>
      <c r="B544" s="216" t="s">
        <v>859</v>
      </c>
      <c r="C544" s="190">
        <v>4</v>
      </c>
      <c r="D544" s="190"/>
      <c r="E544" s="186"/>
      <c r="F544" s="278">
        <f t="shared" si="48"/>
        <v>-1</v>
      </c>
      <c r="G544" s="278" t="str">
        <f t="shared" si="49"/>
        <v/>
      </c>
      <c r="H544" s="472" t="str">
        <f t="shared" si="50"/>
        <v>是</v>
      </c>
      <c r="I544" s="476" t="str">
        <f t="shared" si="51"/>
        <v>项</v>
      </c>
      <c r="J544" s="284">
        <v>2080107</v>
      </c>
      <c r="K544" s="284" t="s">
        <v>860</v>
      </c>
      <c r="L544" s="287">
        <v>0</v>
      </c>
      <c r="M544" s="285">
        <f t="shared" si="52"/>
        <v>0</v>
      </c>
      <c r="N544" s="285">
        <f t="shared" si="53"/>
        <v>0</v>
      </c>
    </row>
    <row r="545" ht="34.9" customHeight="1" spans="1:14">
      <c r="A545" s="473">
        <v>2080108</v>
      </c>
      <c r="B545" s="216" t="s">
        <v>227</v>
      </c>
      <c r="C545" s="190"/>
      <c r="D545" s="190"/>
      <c r="E545" s="186"/>
      <c r="F545" s="278" t="str">
        <f t="shared" si="48"/>
        <v/>
      </c>
      <c r="G545" s="278" t="str">
        <f t="shared" si="49"/>
        <v/>
      </c>
      <c r="H545" s="472" t="str">
        <f t="shared" si="50"/>
        <v>否</v>
      </c>
      <c r="I545" s="476" t="str">
        <f t="shared" si="51"/>
        <v>项</v>
      </c>
      <c r="J545" s="284">
        <v>2080108</v>
      </c>
      <c r="K545" s="284" t="s">
        <v>228</v>
      </c>
      <c r="L545" s="287">
        <v>0</v>
      </c>
      <c r="M545" s="285">
        <f t="shared" si="52"/>
        <v>0</v>
      </c>
      <c r="N545" s="285">
        <f t="shared" si="53"/>
        <v>0</v>
      </c>
    </row>
    <row r="546" ht="34.9" customHeight="1" spans="1:14">
      <c r="A546" s="473">
        <v>2080109</v>
      </c>
      <c r="B546" s="216" t="s">
        <v>861</v>
      </c>
      <c r="C546" s="190">
        <v>1299</v>
      </c>
      <c r="D546" s="400">
        <v>1256</v>
      </c>
      <c r="E546" s="190">
        <v>1098</v>
      </c>
      <c r="F546" s="278">
        <f t="shared" si="48"/>
        <v>-0.15473441108545</v>
      </c>
      <c r="G546" s="278">
        <f t="shared" si="49"/>
        <v>0.874203821656051</v>
      </c>
      <c r="H546" s="472" t="str">
        <f t="shared" si="50"/>
        <v>是</v>
      </c>
      <c r="I546" s="476" t="str">
        <f t="shared" si="51"/>
        <v>项</v>
      </c>
      <c r="J546" s="284">
        <v>2080109</v>
      </c>
      <c r="K546" s="284" t="s">
        <v>862</v>
      </c>
      <c r="L546" s="287">
        <v>1098</v>
      </c>
      <c r="M546" s="285">
        <f t="shared" si="52"/>
        <v>0</v>
      </c>
      <c r="N546" s="285">
        <f t="shared" si="53"/>
        <v>0</v>
      </c>
    </row>
    <row r="547" ht="34.9" customHeight="1" spans="1:14">
      <c r="A547" s="473">
        <v>2080110</v>
      </c>
      <c r="B547" s="216" t="s">
        <v>863</v>
      </c>
      <c r="C547" s="190"/>
      <c r="D547" s="190"/>
      <c r="E547" s="186"/>
      <c r="F547" s="278" t="str">
        <f t="shared" si="48"/>
        <v/>
      </c>
      <c r="G547" s="278" t="str">
        <f t="shared" si="49"/>
        <v/>
      </c>
      <c r="H547" s="472" t="str">
        <f t="shared" si="50"/>
        <v>否</v>
      </c>
      <c r="I547" s="476" t="str">
        <f t="shared" si="51"/>
        <v>项</v>
      </c>
      <c r="J547" s="284">
        <v>2080110</v>
      </c>
      <c r="K547" s="284" t="s">
        <v>864</v>
      </c>
      <c r="L547" s="287">
        <v>0</v>
      </c>
      <c r="M547" s="285">
        <f t="shared" si="52"/>
        <v>0</v>
      </c>
      <c r="N547" s="285">
        <f t="shared" si="53"/>
        <v>0</v>
      </c>
    </row>
    <row r="548" ht="34.9" customHeight="1" spans="1:14">
      <c r="A548" s="473">
        <v>2080111</v>
      </c>
      <c r="B548" s="216" t="s">
        <v>865</v>
      </c>
      <c r="C548" s="190"/>
      <c r="D548" s="190"/>
      <c r="E548" s="186"/>
      <c r="F548" s="278" t="str">
        <f t="shared" si="48"/>
        <v/>
      </c>
      <c r="G548" s="278" t="str">
        <f t="shared" si="49"/>
        <v/>
      </c>
      <c r="H548" s="472" t="str">
        <f t="shared" si="50"/>
        <v>否</v>
      </c>
      <c r="I548" s="476" t="str">
        <f t="shared" si="51"/>
        <v>项</v>
      </c>
      <c r="J548" s="284">
        <v>2080111</v>
      </c>
      <c r="K548" s="284" t="s">
        <v>866</v>
      </c>
      <c r="L548" s="287">
        <v>0</v>
      </c>
      <c r="M548" s="285">
        <f t="shared" si="52"/>
        <v>0</v>
      </c>
      <c r="N548" s="285">
        <f t="shared" si="53"/>
        <v>0</v>
      </c>
    </row>
    <row r="549" ht="34.9" customHeight="1" spans="1:14">
      <c r="A549" s="473">
        <v>2080112</v>
      </c>
      <c r="B549" s="216" t="s">
        <v>867</v>
      </c>
      <c r="C549" s="190">
        <v>3</v>
      </c>
      <c r="D549" s="400">
        <v>3</v>
      </c>
      <c r="E549" s="186">
        <v>2</v>
      </c>
      <c r="F549" s="278">
        <f t="shared" si="48"/>
        <v>-0.333333333333333</v>
      </c>
      <c r="G549" s="278">
        <f t="shared" si="49"/>
        <v>0.666666666666667</v>
      </c>
      <c r="H549" s="472" t="str">
        <f t="shared" si="50"/>
        <v>是</v>
      </c>
      <c r="I549" s="476" t="str">
        <f t="shared" si="51"/>
        <v>项</v>
      </c>
      <c r="J549" s="284">
        <v>2080112</v>
      </c>
      <c r="K549" s="284" t="s">
        <v>868</v>
      </c>
      <c r="L549" s="287">
        <v>2</v>
      </c>
      <c r="M549" s="285">
        <f t="shared" si="52"/>
        <v>0</v>
      </c>
      <c r="N549" s="285">
        <f t="shared" si="53"/>
        <v>0</v>
      </c>
    </row>
    <row r="550" ht="34.9" customHeight="1" spans="1:14">
      <c r="A550" s="473">
        <v>2080199</v>
      </c>
      <c r="B550" s="216" t="s">
        <v>869</v>
      </c>
      <c r="C550" s="190"/>
      <c r="D550" s="400">
        <v>100</v>
      </c>
      <c r="E550" s="186"/>
      <c r="F550" s="278" t="str">
        <f t="shared" si="48"/>
        <v/>
      </c>
      <c r="G550" s="278">
        <f t="shared" si="49"/>
        <v>0</v>
      </c>
      <c r="H550" s="472" t="str">
        <f t="shared" si="50"/>
        <v>是</v>
      </c>
      <c r="I550" s="476" t="str">
        <f t="shared" si="51"/>
        <v>项</v>
      </c>
      <c r="J550" s="284">
        <v>2080199</v>
      </c>
      <c r="K550" s="284" t="s">
        <v>870</v>
      </c>
      <c r="L550" s="287">
        <v>0</v>
      </c>
      <c r="M550" s="285">
        <f t="shared" si="52"/>
        <v>0</v>
      </c>
      <c r="N550" s="285">
        <f t="shared" si="53"/>
        <v>0</v>
      </c>
    </row>
    <row r="551" ht="34.9" customHeight="1" spans="1:14">
      <c r="A551" s="473">
        <v>20802</v>
      </c>
      <c r="B551" s="216" t="s">
        <v>871</v>
      </c>
      <c r="C551" s="190">
        <f>SUM(C552:C558)</f>
        <v>2284</v>
      </c>
      <c r="D551" s="190">
        <f>SUM(D552:D558)</f>
        <v>1798</v>
      </c>
      <c r="E551" s="186">
        <f>SUM(E552:E558)</f>
        <v>1581</v>
      </c>
      <c r="F551" s="278">
        <f t="shared" si="48"/>
        <v>-0.307793345008757</v>
      </c>
      <c r="G551" s="278">
        <f t="shared" si="49"/>
        <v>0.879310344827586</v>
      </c>
      <c r="H551" s="472" t="str">
        <f t="shared" si="50"/>
        <v>是</v>
      </c>
      <c r="I551" s="476" t="str">
        <f t="shared" si="51"/>
        <v>款</v>
      </c>
      <c r="J551" s="284">
        <v>20802</v>
      </c>
      <c r="K551" s="286" t="s">
        <v>872</v>
      </c>
      <c r="L551" s="287">
        <v>1581</v>
      </c>
      <c r="M551" s="285">
        <f t="shared" si="52"/>
        <v>0</v>
      </c>
      <c r="N551" s="285">
        <f t="shared" si="53"/>
        <v>0</v>
      </c>
    </row>
    <row r="552" ht="34.9" customHeight="1" spans="1:14">
      <c r="A552" s="473">
        <v>2080201</v>
      </c>
      <c r="B552" s="216" t="s">
        <v>145</v>
      </c>
      <c r="C552" s="190"/>
      <c r="D552" s="400">
        <v>244</v>
      </c>
      <c r="E552" s="190">
        <v>199</v>
      </c>
      <c r="F552" s="278" t="str">
        <f t="shared" si="48"/>
        <v/>
      </c>
      <c r="G552" s="278">
        <f t="shared" si="49"/>
        <v>0.815573770491803</v>
      </c>
      <c r="H552" s="472" t="str">
        <f t="shared" si="50"/>
        <v>是</v>
      </c>
      <c r="I552" s="476" t="str">
        <f t="shared" si="51"/>
        <v>项</v>
      </c>
      <c r="J552" s="284">
        <v>2080201</v>
      </c>
      <c r="K552" s="284" t="s">
        <v>146</v>
      </c>
      <c r="L552" s="287">
        <v>199</v>
      </c>
      <c r="M552" s="285">
        <f t="shared" si="52"/>
        <v>0</v>
      </c>
      <c r="N552" s="285">
        <f t="shared" si="53"/>
        <v>0</v>
      </c>
    </row>
    <row r="553" ht="34.9" customHeight="1" spans="1:14">
      <c r="A553" s="473">
        <v>2080202</v>
      </c>
      <c r="B553" s="216" t="s">
        <v>147</v>
      </c>
      <c r="C553" s="190"/>
      <c r="D553" s="190"/>
      <c r="E553" s="186"/>
      <c r="F553" s="278" t="str">
        <f t="shared" si="48"/>
        <v/>
      </c>
      <c r="G553" s="278" t="str">
        <f t="shared" si="49"/>
        <v/>
      </c>
      <c r="H553" s="472" t="str">
        <f t="shared" si="50"/>
        <v>否</v>
      </c>
      <c r="I553" s="476" t="str">
        <f t="shared" si="51"/>
        <v>项</v>
      </c>
      <c r="J553" s="284">
        <v>2080202</v>
      </c>
      <c r="K553" s="284" t="s">
        <v>148</v>
      </c>
      <c r="L553" s="287">
        <v>0</v>
      </c>
      <c r="M553" s="285">
        <f t="shared" si="52"/>
        <v>0</v>
      </c>
      <c r="N553" s="285">
        <f t="shared" si="53"/>
        <v>0</v>
      </c>
    </row>
    <row r="554" ht="34.9" customHeight="1" spans="1:14">
      <c r="A554" s="473">
        <v>2080203</v>
      </c>
      <c r="B554" s="216" t="s">
        <v>149</v>
      </c>
      <c r="C554" s="190"/>
      <c r="D554" s="190"/>
      <c r="E554" s="186"/>
      <c r="F554" s="278" t="str">
        <f t="shared" si="48"/>
        <v/>
      </c>
      <c r="G554" s="278" t="str">
        <f t="shared" si="49"/>
        <v/>
      </c>
      <c r="H554" s="472" t="str">
        <f t="shared" si="50"/>
        <v>否</v>
      </c>
      <c r="I554" s="476" t="str">
        <f t="shared" si="51"/>
        <v>项</v>
      </c>
      <c r="J554" s="284">
        <v>2080203</v>
      </c>
      <c r="K554" s="284" t="s">
        <v>150</v>
      </c>
      <c r="L554" s="287">
        <v>0</v>
      </c>
      <c r="M554" s="285">
        <f t="shared" si="52"/>
        <v>0</v>
      </c>
      <c r="N554" s="285">
        <f t="shared" si="53"/>
        <v>0</v>
      </c>
    </row>
    <row r="555" ht="34.9" customHeight="1" spans="1:14">
      <c r="A555" s="473">
        <v>2080206</v>
      </c>
      <c r="B555" s="216" t="s">
        <v>873</v>
      </c>
      <c r="C555" s="190"/>
      <c r="D555" s="190"/>
      <c r="E555" s="186"/>
      <c r="F555" s="278" t="str">
        <f t="shared" si="48"/>
        <v/>
      </c>
      <c r="G555" s="278" t="str">
        <f t="shared" si="49"/>
        <v/>
      </c>
      <c r="H555" s="472" t="str">
        <f t="shared" si="50"/>
        <v>否</v>
      </c>
      <c r="I555" s="476" t="str">
        <f t="shared" si="51"/>
        <v>项</v>
      </c>
      <c r="J555" s="284">
        <v>2080206</v>
      </c>
      <c r="K555" s="284" t="s">
        <v>874</v>
      </c>
      <c r="L555" s="287">
        <v>0</v>
      </c>
      <c r="M555" s="285">
        <f t="shared" si="52"/>
        <v>0</v>
      </c>
      <c r="N555" s="285">
        <f t="shared" si="53"/>
        <v>0</v>
      </c>
    </row>
    <row r="556" ht="34.9" customHeight="1" spans="1:14">
      <c r="A556" s="473">
        <v>2080207</v>
      </c>
      <c r="B556" s="216" t="s">
        <v>875</v>
      </c>
      <c r="C556" s="190">
        <v>22</v>
      </c>
      <c r="D556" s="190"/>
      <c r="E556" s="190">
        <v>11</v>
      </c>
      <c r="F556" s="278">
        <f t="shared" si="48"/>
        <v>-0.5</v>
      </c>
      <c r="G556" s="278" t="str">
        <f t="shared" si="49"/>
        <v/>
      </c>
      <c r="H556" s="472" t="str">
        <f t="shared" si="50"/>
        <v>是</v>
      </c>
      <c r="I556" s="476" t="str">
        <f t="shared" si="51"/>
        <v>项</v>
      </c>
      <c r="J556" s="284">
        <v>2080207</v>
      </c>
      <c r="K556" s="284" t="s">
        <v>876</v>
      </c>
      <c r="L556" s="287">
        <v>11</v>
      </c>
      <c r="M556" s="285">
        <f t="shared" si="52"/>
        <v>0</v>
      </c>
      <c r="N556" s="285">
        <f t="shared" si="53"/>
        <v>0</v>
      </c>
    </row>
    <row r="557" ht="34.9" customHeight="1" spans="1:14">
      <c r="A557" s="473">
        <v>2080208</v>
      </c>
      <c r="B557" s="216" t="s">
        <v>877</v>
      </c>
      <c r="C557" s="190">
        <v>1177</v>
      </c>
      <c r="D557" s="400">
        <v>1248</v>
      </c>
      <c r="E557" s="190">
        <v>1098</v>
      </c>
      <c r="F557" s="278">
        <f t="shared" si="48"/>
        <v>-0.0671197960917587</v>
      </c>
      <c r="G557" s="278">
        <f t="shared" si="49"/>
        <v>0.879807692307692</v>
      </c>
      <c r="H557" s="472" t="str">
        <f t="shared" si="50"/>
        <v>是</v>
      </c>
      <c r="I557" s="476" t="str">
        <f t="shared" si="51"/>
        <v>项</v>
      </c>
      <c r="J557" s="284">
        <v>2080208</v>
      </c>
      <c r="K557" s="284" t="s">
        <v>878</v>
      </c>
      <c r="L557" s="287">
        <v>1098</v>
      </c>
      <c r="M557" s="285">
        <f t="shared" si="52"/>
        <v>0</v>
      </c>
      <c r="N557" s="285">
        <f t="shared" si="53"/>
        <v>0</v>
      </c>
    </row>
    <row r="558" ht="34.9" customHeight="1" spans="1:14">
      <c r="A558" s="473">
        <v>2080299</v>
      </c>
      <c r="B558" s="216" t="s">
        <v>879</v>
      </c>
      <c r="C558" s="190">
        <v>1085</v>
      </c>
      <c r="D558" s="400">
        <v>306</v>
      </c>
      <c r="E558" s="190">
        <v>273</v>
      </c>
      <c r="F558" s="278">
        <f t="shared" si="48"/>
        <v>-0.748387096774194</v>
      </c>
      <c r="G558" s="278">
        <f t="shared" si="49"/>
        <v>0.892156862745098</v>
      </c>
      <c r="H558" s="472" t="str">
        <f t="shared" si="50"/>
        <v>是</v>
      </c>
      <c r="I558" s="476" t="str">
        <f t="shared" si="51"/>
        <v>项</v>
      </c>
      <c r="J558" s="284">
        <v>2080299</v>
      </c>
      <c r="K558" s="284" t="s">
        <v>880</v>
      </c>
      <c r="L558" s="287">
        <v>273</v>
      </c>
      <c r="M558" s="285">
        <f t="shared" si="52"/>
        <v>0</v>
      </c>
      <c r="N558" s="285">
        <f t="shared" si="53"/>
        <v>0</v>
      </c>
    </row>
    <row r="559" ht="34.9" customHeight="1" spans="1:14">
      <c r="A559" s="473">
        <v>20804</v>
      </c>
      <c r="B559" s="216" t="s">
        <v>881</v>
      </c>
      <c r="C559" s="190">
        <f>SUM(C560:C560)</f>
        <v>0</v>
      </c>
      <c r="D559" s="190">
        <f>SUM(D560:D560)</f>
        <v>0</v>
      </c>
      <c r="E559" s="186">
        <f>SUM(E560:E560)</f>
        <v>0</v>
      </c>
      <c r="F559" s="278" t="str">
        <f t="shared" si="48"/>
        <v/>
      </c>
      <c r="G559" s="278" t="str">
        <f t="shared" si="49"/>
        <v/>
      </c>
      <c r="H559" s="472" t="str">
        <f t="shared" si="50"/>
        <v>否</v>
      </c>
      <c r="I559" s="476" t="str">
        <f t="shared" si="51"/>
        <v>款</v>
      </c>
      <c r="J559" s="284">
        <v>20804</v>
      </c>
      <c r="K559" s="286" t="s">
        <v>882</v>
      </c>
      <c r="L559" s="287">
        <v>0</v>
      </c>
      <c r="M559" s="285">
        <f t="shared" si="52"/>
        <v>0</v>
      </c>
      <c r="N559" s="285">
        <f t="shared" si="53"/>
        <v>0</v>
      </c>
    </row>
    <row r="560" ht="34.9" customHeight="1" spans="1:14">
      <c r="A560" s="473">
        <v>2080402</v>
      </c>
      <c r="B560" s="216" t="s">
        <v>883</v>
      </c>
      <c r="C560" s="190"/>
      <c r="D560" s="190"/>
      <c r="E560" s="186"/>
      <c r="F560" s="278" t="str">
        <f t="shared" si="48"/>
        <v/>
      </c>
      <c r="G560" s="278" t="str">
        <f t="shared" si="49"/>
        <v/>
      </c>
      <c r="H560" s="472" t="str">
        <f t="shared" si="50"/>
        <v>否</v>
      </c>
      <c r="I560" s="476" t="str">
        <f t="shared" si="51"/>
        <v>项</v>
      </c>
      <c r="J560" s="284">
        <v>2080402</v>
      </c>
      <c r="K560" s="284" t="s">
        <v>884</v>
      </c>
      <c r="L560" s="287">
        <v>0</v>
      </c>
      <c r="M560" s="285">
        <f t="shared" si="52"/>
        <v>0</v>
      </c>
      <c r="N560" s="285">
        <f t="shared" si="53"/>
        <v>0</v>
      </c>
    </row>
    <row r="561" ht="34.9" customHeight="1" spans="1:14">
      <c r="A561" s="473">
        <v>20805</v>
      </c>
      <c r="B561" s="216" t="s">
        <v>885</v>
      </c>
      <c r="C561" s="190">
        <f>SUM(C562:C569)</f>
        <v>21903</v>
      </c>
      <c r="D561" s="190">
        <f>SUM(D562:D569)</f>
        <v>26773</v>
      </c>
      <c r="E561" s="186">
        <f>SUM(E562:E569)</f>
        <v>25990</v>
      </c>
      <c r="F561" s="278">
        <f t="shared" si="48"/>
        <v>0.186595443546546</v>
      </c>
      <c r="G561" s="278">
        <f t="shared" si="49"/>
        <v>0.970754117954656</v>
      </c>
      <c r="H561" s="472" t="str">
        <f t="shared" si="50"/>
        <v>是</v>
      </c>
      <c r="I561" s="476" t="str">
        <f t="shared" si="51"/>
        <v>款</v>
      </c>
      <c r="J561" s="284">
        <v>20805</v>
      </c>
      <c r="K561" s="286" t="s">
        <v>886</v>
      </c>
      <c r="L561" s="287">
        <v>25990</v>
      </c>
      <c r="M561" s="285">
        <f t="shared" si="52"/>
        <v>0</v>
      </c>
      <c r="N561" s="285">
        <f t="shared" si="53"/>
        <v>0</v>
      </c>
    </row>
    <row r="562" ht="34.9" customHeight="1" spans="1:14">
      <c r="A562" s="473">
        <v>2080501</v>
      </c>
      <c r="B562" s="216" t="s">
        <v>887</v>
      </c>
      <c r="C562" s="190"/>
      <c r="D562" s="400">
        <v>3222</v>
      </c>
      <c r="E562" s="190">
        <v>3619</v>
      </c>
      <c r="F562" s="278" t="str">
        <f t="shared" si="48"/>
        <v/>
      </c>
      <c r="G562" s="278">
        <f t="shared" si="49"/>
        <v>1.12321539416511</v>
      </c>
      <c r="H562" s="472" t="str">
        <f t="shared" si="50"/>
        <v>是</v>
      </c>
      <c r="I562" s="476" t="str">
        <f t="shared" si="51"/>
        <v>项</v>
      </c>
      <c r="J562" s="284">
        <v>2080501</v>
      </c>
      <c r="K562" s="284" t="s">
        <v>888</v>
      </c>
      <c r="L562" s="287">
        <v>3619</v>
      </c>
      <c r="M562" s="285">
        <f t="shared" si="52"/>
        <v>0</v>
      </c>
      <c r="N562" s="285">
        <f t="shared" si="53"/>
        <v>0</v>
      </c>
    </row>
    <row r="563" ht="34.9" customHeight="1" spans="1:14">
      <c r="A563" s="473">
        <v>2080502</v>
      </c>
      <c r="B563" s="216" t="s">
        <v>889</v>
      </c>
      <c r="C563" s="190">
        <v>6593</v>
      </c>
      <c r="D563" s="400">
        <v>6445</v>
      </c>
      <c r="E563" s="190">
        <v>6645</v>
      </c>
      <c r="F563" s="278">
        <f t="shared" si="48"/>
        <v>0.00788715304110421</v>
      </c>
      <c r="G563" s="278">
        <f t="shared" si="49"/>
        <v>1.03103180760279</v>
      </c>
      <c r="H563" s="472" t="str">
        <f t="shared" si="50"/>
        <v>是</v>
      </c>
      <c r="I563" s="476" t="str">
        <f t="shared" si="51"/>
        <v>项</v>
      </c>
      <c r="J563" s="284">
        <v>2080502</v>
      </c>
      <c r="K563" s="284" t="s">
        <v>890</v>
      </c>
      <c r="L563" s="287">
        <v>6645</v>
      </c>
      <c r="M563" s="285">
        <f t="shared" si="52"/>
        <v>0</v>
      </c>
      <c r="N563" s="285">
        <f t="shared" si="53"/>
        <v>0</v>
      </c>
    </row>
    <row r="564" ht="34.9" customHeight="1" spans="1:14">
      <c r="A564" s="473">
        <v>2080503</v>
      </c>
      <c r="B564" s="216" t="s">
        <v>891</v>
      </c>
      <c r="C564" s="190">
        <v>71</v>
      </c>
      <c r="D564" s="190"/>
      <c r="E564" s="190">
        <v>0</v>
      </c>
      <c r="F564" s="278">
        <f t="shared" si="48"/>
        <v>-1</v>
      </c>
      <c r="G564" s="278" t="str">
        <f t="shared" si="49"/>
        <v/>
      </c>
      <c r="H564" s="472" t="str">
        <f t="shared" si="50"/>
        <v>是</v>
      </c>
      <c r="I564" s="476" t="str">
        <f t="shared" si="51"/>
        <v>项</v>
      </c>
      <c r="J564" s="284">
        <v>2080503</v>
      </c>
      <c r="K564" s="284" t="s">
        <v>892</v>
      </c>
      <c r="L564" s="287">
        <v>0</v>
      </c>
      <c r="M564" s="285">
        <f t="shared" si="52"/>
        <v>0</v>
      </c>
      <c r="N564" s="285">
        <f t="shared" si="53"/>
        <v>0</v>
      </c>
    </row>
    <row r="565" ht="34.9" customHeight="1" spans="1:14">
      <c r="A565" s="473">
        <v>2080504</v>
      </c>
      <c r="B565" s="216" t="s">
        <v>893</v>
      </c>
      <c r="C565" s="190">
        <v>3826</v>
      </c>
      <c r="D565" s="190"/>
      <c r="E565" s="190"/>
      <c r="F565" s="278">
        <f t="shared" si="48"/>
        <v>-1</v>
      </c>
      <c r="G565" s="278" t="str">
        <f t="shared" si="49"/>
        <v/>
      </c>
      <c r="H565" s="472" t="str">
        <f t="shared" si="50"/>
        <v>是</v>
      </c>
      <c r="I565" s="476" t="str">
        <f t="shared" si="51"/>
        <v>项</v>
      </c>
      <c r="J565" s="285"/>
      <c r="K565" s="285"/>
      <c r="L565" s="285"/>
      <c r="M565" s="285">
        <f t="shared" si="52"/>
        <v>2080504</v>
      </c>
      <c r="N565" s="285">
        <f t="shared" si="53"/>
        <v>0</v>
      </c>
    </row>
    <row r="566" ht="34.9" customHeight="1" spans="1:14">
      <c r="A566" s="473">
        <v>2080505</v>
      </c>
      <c r="B566" s="216" t="s">
        <v>894</v>
      </c>
      <c r="C566" s="190">
        <v>7871</v>
      </c>
      <c r="D566" s="400">
        <v>7956</v>
      </c>
      <c r="E566" s="190">
        <v>8015</v>
      </c>
      <c r="F566" s="278">
        <f t="shared" si="48"/>
        <v>0.0182950069876764</v>
      </c>
      <c r="G566" s="278">
        <f t="shared" si="49"/>
        <v>1.00741578682755</v>
      </c>
      <c r="H566" s="472" t="str">
        <f t="shared" si="50"/>
        <v>是</v>
      </c>
      <c r="I566" s="476" t="str">
        <f t="shared" si="51"/>
        <v>项</v>
      </c>
      <c r="J566" s="284">
        <v>2080505</v>
      </c>
      <c r="K566" s="284" t="s">
        <v>895</v>
      </c>
      <c r="L566" s="287">
        <v>8015</v>
      </c>
      <c r="M566" s="285">
        <f t="shared" si="52"/>
        <v>0</v>
      </c>
      <c r="N566" s="285">
        <f t="shared" si="53"/>
        <v>0</v>
      </c>
    </row>
    <row r="567" ht="34.9" customHeight="1" spans="1:14">
      <c r="A567" s="473">
        <v>2080506</v>
      </c>
      <c r="B567" s="216" t="s">
        <v>896</v>
      </c>
      <c r="C567" s="190">
        <v>647</v>
      </c>
      <c r="D567" s="400">
        <v>3855</v>
      </c>
      <c r="E567" s="190">
        <v>820</v>
      </c>
      <c r="F567" s="278">
        <f t="shared" si="48"/>
        <v>0.267387944358578</v>
      </c>
      <c r="G567" s="278">
        <f t="shared" si="49"/>
        <v>0.212710765239948</v>
      </c>
      <c r="H567" s="472" t="str">
        <f t="shared" si="50"/>
        <v>是</v>
      </c>
      <c r="I567" s="476" t="str">
        <f t="shared" si="51"/>
        <v>项</v>
      </c>
      <c r="J567" s="284">
        <v>2080506</v>
      </c>
      <c r="K567" s="284" t="s">
        <v>897</v>
      </c>
      <c r="L567" s="287">
        <v>820</v>
      </c>
      <c r="M567" s="285">
        <f t="shared" si="52"/>
        <v>0</v>
      </c>
      <c r="N567" s="285">
        <f t="shared" si="53"/>
        <v>0</v>
      </c>
    </row>
    <row r="568" ht="34.9" customHeight="1" spans="1:14">
      <c r="A568" s="473">
        <v>2080507</v>
      </c>
      <c r="B568" s="216" t="s">
        <v>898</v>
      </c>
      <c r="C568" s="190">
        <v>2742</v>
      </c>
      <c r="D568" s="400">
        <v>4588</v>
      </c>
      <c r="E568" s="190">
        <v>5936</v>
      </c>
      <c r="F568" s="278">
        <f t="shared" si="48"/>
        <v>1.16484318016047</v>
      </c>
      <c r="G568" s="278">
        <f t="shared" si="49"/>
        <v>1.29380993897123</v>
      </c>
      <c r="H568" s="472" t="str">
        <f t="shared" si="50"/>
        <v>是</v>
      </c>
      <c r="I568" s="476" t="str">
        <f t="shared" si="51"/>
        <v>项</v>
      </c>
      <c r="J568" s="284">
        <v>2080507</v>
      </c>
      <c r="K568" s="284" t="s">
        <v>899</v>
      </c>
      <c r="L568" s="287">
        <v>5936</v>
      </c>
      <c r="M568" s="285">
        <f t="shared" si="52"/>
        <v>0</v>
      </c>
      <c r="N568" s="285">
        <f t="shared" si="53"/>
        <v>0</v>
      </c>
    </row>
    <row r="569" ht="34.9" customHeight="1" spans="1:14">
      <c r="A569" s="473">
        <v>2080599</v>
      </c>
      <c r="B569" s="216" t="s">
        <v>900</v>
      </c>
      <c r="C569" s="190">
        <v>153</v>
      </c>
      <c r="D569" s="400">
        <v>707</v>
      </c>
      <c r="E569" s="190">
        <v>955</v>
      </c>
      <c r="F569" s="278">
        <f t="shared" si="48"/>
        <v>5.24183006535948</v>
      </c>
      <c r="G569" s="278">
        <f t="shared" si="49"/>
        <v>1.35077793493635</v>
      </c>
      <c r="H569" s="472" t="str">
        <f t="shared" si="50"/>
        <v>是</v>
      </c>
      <c r="I569" s="476" t="str">
        <f t="shared" si="51"/>
        <v>项</v>
      </c>
      <c r="J569" s="284">
        <v>2080599</v>
      </c>
      <c r="K569" s="284" t="s">
        <v>901</v>
      </c>
      <c r="L569" s="287">
        <v>955</v>
      </c>
      <c r="M569" s="285">
        <f t="shared" si="52"/>
        <v>0</v>
      </c>
      <c r="N569" s="285">
        <f t="shared" si="53"/>
        <v>0</v>
      </c>
    </row>
    <row r="570" ht="34.9" customHeight="1" spans="1:14">
      <c r="A570" s="473">
        <v>20806</v>
      </c>
      <c r="B570" s="216" t="s">
        <v>902</v>
      </c>
      <c r="C570" s="190">
        <f>SUM(C571:C573)</f>
        <v>25</v>
      </c>
      <c r="D570" s="190">
        <f>SUM(D571:D573)</f>
        <v>30</v>
      </c>
      <c r="E570" s="186">
        <f>SUM(E571:E573)</f>
        <v>28</v>
      </c>
      <c r="F570" s="278">
        <f t="shared" si="48"/>
        <v>0.12</v>
      </c>
      <c r="G570" s="278">
        <f t="shared" si="49"/>
        <v>0.933333333333333</v>
      </c>
      <c r="H570" s="472" t="str">
        <f t="shared" si="50"/>
        <v>是</v>
      </c>
      <c r="I570" s="476" t="str">
        <f t="shared" si="51"/>
        <v>款</v>
      </c>
      <c r="J570" s="284">
        <v>20806</v>
      </c>
      <c r="K570" s="286" t="s">
        <v>903</v>
      </c>
      <c r="L570" s="287">
        <v>28</v>
      </c>
      <c r="M570" s="285">
        <f t="shared" si="52"/>
        <v>0</v>
      </c>
      <c r="N570" s="285">
        <f t="shared" si="53"/>
        <v>0</v>
      </c>
    </row>
    <row r="571" ht="34.9" customHeight="1" spans="1:14">
      <c r="A571" s="473">
        <v>2080601</v>
      </c>
      <c r="B571" s="216" t="s">
        <v>904</v>
      </c>
      <c r="C571" s="190"/>
      <c r="D571" s="190"/>
      <c r="E571" s="186"/>
      <c r="F571" s="278" t="str">
        <f t="shared" si="48"/>
        <v/>
      </c>
      <c r="G571" s="278" t="str">
        <f t="shared" si="49"/>
        <v/>
      </c>
      <c r="H571" s="472" t="str">
        <f t="shared" si="50"/>
        <v>否</v>
      </c>
      <c r="I571" s="476" t="str">
        <f t="shared" si="51"/>
        <v>项</v>
      </c>
      <c r="J571" s="284">
        <v>2080601</v>
      </c>
      <c r="K571" s="284" t="s">
        <v>905</v>
      </c>
      <c r="L571" s="287">
        <v>0</v>
      </c>
      <c r="M571" s="285">
        <f t="shared" si="52"/>
        <v>0</v>
      </c>
      <c r="N571" s="285">
        <f t="shared" si="53"/>
        <v>0</v>
      </c>
    </row>
    <row r="572" ht="34.9" customHeight="1" spans="1:14">
      <c r="A572" s="473">
        <v>2080602</v>
      </c>
      <c r="B572" s="216" t="s">
        <v>906</v>
      </c>
      <c r="C572" s="190"/>
      <c r="D572" s="190"/>
      <c r="E572" s="186"/>
      <c r="F572" s="278" t="str">
        <f t="shared" si="48"/>
        <v/>
      </c>
      <c r="G572" s="278" t="str">
        <f t="shared" si="49"/>
        <v/>
      </c>
      <c r="H572" s="472" t="str">
        <f t="shared" si="50"/>
        <v>否</v>
      </c>
      <c r="I572" s="476" t="str">
        <f t="shared" si="51"/>
        <v>项</v>
      </c>
      <c r="J572" s="284">
        <v>2080602</v>
      </c>
      <c r="K572" s="284" t="s">
        <v>907</v>
      </c>
      <c r="L572" s="287">
        <v>0</v>
      </c>
      <c r="M572" s="285">
        <f t="shared" si="52"/>
        <v>0</v>
      </c>
      <c r="N572" s="285">
        <f t="shared" si="53"/>
        <v>0</v>
      </c>
    </row>
    <row r="573" ht="34.9" customHeight="1" spans="1:14">
      <c r="A573" s="473">
        <v>2080699</v>
      </c>
      <c r="B573" s="216" t="s">
        <v>908</v>
      </c>
      <c r="C573" s="190">
        <v>25</v>
      </c>
      <c r="D573" s="400">
        <v>30</v>
      </c>
      <c r="E573" s="190">
        <v>28</v>
      </c>
      <c r="F573" s="278">
        <f t="shared" si="48"/>
        <v>0.12</v>
      </c>
      <c r="G573" s="278">
        <f t="shared" si="49"/>
        <v>0.933333333333333</v>
      </c>
      <c r="H573" s="472" t="str">
        <f t="shared" si="50"/>
        <v>是</v>
      </c>
      <c r="I573" s="476" t="str">
        <f t="shared" si="51"/>
        <v>项</v>
      </c>
      <c r="J573" s="284">
        <v>2080699</v>
      </c>
      <c r="K573" s="284" t="s">
        <v>909</v>
      </c>
      <c r="L573" s="287">
        <v>28</v>
      </c>
      <c r="M573" s="285">
        <f t="shared" si="52"/>
        <v>0</v>
      </c>
      <c r="N573" s="285">
        <f t="shared" si="53"/>
        <v>0</v>
      </c>
    </row>
    <row r="574" ht="34.9" customHeight="1" spans="1:14">
      <c r="A574" s="473">
        <v>20807</v>
      </c>
      <c r="B574" s="216" t="s">
        <v>910</v>
      </c>
      <c r="C574" s="190">
        <f>SUM(C575:C583)</f>
        <v>2888</v>
      </c>
      <c r="D574" s="190">
        <f>SUM(D575:D583)</f>
        <v>3227</v>
      </c>
      <c r="E574" s="186">
        <f>SUM(E575:E583)</f>
        <v>3435</v>
      </c>
      <c r="F574" s="278">
        <f t="shared" si="48"/>
        <v>0.189404432132964</v>
      </c>
      <c r="G574" s="278">
        <f t="shared" si="49"/>
        <v>1.06445615122405</v>
      </c>
      <c r="H574" s="472" t="str">
        <f t="shared" si="50"/>
        <v>是</v>
      </c>
      <c r="I574" s="476" t="str">
        <f t="shared" si="51"/>
        <v>款</v>
      </c>
      <c r="J574" s="284">
        <v>20807</v>
      </c>
      <c r="K574" s="286" t="s">
        <v>911</v>
      </c>
      <c r="L574" s="287">
        <v>3435</v>
      </c>
      <c r="M574" s="285">
        <f t="shared" si="52"/>
        <v>0</v>
      </c>
      <c r="N574" s="285">
        <f t="shared" si="53"/>
        <v>0</v>
      </c>
    </row>
    <row r="575" ht="34.9" customHeight="1" spans="1:14">
      <c r="A575" s="473">
        <v>2080701</v>
      </c>
      <c r="B575" s="216" t="s">
        <v>912</v>
      </c>
      <c r="C575" s="190"/>
      <c r="D575" s="190"/>
      <c r="E575" s="186"/>
      <c r="F575" s="278" t="str">
        <f t="shared" si="48"/>
        <v/>
      </c>
      <c r="G575" s="278" t="str">
        <f t="shared" si="49"/>
        <v/>
      </c>
      <c r="H575" s="472" t="str">
        <f t="shared" si="50"/>
        <v>否</v>
      </c>
      <c r="I575" s="476" t="str">
        <f t="shared" si="51"/>
        <v>项</v>
      </c>
      <c r="J575" s="284">
        <v>2080701</v>
      </c>
      <c r="K575" s="284" t="s">
        <v>913</v>
      </c>
      <c r="L575" s="287">
        <v>0</v>
      </c>
      <c r="M575" s="285">
        <f t="shared" si="52"/>
        <v>0</v>
      </c>
      <c r="N575" s="285">
        <f t="shared" si="53"/>
        <v>0</v>
      </c>
    </row>
    <row r="576" ht="34.9" customHeight="1" spans="1:14">
      <c r="A576" s="473">
        <v>2080702</v>
      </c>
      <c r="B576" s="216" t="s">
        <v>914</v>
      </c>
      <c r="C576" s="190">
        <v>70</v>
      </c>
      <c r="D576" s="400">
        <v>84</v>
      </c>
      <c r="E576" s="186"/>
      <c r="F576" s="278">
        <f t="shared" si="48"/>
        <v>-1</v>
      </c>
      <c r="G576" s="278">
        <f t="shared" si="49"/>
        <v>0</v>
      </c>
      <c r="H576" s="472" t="str">
        <f t="shared" si="50"/>
        <v>是</v>
      </c>
      <c r="I576" s="476" t="str">
        <f t="shared" si="51"/>
        <v>项</v>
      </c>
      <c r="J576" s="284">
        <v>2080702</v>
      </c>
      <c r="K576" s="284" t="s">
        <v>915</v>
      </c>
      <c r="L576" s="287">
        <v>0</v>
      </c>
      <c r="M576" s="285">
        <f t="shared" si="52"/>
        <v>0</v>
      </c>
      <c r="N576" s="285">
        <f t="shared" si="53"/>
        <v>0</v>
      </c>
    </row>
    <row r="577" ht="34.9" customHeight="1" spans="1:14">
      <c r="A577" s="473">
        <v>2080704</v>
      </c>
      <c r="B577" s="216" t="s">
        <v>916</v>
      </c>
      <c r="C577" s="190">
        <v>131</v>
      </c>
      <c r="D577" s="400">
        <v>48</v>
      </c>
      <c r="E577" s="186"/>
      <c r="F577" s="278">
        <f t="shared" si="48"/>
        <v>-1</v>
      </c>
      <c r="G577" s="278">
        <f t="shared" si="49"/>
        <v>0</v>
      </c>
      <c r="H577" s="472" t="str">
        <f t="shared" si="50"/>
        <v>是</v>
      </c>
      <c r="I577" s="476" t="str">
        <f t="shared" si="51"/>
        <v>项</v>
      </c>
      <c r="J577" s="284">
        <v>2080704</v>
      </c>
      <c r="K577" s="284" t="s">
        <v>917</v>
      </c>
      <c r="L577" s="287">
        <v>0</v>
      </c>
      <c r="M577" s="285">
        <f t="shared" si="52"/>
        <v>0</v>
      </c>
      <c r="N577" s="285">
        <f t="shared" si="53"/>
        <v>0</v>
      </c>
    </row>
    <row r="578" ht="34.9" customHeight="1" spans="1:14">
      <c r="A578" s="473">
        <v>2080705</v>
      </c>
      <c r="B578" s="216" t="s">
        <v>918</v>
      </c>
      <c r="C578" s="190">
        <v>950</v>
      </c>
      <c r="D578" s="400">
        <v>480</v>
      </c>
      <c r="E578" s="190">
        <v>180</v>
      </c>
      <c r="F578" s="278">
        <f t="shared" si="48"/>
        <v>-0.810526315789474</v>
      </c>
      <c r="G578" s="278">
        <f t="shared" si="49"/>
        <v>0.375</v>
      </c>
      <c r="H578" s="472" t="str">
        <f t="shared" si="50"/>
        <v>是</v>
      </c>
      <c r="I578" s="476" t="str">
        <f t="shared" si="51"/>
        <v>项</v>
      </c>
      <c r="J578" s="284">
        <v>2080705</v>
      </c>
      <c r="K578" s="284" t="s">
        <v>919</v>
      </c>
      <c r="L578" s="287">
        <v>180</v>
      </c>
      <c r="M578" s="285">
        <f t="shared" si="52"/>
        <v>0</v>
      </c>
      <c r="N578" s="285">
        <f t="shared" si="53"/>
        <v>0</v>
      </c>
    </row>
    <row r="579" ht="34.9" customHeight="1" spans="1:14">
      <c r="A579" s="473">
        <v>2080709</v>
      </c>
      <c r="B579" s="216" t="s">
        <v>920</v>
      </c>
      <c r="C579" s="190">
        <v>20</v>
      </c>
      <c r="D579" s="400">
        <v>24</v>
      </c>
      <c r="E579" s="190">
        <v>0</v>
      </c>
      <c r="F579" s="278">
        <f t="shared" si="48"/>
        <v>-1</v>
      </c>
      <c r="G579" s="278">
        <f t="shared" si="49"/>
        <v>0</v>
      </c>
      <c r="H579" s="472" t="str">
        <f t="shared" si="50"/>
        <v>是</v>
      </c>
      <c r="I579" s="476" t="str">
        <f t="shared" si="51"/>
        <v>项</v>
      </c>
      <c r="J579" s="284">
        <v>2080709</v>
      </c>
      <c r="K579" s="284" t="s">
        <v>921</v>
      </c>
      <c r="L579" s="287">
        <v>0</v>
      </c>
      <c r="M579" s="285">
        <f t="shared" si="52"/>
        <v>0</v>
      </c>
      <c r="N579" s="285">
        <f t="shared" si="53"/>
        <v>0</v>
      </c>
    </row>
    <row r="580" ht="34.9" customHeight="1" spans="1:14">
      <c r="A580" s="473">
        <v>2080711</v>
      </c>
      <c r="B580" s="216" t="s">
        <v>922</v>
      </c>
      <c r="C580" s="190">
        <v>39</v>
      </c>
      <c r="D580" s="400">
        <v>35</v>
      </c>
      <c r="E580" s="190">
        <v>35</v>
      </c>
      <c r="F580" s="278">
        <f t="shared" si="48"/>
        <v>-0.102564102564103</v>
      </c>
      <c r="G580" s="278">
        <f t="shared" si="49"/>
        <v>1</v>
      </c>
      <c r="H580" s="472" t="str">
        <f t="shared" si="50"/>
        <v>是</v>
      </c>
      <c r="I580" s="476" t="str">
        <f t="shared" si="51"/>
        <v>项</v>
      </c>
      <c r="J580" s="284">
        <v>2080711</v>
      </c>
      <c r="K580" s="284" t="s">
        <v>923</v>
      </c>
      <c r="L580" s="287">
        <v>35</v>
      </c>
      <c r="M580" s="285">
        <f t="shared" si="52"/>
        <v>0</v>
      </c>
      <c r="N580" s="285">
        <f t="shared" si="53"/>
        <v>0</v>
      </c>
    </row>
    <row r="581" ht="34.9" customHeight="1" spans="1:14">
      <c r="A581" s="473">
        <v>2080712</v>
      </c>
      <c r="B581" s="216" t="s">
        <v>924</v>
      </c>
      <c r="C581" s="190"/>
      <c r="D581" s="190"/>
      <c r="E581" s="190">
        <v>10</v>
      </c>
      <c r="F581" s="278" t="str">
        <f t="shared" ref="F581:F644" si="54">IF(C581&lt;&gt;0,E581/C581-1,"")</f>
        <v/>
      </c>
      <c r="G581" s="278" t="str">
        <f t="shared" ref="G581:G644" si="55">IF(D581&lt;&gt;0,E581/D581,"")</f>
        <v/>
      </c>
      <c r="H581" s="472" t="str">
        <f t="shared" ref="H581:H644" si="56">IF(LEN(A581)=3,"是",IF(B581&lt;&gt;"",IF(SUM(C581:E581)&lt;&gt;0,"是","否"),"是"))</f>
        <v>是</v>
      </c>
      <c r="I581" s="476" t="str">
        <f t="shared" ref="I581:I644" si="57">IF(LEN(A581)=3,"类",IF(LEN(A581)=5,"款","项"))</f>
        <v>项</v>
      </c>
      <c r="J581" s="284">
        <v>2080712</v>
      </c>
      <c r="K581" s="284" t="s">
        <v>925</v>
      </c>
      <c r="L581" s="287">
        <v>10</v>
      </c>
      <c r="M581" s="285">
        <f t="shared" si="52"/>
        <v>0</v>
      </c>
      <c r="N581" s="285">
        <f t="shared" si="53"/>
        <v>0</v>
      </c>
    </row>
    <row r="582" ht="34.9" customHeight="1" spans="1:14">
      <c r="A582" s="473">
        <v>2080713</v>
      </c>
      <c r="B582" s="216" t="s">
        <v>926</v>
      </c>
      <c r="C582" s="190"/>
      <c r="D582" s="190"/>
      <c r="E582" s="190">
        <v>0</v>
      </c>
      <c r="F582" s="278" t="str">
        <f t="shared" si="54"/>
        <v/>
      </c>
      <c r="G582" s="278" t="str">
        <f t="shared" si="55"/>
        <v/>
      </c>
      <c r="H582" s="472" t="str">
        <f t="shared" si="56"/>
        <v>否</v>
      </c>
      <c r="I582" s="476" t="str">
        <f t="shared" si="57"/>
        <v>项</v>
      </c>
      <c r="J582" s="284">
        <v>2080713</v>
      </c>
      <c r="K582" s="284" t="s">
        <v>927</v>
      </c>
      <c r="L582" s="287">
        <v>0</v>
      </c>
      <c r="M582" s="285">
        <f t="shared" ref="M582:M645" si="58">A582-J582</f>
        <v>0</v>
      </c>
      <c r="N582" s="285">
        <f t="shared" ref="N582:N645" si="59">E582-L582</f>
        <v>0</v>
      </c>
    </row>
    <row r="583" ht="34.9" customHeight="1" spans="1:14">
      <c r="A583" s="473">
        <v>2080799</v>
      </c>
      <c r="B583" s="216" t="s">
        <v>928</v>
      </c>
      <c r="C583" s="190">
        <v>1678</v>
      </c>
      <c r="D583" s="400">
        <v>2556</v>
      </c>
      <c r="E583" s="190">
        <v>3210</v>
      </c>
      <c r="F583" s="278">
        <f t="shared" si="54"/>
        <v>0.912991656734207</v>
      </c>
      <c r="G583" s="278">
        <f t="shared" si="55"/>
        <v>1.25586854460094</v>
      </c>
      <c r="H583" s="472" t="str">
        <f t="shared" si="56"/>
        <v>是</v>
      </c>
      <c r="I583" s="476" t="str">
        <f t="shared" si="57"/>
        <v>项</v>
      </c>
      <c r="J583" s="284">
        <v>2080799</v>
      </c>
      <c r="K583" s="284" t="s">
        <v>929</v>
      </c>
      <c r="L583" s="287">
        <v>3210</v>
      </c>
      <c r="M583" s="285">
        <f t="shared" si="58"/>
        <v>0</v>
      </c>
      <c r="N583" s="285">
        <f t="shared" si="59"/>
        <v>0</v>
      </c>
    </row>
    <row r="584" ht="34.9" customHeight="1" spans="1:14">
      <c r="A584" s="473">
        <v>20808</v>
      </c>
      <c r="B584" s="216" t="s">
        <v>930</v>
      </c>
      <c r="C584" s="190">
        <f>SUM(C585:C591)</f>
        <v>1081</v>
      </c>
      <c r="D584" s="190">
        <f>SUM(D585:D591)</f>
        <v>993</v>
      </c>
      <c r="E584" s="186">
        <f>SUM(E585:E591)</f>
        <v>1195</v>
      </c>
      <c r="F584" s="278">
        <f t="shared" si="54"/>
        <v>0.105457909343201</v>
      </c>
      <c r="G584" s="278">
        <f t="shared" si="55"/>
        <v>1.20342396777442</v>
      </c>
      <c r="H584" s="472" t="str">
        <f t="shared" si="56"/>
        <v>是</v>
      </c>
      <c r="I584" s="476" t="str">
        <f t="shared" si="57"/>
        <v>款</v>
      </c>
      <c r="J584" s="284">
        <v>20808</v>
      </c>
      <c r="K584" s="286" t="s">
        <v>931</v>
      </c>
      <c r="L584" s="287">
        <v>1195</v>
      </c>
      <c r="M584" s="285">
        <f t="shared" si="58"/>
        <v>0</v>
      </c>
      <c r="N584" s="285">
        <f t="shared" si="59"/>
        <v>0</v>
      </c>
    </row>
    <row r="585" ht="34.9" customHeight="1" spans="1:14">
      <c r="A585" s="473">
        <v>2080801</v>
      </c>
      <c r="B585" s="216" t="s">
        <v>932</v>
      </c>
      <c r="C585" s="190">
        <v>23</v>
      </c>
      <c r="D585" s="400">
        <v>23</v>
      </c>
      <c r="E585" s="190">
        <v>26</v>
      </c>
      <c r="F585" s="278">
        <f t="shared" si="54"/>
        <v>0.130434782608696</v>
      </c>
      <c r="G585" s="278">
        <f t="shared" si="55"/>
        <v>1.1304347826087</v>
      </c>
      <c r="H585" s="472" t="str">
        <f t="shared" si="56"/>
        <v>是</v>
      </c>
      <c r="I585" s="476" t="str">
        <f t="shared" si="57"/>
        <v>项</v>
      </c>
      <c r="J585" s="284">
        <v>2080801</v>
      </c>
      <c r="K585" s="284" t="s">
        <v>933</v>
      </c>
      <c r="L585" s="287">
        <v>26</v>
      </c>
      <c r="M585" s="285">
        <f t="shared" si="58"/>
        <v>0</v>
      </c>
      <c r="N585" s="285">
        <f t="shared" si="59"/>
        <v>0</v>
      </c>
    </row>
    <row r="586" ht="34.9" customHeight="1" spans="1:14">
      <c r="A586" s="473">
        <v>2080802</v>
      </c>
      <c r="B586" s="216" t="s">
        <v>934</v>
      </c>
      <c r="C586" s="190">
        <v>77</v>
      </c>
      <c r="D586" s="400">
        <v>59</v>
      </c>
      <c r="E586" s="190">
        <v>84</v>
      </c>
      <c r="F586" s="278">
        <f t="shared" si="54"/>
        <v>0.0909090909090908</v>
      </c>
      <c r="G586" s="278">
        <f t="shared" si="55"/>
        <v>1.42372881355932</v>
      </c>
      <c r="H586" s="472" t="str">
        <f t="shared" si="56"/>
        <v>是</v>
      </c>
      <c r="I586" s="476" t="str">
        <f t="shared" si="57"/>
        <v>项</v>
      </c>
      <c r="J586" s="284">
        <v>2080802</v>
      </c>
      <c r="K586" s="284" t="s">
        <v>935</v>
      </c>
      <c r="L586" s="287">
        <v>84</v>
      </c>
      <c r="M586" s="285">
        <f t="shared" si="58"/>
        <v>0</v>
      </c>
      <c r="N586" s="285">
        <f t="shared" si="59"/>
        <v>0</v>
      </c>
    </row>
    <row r="587" ht="34.9" customHeight="1" spans="1:14">
      <c r="A587" s="473">
        <v>2080803</v>
      </c>
      <c r="B587" s="216" t="s">
        <v>936</v>
      </c>
      <c r="C587" s="190">
        <v>13</v>
      </c>
      <c r="D587" s="400">
        <v>12</v>
      </c>
      <c r="E587" s="190">
        <v>14</v>
      </c>
      <c r="F587" s="278">
        <f t="shared" si="54"/>
        <v>0.0769230769230769</v>
      </c>
      <c r="G587" s="278">
        <f t="shared" si="55"/>
        <v>1.16666666666667</v>
      </c>
      <c r="H587" s="472" t="str">
        <f t="shared" si="56"/>
        <v>是</v>
      </c>
      <c r="I587" s="476" t="str">
        <f t="shared" si="57"/>
        <v>项</v>
      </c>
      <c r="J587" s="284">
        <v>2080803</v>
      </c>
      <c r="K587" s="284" t="s">
        <v>937</v>
      </c>
      <c r="L587" s="287">
        <v>14</v>
      </c>
      <c r="M587" s="285">
        <f t="shared" si="58"/>
        <v>0</v>
      </c>
      <c r="N587" s="285">
        <f t="shared" si="59"/>
        <v>0</v>
      </c>
    </row>
    <row r="588" ht="34.9" customHeight="1" spans="1:14">
      <c r="A588" s="473">
        <v>2080804</v>
      </c>
      <c r="B588" s="216" t="s">
        <v>938</v>
      </c>
      <c r="C588" s="190"/>
      <c r="D588" s="190"/>
      <c r="E588" s="190">
        <v>0</v>
      </c>
      <c r="F588" s="278" t="str">
        <f t="shared" si="54"/>
        <v/>
      </c>
      <c r="G588" s="278" t="str">
        <f t="shared" si="55"/>
        <v/>
      </c>
      <c r="H588" s="472" t="str">
        <f t="shared" si="56"/>
        <v>否</v>
      </c>
      <c r="I588" s="476" t="str">
        <f t="shared" si="57"/>
        <v>项</v>
      </c>
      <c r="J588" s="284">
        <v>2080804</v>
      </c>
      <c r="K588" s="284" t="s">
        <v>939</v>
      </c>
      <c r="L588" s="287">
        <v>0</v>
      </c>
      <c r="M588" s="285">
        <f t="shared" si="58"/>
        <v>0</v>
      </c>
      <c r="N588" s="285">
        <f t="shared" si="59"/>
        <v>0</v>
      </c>
    </row>
    <row r="589" ht="34.9" customHeight="1" spans="1:14">
      <c r="A589" s="473">
        <v>2080805</v>
      </c>
      <c r="B589" s="216" t="s">
        <v>940</v>
      </c>
      <c r="C589" s="190">
        <v>96</v>
      </c>
      <c r="D589" s="400">
        <v>91</v>
      </c>
      <c r="E589" s="190">
        <v>91</v>
      </c>
      <c r="F589" s="278">
        <f t="shared" si="54"/>
        <v>-0.0520833333333334</v>
      </c>
      <c r="G589" s="278">
        <f t="shared" si="55"/>
        <v>1</v>
      </c>
      <c r="H589" s="472" t="str">
        <f t="shared" si="56"/>
        <v>是</v>
      </c>
      <c r="I589" s="476" t="str">
        <f t="shared" si="57"/>
        <v>项</v>
      </c>
      <c r="J589" s="284">
        <v>2080805</v>
      </c>
      <c r="K589" s="284" t="s">
        <v>941</v>
      </c>
      <c r="L589" s="287">
        <v>91</v>
      </c>
      <c r="M589" s="285">
        <f t="shared" si="58"/>
        <v>0</v>
      </c>
      <c r="N589" s="285">
        <f t="shared" si="59"/>
        <v>0</v>
      </c>
    </row>
    <row r="590" ht="34.9" customHeight="1" spans="1:14">
      <c r="A590" s="479">
        <v>2080806</v>
      </c>
      <c r="B590" s="216" t="s">
        <v>942</v>
      </c>
      <c r="C590" s="190">
        <v>118</v>
      </c>
      <c r="D590" s="400">
        <v>126</v>
      </c>
      <c r="E590" s="190">
        <v>138</v>
      </c>
      <c r="F590" s="278">
        <f t="shared" si="54"/>
        <v>0.169491525423729</v>
      </c>
      <c r="G590" s="278">
        <f t="shared" si="55"/>
        <v>1.0952380952381</v>
      </c>
      <c r="H590" s="472" t="str">
        <f t="shared" si="56"/>
        <v>是</v>
      </c>
      <c r="I590" s="476" t="str">
        <f t="shared" si="57"/>
        <v>项</v>
      </c>
      <c r="J590" s="284">
        <v>2080806</v>
      </c>
      <c r="K590" s="284" t="s">
        <v>943</v>
      </c>
      <c r="L590" s="287">
        <v>138</v>
      </c>
      <c r="M590" s="285">
        <f t="shared" si="58"/>
        <v>0</v>
      </c>
      <c r="N590" s="285">
        <f t="shared" si="59"/>
        <v>0</v>
      </c>
    </row>
    <row r="591" ht="34.9" customHeight="1" spans="1:14">
      <c r="A591" s="480">
        <v>2080899</v>
      </c>
      <c r="B591" s="216" t="s">
        <v>944</v>
      </c>
      <c r="C591" s="190">
        <v>754</v>
      </c>
      <c r="D591" s="400">
        <v>682</v>
      </c>
      <c r="E591" s="190">
        <v>842</v>
      </c>
      <c r="F591" s="278">
        <f t="shared" si="54"/>
        <v>0.116710875331565</v>
      </c>
      <c r="G591" s="278">
        <f t="shared" si="55"/>
        <v>1.23460410557185</v>
      </c>
      <c r="H591" s="472" t="str">
        <f t="shared" si="56"/>
        <v>是</v>
      </c>
      <c r="I591" s="476" t="str">
        <f t="shared" si="57"/>
        <v>项</v>
      </c>
      <c r="J591" s="284">
        <v>2080899</v>
      </c>
      <c r="K591" s="284" t="s">
        <v>945</v>
      </c>
      <c r="L591" s="287">
        <v>842</v>
      </c>
      <c r="M591" s="285">
        <f t="shared" si="58"/>
        <v>0</v>
      </c>
      <c r="N591" s="285">
        <f t="shared" si="59"/>
        <v>0</v>
      </c>
    </row>
    <row r="592" ht="34.9" customHeight="1" spans="1:14">
      <c r="A592" s="481">
        <v>20809</v>
      </c>
      <c r="B592" s="454" t="s">
        <v>946</v>
      </c>
      <c r="C592" s="190">
        <f>SUM(C593:C598)</f>
        <v>110</v>
      </c>
      <c r="D592" s="190">
        <f>SUM(D593:D598)</f>
        <v>276</v>
      </c>
      <c r="E592" s="186">
        <f>SUM(E593:E598)</f>
        <v>316</v>
      </c>
      <c r="F592" s="278">
        <f t="shared" si="54"/>
        <v>1.87272727272727</v>
      </c>
      <c r="G592" s="278">
        <f t="shared" si="55"/>
        <v>1.14492753623188</v>
      </c>
      <c r="H592" s="472" t="str">
        <f t="shared" si="56"/>
        <v>是</v>
      </c>
      <c r="I592" s="476" t="str">
        <f t="shared" si="57"/>
        <v>款</v>
      </c>
      <c r="J592" s="284">
        <v>20809</v>
      </c>
      <c r="K592" s="286" t="s">
        <v>947</v>
      </c>
      <c r="L592" s="287">
        <v>316</v>
      </c>
      <c r="M592" s="285">
        <f t="shared" si="58"/>
        <v>0</v>
      </c>
      <c r="N592" s="285">
        <f t="shared" si="59"/>
        <v>0</v>
      </c>
    </row>
    <row r="593" ht="34.9" customHeight="1" spans="1:14">
      <c r="A593" s="473">
        <v>2080901</v>
      </c>
      <c r="B593" s="454" t="s">
        <v>948</v>
      </c>
      <c r="C593" s="190">
        <v>28</v>
      </c>
      <c r="D593" s="400">
        <v>175</v>
      </c>
      <c r="E593" s="190">
        <v>94</v>
      </c>
      <c r="F593" s="278">
        <f t="shared" si="54"/>
        <v>2.35714285714286</v>
      </c>
      <c r="G593" s="278">
        <f t="shared" si="55"/>
        <v>0.537142857142857</v>
      </c>
      <c r="H593" s="472" t="str">
        <f t="shared" si="56"/>
        <v>是</v>
      </c>
      <c r="I593" s="476" t="str">
        <f t="shared" si="57"/>
        <v>项</v>
      </c>
      <c r="J593" s="284">
        <v>2080901</v>
      </c>
      <c r="K593" s="284" t="s">
        <v>949</v>
      </c>
      <c r="L593" s="287">
        <v>94</v>
      </c>
      <c r="M593" s="285">
        <f t="shared" si="58"/>
        <v>0</v>
      </c>
      <c r="N593" s="285">
        <f t="shared" si="59"/>
        <v>0</v>
      </c>
    </row>
    <row r="594" s="345" customFormat="1" ht="34.9" customHeight="1" spans="1:14">
      <c r="A594" s="473">
        <v>2080902</v>
      </c>
      <c r="B594" s="454" t="s">
        <v>950</v>
      </c>
      <c r="C594" s="190">
        <v>23</v>
      </c>
      <c r="D594" s="400">
        <v>24</v>
      </c>
      <c r="E594" s="190">
        <v>36</v>
      </c>
      <c r="F594" s="278">
        <f t="shared" si="54"/>
        <v>0.565217391304348</v>
      </c>
      <c r="G594" s="278">
        <f t="shared" si="55"/>
        <v>1.5</v>
      </c>
      <c r="H594" s="472" t="str">
        <f t="shared" si="56"/>
        <v>是</v>
      </c>
      <c r="I594" s="476" t="str">
        <f t="shared" si="57"/>
        <v>项</v>
      </c>
      <c r="J594" s="284">
        <v>2080902</v>
      </c>
      <c r="K594" s="284" t="s">
        <v>951</v>
      </c>
      <c r="L594" s="287">
        <v>36</v>
      </c>
      <c r="M594" s="285">
        <f t="shared" si="58"/>
        <v>0</v>
      </c>
      <c r="N594" s="285">
        <f t="shared" si="59"/>
        <v>0</v>
      </c>
    </row>
    <row r="595" ht="34.9" customHeight="1" spans="1:14">
      <c r="A595" s="473">
        <v>2080903</v>
      </c>
      <c r="B595" s="454" t="s">
        <v>952</v>
      </c>
      <c r="C595" s="190">
        <v>1</v>
      </c>
      <c r="D595" s="400">
        <v>1</v>
      </c>
      <c r="E595" s="190">
        <v>9</v>
      </c>
      <c r="F595" s="278">
        <f t="shared" si="54"/>
        <v>8</v>
      </c>
      <c r="G595" s="278">
        <f t="shared" si="55"/>
        <v>9</v>
      </c>
      <c r="H595" s="472" t="str">
        <f t="shared" si="56"/>
        <v>是</v>
      </c>
      <c r="I595" s="476" t="str">
        <f t="shared" si="57"/>
        <v>项</v>
      </c>
      <c r="J595" s="284">
        <v>2080903</v>
      </c>
      <c r="K595" s="284" t="s">
        <v>953</v>
      </c>
      <c r="L595" s="287">
        <v>9</v>
      </c>
      <c r="M595" s="285">
        <f t="shared" si="58"/>
        <v>0</v>
      </c>
      <c r="N595" s="285">
        <f t="shared" si="59"/>
        <v>0</v>
      </c>
    </row>
    <row r="596" ht="34.9" customHeight="1" spans="1:14">
      <c r="A596" s="473">
        <v>2080904</v>
      </c>
      <c r="B596" s="454" t="s">
        <v>954</v>
      </c>
      <c r="C596" s="190">
        <v>7</v>
      </c>
      <c r="D596" s="400">
        <v>10</v>
      </c>
      <c r="E596" s="190">
        <v>3</v>
      </c>
      <c r="F596" s="278">
        <f t="shared" si="54"/>
        <v>-0.571428571428571</v>
      </c>
      <c r="G596" s="278">
        <f t="shared" si="55"/>
        <v>0.3</v>
      </c>
      <c r="H596" s="472" t="str">
        <f t="shared" si="56"/>
        <v>是</v>
      </c>
      <c r="I596" s="476" t="str">
        <f t="shared" si="57"/>
        <v>项</v>
      </c>
      <c r="J596" s="284">
        <v>2080904</v>
      </c>
      <c r="K596" s="284" t="s">
        <v>955</v>
      </c>
      <c r="L596" s="287">
        <v>3</v>
      </c>
      <c r="M596" s="285">
        <f t="shared" si="58"/>
        <v>0</v>
      </c>
      <c r="N596" s="285">
        <f t="shared" si="59"/>
        <v>0</v>
      </c>
    </row>
    <row r="597" ht="34.9" customHeight="1" spans="1:14">
      <c r="A597" s="473">
        <v>2080905</v>
      </c>
      <c r="B597" s="454" t="s">
        <v>956</v>
      </c>
      <c r="C597" s="190">
        <v>51</v>
      </c>
      <c r="D597" s="400">
        <v>66</v>
      </c>
      <c r="E597" s="190">
        <v>7</v>
      </c>
      <c r="F597" s="278">
        <f t="shared" si="54"/>
        <v>-0.862745098039216</v>
      </c>
      <c r="G597" s="278">
        <f t="shared" si="55"/>
        <v>0.106060606060606</v>
      </c>
      <c r="H597" s="472" t="str">
        <f t="shared" si="56"/>
        <v>是</v>
      </c>
      <c r="I597" s="476" t="str">
        <f t="shared" si="57"/>
        <v>项</v>
      </c>
      <c r="J597" s="284">
        <v>2080905</v>
      </c>
      <c r="K597" s="284" t="s">
        <v>957</v>
      </c>
      <c r="L597" s="287">
        <v>7</v>
      </c>
      <c r="M597" s="285">
        <f t="shared" si="58"/>
        <v>0</v>
      </c>
      <c r="N597" s="285">
        <f t="shared" si="59"/>
        <v>0</v>
      </c>
    </row>
    <row r="598" ht="34.9" customHeight="1" spans="1:14">
      <c r="A598" s="473">
        <v>2080999</v>
      </c>
      <c r="B598" s="454" t="s">
        <v>958</v>
      </c>
      <c r="C598" s="190"/>
      <c r="D598" s="190"/>
      <c r="E598" s="190">
        <v>167</v>
      </c>
      <c r="F598" s="278" t="str">
        <f t="shared" si="54"/>
        <v/>
      </c>
      <c r="G598" s="278" t="str">
        <f t="shared" si="55"/>
        <v/>
      </c>
      <c r="H598" s="472" t="str">
        <f t="shared" si="56"/>
        <v>是</v>
      </c>
      <c r="I598" s="476" t="str">
        <f t="shared" si="57"/>
        <v>项</v>
      </c>
      <c r="J598" s="284">
        <v>2080999</v>
      </c>
      <c r="K598" s="284" t="s">
        <v>959</v>
      </c>
      <c r="L598" s="287">
        <v>167</v>
      </c>
      <c r="M598" s="285">
        <f t="shared" si="58"/>
        <v>0</v>
      </c>
      <c r="N598" s="285">
        <f t="shared" si="59"/>
        <v>0</v>
      </c>
    </row>
    <row r="599" ht="34.9" customHeight="1" spans="1:14">
      <c r="A599" s="473">
        <v>20810</v>
      </c>
      <c r="B599" s="454" t="s">
        <v>960</v>
      </c>
      <c r="C599" s="190">
        <f>SUM(C600:C606)</f>
        <v>1265</v>
      </c>
      <c r="D599" s="190">
        <f>SUM(D600:D606)</f>
        <v>684</v>
      </c>
      <c r="E599" s="186">
        <f>SUM(E600:E606)</f>
        <v>1137</v>
      </c>
      <c r="F599" s="278">
        <f t="shared" si="54"/>
        <v>-0.101185770750988</v>
      </c>
      <c r="G599" s="278">
        <f t="shared" si="55"/>
        <v>1.66228070175439</v>
      </c>
      <c r="H599" s="472" t="str">
        <f t="shared" si="56"/>
        <v>是</v>
      </c>
      <c r="I599" s="476" t="str">
        <f t="shared" si="57"/>
        <v>款</v>
      </c>
      <c r="J599" s="284">
        <v>20810</v>
      </c>
      <c r="K599" s="286" t="s">
        <v>961</v>
      </c>
      <c r="L599" s="287">
        <v>1137</v>
      </c>
      <c r="M599" s="285">
        <f t="shared" si="58"/>
        <v>0</v>
      </c>
      <c r="N599" s="285">
        <f t="shared" si="59"/>
        <v>0</v>
      </c>
    </row>
    <row r="600" ht="34.9" customHeight="1" spans="1:14">
      <c r="A600" s="473">
        <v>2081001</v>
      </c>
      <c r="B600" s="454" t="s">
        <v>962</v>
      </c>
      <c r="C600" s="190">
        <v>38</v>
      </c>
      <c r="D600" s="400">
        <v>59</v>
      </c>
      <c r="E600" s="190">
        <v>55</v>
      </c>
      <c r="F600" s="278">
        <f t="shared" si="54"/>
        <v>0.447368421052632</v>
      </c>
      <c r="G600" s="278">
        <f t="shared" si="55"/>
        <v>0.932203389830508</v>
      </c>
      <c r="H600" s="472" t="str">
        <f t="shared" si="56"/>
        <v>是</v>
      </c>
      <c r="I600" s="476" t="str">
        <f t="shared" si="57"/>
        <v>项</v>
      </c>
      <c r="J600" s="284">
        <v>2081001</v>
      </c>
      <c r="K600" s="284" t="s">
        <v>963</v>
      </c>
      <c r="L600" s="287">
        <v>55</v>
      </c>
      <c r="M600" s="285">
        <f t="shared" si="58"/>
        <v>0</v>
      </c>
      <c r="N600" s="285">
        <f t="shared" si="59"/>
        <v>0</v>
      </c>
    </row>
    <row r="601" ht="34.9" customHeight="1" spans="1:14">
      <c r="A601" s="473">
        <v>2081002</v>
      </c>
      <c r="B601" s="454" t="s">
        <v>964</v>
      </c>
      <c r="C601" s="190">
        <v>228</v>
      </c>
      <c r="D601" s="400">
        <v>279</v>
      </c>
      <c r="E601" s="190">
        <v>292</v>
      </c>
      <c r="F601" s="278">
        <f t="shared" si="54"/>
        <v>0.280701754385965</v>
      </c>
      <c r="G601" s="278">
        <f t="shared" si="55"/>
        <v>1.04659498207885</v>
      </c>
      <c r="H601" s="472" t="str">
        <f t="shared" si="56"/>
        <v>是</v>
      </c>
      <c r="I601" s="476" t="str">
        <f t="shared" si="57"/>
        <v>项</v>
      </c>
      <c r="J601" s="284">
        <v>2081002</v>
      </c>
      <c r="K601" s="284" t="s">
        <v>965</v>
      </c>
      <c r="L601" s="287">
        <v>292</v>
      </c>
      <c r="M601" s="285">
        <f t="shared" si="58"/>
        <v>0</v>
      </c>
      <c r="N601" s="285">
        <f t="shared" si="59"/>
        <v>0</v>
      </c>
    </row>
    <row r="602" s="345" customFormat="1" ht="34.9" customHeight="1" spans="1:14">
      <c r="A602" s="473">
        <v>2081003</v>
      </c>
      <c r="B602" s="454" t="s">
        <v>966</v>
      </c>
      <c r="C602" s="190"/>
      <c r="D602" s="190"/>
      <c r="E602" s="190">
        <v>0</v>
      </c>
      <c r="F602" s="278" t="str">
        <f t="shared" si="54"/>
        <v/>
      </c>
      <c r="G602" s="278" t="str">
        <f t="shared" si="55"/>
        <v/>
      </c>
      <c r="H602" s="472" t="str">
        <f t="shared" si="56"/>
        <v>否</v>
      </c>
      <c r="I602" s="476" t="str">
        <f t="shared" si="57"/>
        <v>项</v>
      </c>
      <c r="J602" s="284">
        <v>2081003</v>
      </c>
      <c r="K602" s="284" t="s">
        <v>967</v>
      </c>
      <c r="L602" s="287">
        <v>0</v>
      </c>
      <c r="M602" s="285">
        <f t="shared" si="58"/>
        <v>0</v>
      </c>
      <c r="N602" s="285">
        <f t="shared" si="59"/>
        <v>0</v>
      </c>
    </row>
    <row r="603" ht="34.9" customHeight="1" spans="1:14">
      <c r="A603" s="473">
        <v>2081004</v>
      </c>
      <c r="B603" s="454" t="s">
        <v>968</v>
      </c>
      <c r="C603" s="190">
        <v>776</v>
      </c>
      <c r="D603" s="400">
        <v>100</v>
      </c>
      <c r="E603" s="190">
        <v>573</v>
      </c>
      <c r="F603" s="278">
        <f t="shared" si="54"/>
        <v>-0.26159793814433</v>
      </c>
      <c r="G603" s="278">
        <f t="shared" si="55"/>
        <v>5.73</v>
      </c>
      <c r="H603" s="472" t="str">
        <f t="shared" si="56"/>
        <v>是</v>
      </c>
      <c r="I603" s="476" t="str">
        <f t="shared" si="57"/>
        <v>项</v>
      </c>
      <c r="J603" s="284">
        <v>2081004</v>
      </c>
      <c r="K603" s="284" t="s">
        <v>969</v>
      </c>
      <c r="L603" s="287">
        <v>573</v>
      </c>
      <c r="M603" s="285">
        <f t="shared" si="58"/>
        <v>0</v>
      </c>
      <c r="N603" s="285">
        <f t="shared" si="59"/>
        <v>0</v>
      </c>
    </row>
    <row r="604" ht="34.9" customHeight="1" spans="1:14">
      <c r="A604" s="473">
        <v>2081005</v>
      </c>
      <c r="B604" s="454" t="s">
        <v>970</v>
      </c>
      <c r="C604" s="190">
        <v>223</v>
      </c>
      <c r="D604" s="400">
        <v>230</v>
      </c>
      <c r="E604" s="190">
        <v>209</v>
      </c>
      <c r="F604" s="278">
        <f t="shared" si="54"/>
        <v>-0.0627802690582959</v>
      </c>
      <c r="G604" s="278">
        <f t="shared" si="55"/>
        <v>0.908695652173913</v>
      </c>
      <c r="H604" s="472" t="str">
        <f t="shared" si="56"/>
        <v>是</v>
      </c>
      <c r="I604" s="476" t="str">
        <f t="shared" si="57"/>
        <v>项</v>
      </c>
      <c r="J604" s="284">
        <v>2081005</v>
      </c>
      <c r="K604" s="284" t="s">
        <v>971</v>
      </c>
      <c r="L604" s="287">
        <v>209</v>
      </c>
      <c r="M604" s="285">
        <f t="shared" si="58"/>
        <v>0</v>
      </c>
      <c r="N604" s="285">
        <f t="shared" si="59"/>
        <v>0</v>
      </c>
    </row>
    <row r="605" ht="34.9" customHeight="1" spans="1:14">
      <c r="A605" s="473">
        <v>2081006</v>
      </c>
      <c r="B605" s="454" t="s">
        <v>972</v>
      </c>
      <c r="C605" s="190"/>
      <c r="D605" s="190"/>
      <c r="E605" s="190">
        <v>0</v>
      </c>
      <c r="F605" s="278" t="str">
        <f t="shared" si="54"/>
        <v/>
      </c>
      <c r="G605" s="278" t="str">
        <f t="shared" si="55"/>
        <v/>
      </c>
      <c r="H605" s="472" t="str">
        <f t="shared" si="56"/>
        <v>否</v>
      </c>
      <c r="I605" s="476" t="str">
        <f t="shared" si="57"/>
        <v>项</v>
      </c>
      <c r="J605" s="284">
        <v>2081006</v>
      </c>
      <c r="K605" s="284" t="s">
        <v>973</v>
      </c>
      <c r="L605" s="287">
        <v>0</v>
      </c>
      <c r="M605" s="285">
        <f t="shared" si="58"/>
        <v>0</v>
      </c>
      <c r="N605" s="285">
        <f t="shared" si="59"/>
        <v>0</v>
      </c>
    </row>
    <row r="606" ht="34.9" customHeight="1" spans="1:14">
      <c r="A606" s="473">
        <v>2081099</v>
      </c>
      <c r="B606" s="454" t="s">
        <v>974</v>
      </c>
      <c r="C606" s="190"/>
      <c r="D606" s="190">
        <v>16</v>
      </c>
      <c r="E606" s="190">
        <v>8</v>
      </c>
      <c r="F606" s="278" t="str">
        <f t="shared" si="54"/>
        <v/>
      </c>
      <c r="G606" s="278">
        <f t="shared" si="55"/>
        <v>0.5</v>
      </c>
      <c r="H606" s="472" t="str">
        <f t="shared" si="56"/>
        <v>是</v>
      </c>
      <c r="I606" s="476" t="str">
        <f t="shared" si="57"/>
        <v>项</v>
      </c>
      <c r="J606" s="284">
        <v>2081099</v>
      </c>
      <c r="K606" s="284" t="s">
        <v>975</v>
      </c>
      <c r="L606" s="287">
        <v>8</v>
      </c>
      <c r="M606" s="285">
        <f t="shared" si="58"/>
        <v>0</v>
      </c>
      <c r="N606" s="285">
        <f t="shared" si="59"/>
        <v>0</v>
      </c>
    </row>
    <row r="607" ht="34.9" customHeight="1" spans="1:14">
      <c r="A607" s="473">
        <v>20811</v>
      </c>
      <c r="B607" s="454" t="s">
        <v>976</v>
      </c>
      <c r="C607" s="190">
        <f>SUM(C608:C615)</f>
        <v>484</v>
      </c>
      <c r="D607" s="190">
        <f>SUM(D608:D615)</f>
        <v>697</v>
      </c>
      <c r="E607" s="186">
        <f>SUM(E608:E615)</f>
        <v>574</v>
      </c>
      <c r="F607" s="278">
        <f t="shared" si="54"/>
        <v>0.18595041322314</v>
      </c>
      <c r="G607" s="278">
        <f t="shared" si="55"/>
        <v>0.823529411764706</v>
      </c>
      <c r="H607" s="472" t="str">
        <f t="shared" si="56"/>
        <v>是</v>
      </c>
      <c r="I607" s="476" t="str">
        <f t="shared" si="57"/>
        <v>款</v>
      </c>
      <c r="J607" s="284">
        <v>20811</v>
      </c>
      <c r="K607" s="286" t="s">
        <v>977</v>
      </c>
      <c r="L607" s="287">
        <v>574</v>
      </c>
      <c r="M607" s="285">
        <f t="shared" si="58"/>
        <v>0</v>
      </c>
      <c r="N607" s="285">
        <f t="shared" si="59"/>
        <v>0</v>
      </c>
    </row>
    <row r="608" ht="34.9" customHeight="1" spans="1:14">
      <c r="A608" s="473">
        <v>2081101</v>
      </c>
      <c r="B608" s="454" t="s">
        <v>145</v>
      </c>
      <c r="C608" s="190">
        <v>80</v>
      </c>
      <c r="D608" s="400">
        <v>99</v>
      </c>
      <c r="E608" s="190">
        <v>97</v>
      </c>
      <c r="F608" s="278">
        <f t="shared" si="54"/>
        <v>0.2125</v>
      </c>
      <c r="G608" s="278">
        <f t="shared" si="55"/>
        <v>0.97979797979798</v>
      </c>
      <c r="H608" s="472" t="str">
        <f t="shared" si="56"/>
        <v>是</v>
      </c>
      <c r="I608" s="476" t="str">
        <f t="shared" si="57"/>
        <v>项</v>
      </c>
      <c r="J608" s="284">
        <v>2081101</v>
      </c>
      <c r="K608" s="284" t="s">
        <v>146</v>
      </c>
      <c r="L608" s="287">
        <v>97</v>
      </c>
      <c r="M608" s="285">
        <f t="shared" si="58"/>
        <v>0</v>
      </c>
      <c r="N608" s="285">
        <f t="shared" si="59"/>
        <v>0</v>
      </c>
    </row>
    <row r="609" ht="34.9" customHeight="1" spans="1:14">
      <c r="A609" s="473">
        <v>2081102</v>
      </c>
      <c r="B609" s="454" t="s">
        <v>147</v>
      </c>
      <c r="C609" s="190"/>
      <c r="D609" s="190"/>
      <c r="E609" s="190">
        <v>0</v>
      </c>
      <c r="F609" s="278" t="str">
        <f t="shared" si="54"/>
        <v/>
      </c>
      <c r="G609" s="278" t="str">
        <f t="shared" si="55"/>
        <v/>
      </c>
      <c r="H609" s="472" t="str">
        <f t="shared" si="56"/>
        <v>否</v>
      </c>
      <c r="I609" s="476" t="str">
        <f t="shared" si="57"/>
        <v>项</v>
      </c>
      <c r="J609" s="284">
        <v>2081102</v>
      </c>
      <c r="K609" s="284" t="s">
        <v>148</v>
      </c>
      <c r="L609" s="287">
        <v>0</v>
      </c>
      <c r="M609" s="285">
        <f t="shared" si="58"/>
        <v>0</v>
      </c>
      <c r="N609" s="285">
        <f t="shared" si="59"/>
        <v>0</v>
      </c>
    </row>
    <row r="610" ht="34.9" customHeight="1" spans="1:14">
      <c r="A610" s="473">
        <v>2081103</v>
      </c>
      <c r="B610" s="454" t="s">
        <v>149</v>
      </c>
      <c r="C610" s="190"/>
      <c r="D610" s="190"/>
      <c r="E610" s="190">
        <v>0</v>
      </c>
      <c r="F610" s="278" t="str">
        <f t="shared" si="54"/>
        <v/>
      </c>
      <c r="G610" s="278" t="str">
        <f t="shared" si="55"/>
        <v/>
      </c>
      <c r="H610" s="472" t="str">
        <f t="shared" si="56"/>
        <v>否</v>
      </c>
      <c r="I610" s="476" t="str">
        <f t="shared" si="57"/>
        <v>项</v>
      </c>
      <c r="J610" s="284">
        <v>2081103</v>
      </c>
      <c r="K610" s="284" t="s">
        <v>150</v>
      </c>
      <c r="L610" s="287">
        <v>0</v>
      </c>
      <c r="M610" s="285">
        <f t="shared" si="58"/>
        <v>0</v>
      </c>
      <c r="N610" s="285">
        <f t="shared" si="59"/>
        <v>0</v>
      </c>
    </row>
    <row r="611" ht="34.9" customHeight="1" spans="1:14">
      <c r="A611" s="473">
        <v>2081104</v>
      </c>
      <c r="B611" s="216" t="s">
        <v>978</v>
      </c>
      <c r="C611" s="190">
        <v>10</v>
      </c>
      <c r="D611" s="400">
        <v>23</v>
      </c>
      <c r="E611" s="190">
        <v>63</v>
      </c>
      <c r="F611" s="278">
        <f t="shared" si="54"/>
        <v>5.3</v>
      </c>
      <c r="G611" s="278">
        <f t="shared" si="55"/>
        <v>2.73913043478261</v>
      </c>
      <c r="H611" s="472" t="str">
        <f t="shared" si="56"/>
        <v>是</v>
      </c>
      <c r="I611" s="476" t="str">
        <f t="shared" si="57"/>
        <v>项</v>
      </c>
      <c r="J611" s="284">
        <v>2081104</v>
      </c>
      <c r="K611" s="284" t="s">
        <v>979</v>
      </c>
      <c r="L611" s="287">
        <v>63</v>
      </c>
      <c r="M611" s="285">
        <f t="shared" si="58"/>
        <v>0</v>
      </c>
      <c r="N611" s="285">
        <f t="shared" si="59"/>
        <v>0</v>
      </c>
    </row>
    <row r="612" ht="34.9" customHeight="1" spans="1:14">
      <c r="A612" s="473">
        <v>2081105</v>
      </c>
      <c r="B612" s="216" t="s">
        <v>980</v>
      </c>
      <c r="C612" s="190">
        <v>40</v>
      </c>
      <c r="D612" s="400">
        <v>33</v>
      </c>
      <c r="E612" s="190">
        <v>9</v>
      </c>
      <c r="F612" s="278">
        <f t="shared" si="54"/>
        <v>-0.775</v>
      </c>
      <c r="G612" s="278">
        <f t="shared" si="55"/>
        <v>0.272727272727273</v>
      </c>
      <c r="H612" s="472" t="str">
        <f t="shared" si="56"/>
        <v>是</v>
      </c>
      <c r="I612" s="476" t="str">
        <f t="shared" si="57"/>
        <v>项</v>
      </c>
      <c r="J612" s="284">
        <v>2081105</v>
      </c>
      <c r="K612" s="284" t="s">
        <v>981</v>
      </c>
      <c r="L612" s="287">
        <v>9</v>
      </c>
      <c r="M612" s="285">
        <f t="shared" si="58"/>
        <v>0</v>
      </c>
      <c r="N612" s="285">
        <f t="shared" si="59"/>
        <v>0</v>
      </c>
    </row>
    <row r="613" ht="34.9" customHeight="1" spans="1:14">
      <c r="A613" s="473">
        <v>2081106</v>
      </c>
      <c r="B613" s="216" t="s">
        <v>982</v>
      </c>
      <c r="C613" s="190"/>
      <c r="D613" s="190"/>
      <c r="E613" s="190">
        <v>0</v>
      </c>
      <c r="F613" s="278" t="str">
        <f t="shared" si="54"/>
        <v/>
      </c>
      <c r="G613" s="278" t="str">
        <f t="shared" si="55"/>
        <v/>
      </c>
      <c r="H613" s="472" t="str">
        <f t="shared" si="56"/>
        <v>否</v>
      </c>
      <c r="I613" s="476" t="str">
        <f t="shared" si="57"/>
        <v>项</v>
      </c>
      <c r="J613" s="284">
        <v>2081106</v>
      </c>
      <c r="K613" s="284" t="s">
        <v>983</v>
      </c>
      <c r="L613" s="287">
        <v>0</v>
      </c>
      <c r="M613" s="285">
        <f t="shared" si="58"/>
        <v>0</v>
      </c>
      <c r="N613" s="285">
        <f t="shared" si="59"/>
        <v>0</v>
      </c>
    </row>
    <row r="614" ht="34.9" customHeight="1" spans="1:14">
      <c r="A614" s="473">
        <v>2081107</v>
      </c>
      <c r="B614" s="216" t="s">
        <v>984</v>
      </c>
      <c r="C614" s="190">
        <v>224</v>
      </c>
      <c r="D614" s="400">
        <v>270</v>
      </c>
      <c r="E614" s="190">
        <v>332</v>
      </c>
      <c r="F614" s="278">
        <f t="shared" si="54"/>
        <v>0.482142857142857</v>
      </c>
      <c r="G614" s="278">
        <f t="shared" si="55"/>
        <v>1.22962962962963</v>
      </c>
      <c r="H614" s="472" t="str">
        <f t="shared" si="56"/>
        <v>是</v>
      </c>
      <c r="I614" s="476" t="str">
        <f t="shared" si="57"/>
        <v>项</v>
      </c>
      <c r="J614" s="284">
        <v>2081107</v>
      </c>
      <c r="K614" s="284" t="s">
        <v>985</v>
      </c>
      <c r="L614" s="287">
        <v>332</v>
      </c>
      <c r="M614" s="285">
        <f t="shared" si="58"/>
        <v>0</v>
      </c>
      <c r="N614" s="285">
        <f t="shared" si="59"/>
        <v>0</v>
      </c>
    </row>
    <row r="615" ht="34.9" customHeight="1" spans="1:14">
      <c r="A615" s="473">
        <v>2081199</v>
      </c>
      <c r="B615" s="216" t="s">
        <v>986</v>
      </c>
      <c r="C615" s="190">
        <v>130</v>
      </c>
      <c r="D615" s="400">
        <v>272</v>
      </c>
      <c r="E615" s="190">
        <v>73</v>
      </c>
      <c r="F615" s="278">
        <f t="shared" si="54"/>
        <v>-0.438461538461538</v>
      </c>
      <c r="G615" s="278">
        <f t="shared" si="55"/>
        <v>0.268382352941176</v>
      </c>
      <c r="H615" s="472" t="str">
        <f t="shared" si="56"/>
        <v>是</v>
      </c>
      <c r="I615" s="476" t="str">
        <f t="shared" si="57"/>
        <v>项</v>
      </c>
      <c r="J615" s="284">
        <v>2081199</v>
      </c>
      <c r="K615" s="284" t="s">
        <v>987</v>
      </c>
      <c r="L615" s="287">
        <v>73</v>
      </c>
      <c r="M615" s="285">
        <f t="shared" si="58"/>
        <v>0</v>
      </c>
      <c r="N615" s="285">
        <f t="shared" si="59"/>
        <v>0</v>
      </c>
    </row>
    <row r="616" ht="34.9" customHeight="1" spans="1:14">
      <c r="A616" s="473">
        <v>20816</v>
      </c>
      <c r="B616" s="216" t="s">
        <v>988</v>
      </c>
      <c r="C616" s="190">
        <f>SUM(C617:C620)</f>
        <v>0</v>
      </c>
      <c r="D616" s="190">
        <f>SUM(D617:D620)</f>
        <v>0</v>
      </c>
      <c r="E616" s="186">
        <f>SUM(E617:E620)</f>
        <v>0</v>
      </c>
      <c r="F616" s="278" t="str">
        <f t="shared" si="54"/>
        <v/>
      </c>
      <c r="G616" s="278" t="str">
        <f t="shared" si="55"/>
        <v/>
      </c>
      <c r="H616" s="472" t="str">
        <f t="shared" si="56"/>
        <v>否</v>
      </c>
      <c r="I616" s="476" t="str">
        <f t="shared" si="57"/>
        <v>款</v>
      </c>
      <c r="J616" s="284">
        <v>20816</v>
      </c>
      <c r="K616" s="286" t="s">
        <v>989</v>
      </c>
      <c r="L616" s="287">
        <v>0</v>
      </c>
      <c r="M616" s="285">
        <f t="shared" si="58"/>
        <v>0</v>
      </c>
      <c r="N616" s="285">
        <f t="shared" si="59"/>
        <v>0</v>
      </c>
    </row>
    <row r="617" ht="34.9" customHeight="1" spans="1:14">
      <c r="A617" s="473">
        <v>2081601</v>
      </c>
      <c r="B617" s="216" t="s">
        <v>145</v>
      </c>
      <c r="C617" s="190"/>
      <c r="D617" s="190"/>
      <c r="E617" s="186"/>
      <c r="F617" s="278" t="str">
        <f t="shared" si="54"/>
        <v/>
      </c>
      <c r="G617" s="278" t="str">
        <f t="shared" si="55"/>
        <v/>
      </c>
      <c r="H617" s="472" t="str">
        <f t="shared" si="56"/>
        <v>否</v>
      </c>
      <c r="I617" s="476" t="str">
        <f t="shared" si="57"/>
        <v>项</v>
      </c>
      <c r="J617" s="284">
        <v>2081601</v>
      </c>
      <c r="K617" s="284" t="s">
        <v>146</v>
      </c>
      <c r="L617" s="287">
        <v>0</v>
      </c>
      <c r="M617" s="285">
        <f t="shared" si="58"/>
        <v>0</v>
      </c>
      <c r="N617" s="285">
        <f t="shared" si="59"/>
        <v>0</v>
      </c>
    </row>
    <row r="618" ht="34.9" customHeight="1" spans="1:14">
      <c r="A618" s="473">
        <v>2081602</v>
      </c>
      <c r="B618" s="216" t="s">
        <v>147</v>
      </c>
      <c r="C618" s="190"/>
      <c r="D618" s="190"/>
      <c r="E618" s="186"/>
      <c r="F618" s="278" t="str">
        <f t="shared" si="54"/>
        <v/>
      </c>
      <c r="G618" s="278" t="str">
        <f t="shared" si="55"/>
        <v/>
      </c>
      <c r="H618" s="472" t="str">
        <f t="shared" si="56"/>
        <v>否</v>
      </c>
      <c r="I618" s="476" t="str">
        <f t="shared" si="57"/>
        <v>项</v>
      </c>
      <c r="J618" s="284">
        <v>2081602</v>
      </c>
      <c r="K618" s="284" t="s">
        <v>148</v>
      </c>
      <c r="L618" s="287">
        <v>0</v>
      </c>
      <c r="M618" s="285">
        <f t="shared" si="58"/>
        <v>0</v>
      </c>
      <c r="N618" s="285">
        <f t="shared" si="59"/>
        <v>0</v>
      </c>
    </row>
    <row r="619" ht="34.9" customHeight="1" spans="1:14">
      <c r="A619" s="473">
        <v>2081603</v>
      </c>
      <c r="B619" s="216" t="s">
        <v>149</v>
      </c>
      <c r="C619" s="190"/>
      <c r="D619" s="190"/>
      <c r="E619" s="186"/>
      <c r="F619" s="278" t="str">
        <f t="shared" si="54"/>
        <v/>
      </c>
      <c r="G619" s="278" t="str">
        <f t="shared" si="55"/>
        <v/>
      </c>
      <c r="H619" s="472" t="str">
        <f t="shared" si="56"/>
        <v>否</v>
      </c>
      <c r="I619" s="476" t="str">
        <f t="shared" si="57"/>
        <v>项</v>
      </c>
      <c r="J619" s="284">
        <v>2081603</v>
      </c>
      <c r="K619" s="284" t="s">
        <v>150</v>
      </c>
      <c r="L619" s="287">
        <v>0</v>
      </c>
      <c r="M619" s="285">
        <f t="shared" si="58"/>
        <v>0</v>
      </c>
      <c r="N619" s="285">
        <f t="shared" si="59"/>
        <v>0</v>
      </c>
    </row>
    <row r="620" ht="34.9" customHeight="1" spans="1:14">
      <c r="A620" s="473">
        <v>2081699</v>
      </c>
      <c r="B620" s="216" t="s">
        <v>990</v>
      </c>
      <c r="C620" s="190"/>
      <c r="D620" s="190"/>
      <c r="E620" s="186"/>
      <c r="F620" s="278" t="str">
        <f t="shared" si="54"/>
        <v/>
      </c>
      <c r="G620" s="278" t="str">
        <f t="shared" si="55"/>
        <v/>
      </c>
      <c r="H620" s="472" t="str">
        <f t="shared" si="56"/>
        <v>否</v>
      </c>
      <c r="I620" s="476" t="str">
        <f t="shared" si="57"/>
        <v>项</v>
      </c>
      <c r="J620" s="284">
        <v>2081699</v>
      </c>
      <c r="K620" s="284" t="s">
        <v>991</v>
      </c>
      <c r="L620" s="287">
        <v>0</v>
      </c>
      <c r="M620" s="285">
        <f t="shared" si="58"/>
        <v>0</v>
      </c>
      <c r="N620" s="285">
        <f t="shared" si="59"/>
        <v>0</v>
      </c>
    </row>
    <row r="621" ht="34.9" customHeight="1" spans="1:14">
      <c r="A621" s="473">
        <v>20819</v>
      </c>
      <c r="B621" s="216" t="s">
        <v>992</v>
      </c>
      <c r="C621" s="190">
        <f>SUM(C622:C623)</f>
        <v>2603</v>
      </c>
      <c r="D621" s="190">
        <f>SUM(D622:D623)</f>
        <v>3048</v>
      </c>
      <c r="E621" s="186">
        <f>SUM(E622:E623)</f>
        <v>2708</v>
      </c>
      <c r="F621" s="278">
        <f t="shared" si="54"/>
        <v>0.0403380714560122</v>
      </c>
      <c r="G621" s="278">
        <f t="shared" si="55"/>
        <v>0.888451443569554</v>
      </c>
      <c r="H621" s="472" t="str">
        <f t="shared" si="56"/>
        <v>是</v>
      </c>
      <c r="I621" s="476" t="str">
        <f t="shared" si="57"/>
        <v>款</v>
      </c>
      <c r="J621" s="284">
        <v>20819</v>
      </c>
      <c r="K621" s="286" t="s">
        <v>993</v>
      </c>
      <c r="L621" s="287">
        <v>2708</v>
      </c>
      <c r="M621" s="285">
        <f t="shared" si="58"/>
        <v>0</v>
      </c>
      <c r="N621" s="285">
        <f t="shared" si="59"/>
        <v>0</v>
      </c>
    </row>
    <row r="622" ht="34.9" customHeight="1" spans="1:14">
      <c r="A622" s="473">
        <v>2081901</v>
      </c>
      <c r="B622" s="216" t="s">
        <v>994</v>
      </c>
      <c r="C622" s="190">
        <v>493</v>
      </c>
      <c r="D622" s="400">
        <v>454</v>
      </c>
      <c r="E622" s="190">
        <v>484</v>
      </c>
      <c r="F622" s="278">
        <f t="shared" si="54"/>
        <v>-0.0182555780933062</v>
      </c>
      <c r="G622" s="278">
        <f t="shared" si="55"/>
        <v>1.06607929515419</v>
      </c>
      <c r="H622" s="472" t="str">
        <f t="shared" si="56"/>
        <v>是</v>
      </c>
      <c r="I622" s="476" t="str">
        <f t="shared" si="57"/>
        <v>项</v>
      </c>
      <c r="J622" s="284">
        <v>2081901</v>
      </c>
      <c r="K622" s="284" t="s">
        <v>995</v>
      </c>
      <c r="L622" s="287">
        <v>484</v>
      </c>
      <c r="M622" s="285">
        <f t="shared" si="58"/>
        <v>0</v>
      </c>
      <c r="N622" s="285">
        <f t="shared" si="59"/>
        <v>0</v>
      </c>
    </row>
    <row r="623" ht="34.9" customHeight="1" spans="1:14">
      <c r="A623" s="473">
        <v>2081902</v>
      </c>
      <c r="B623" s="216" t="s">
        <v>996</v>
      </c>
      <c r="C623" s="190">
        <v>2110</v>
      </c>
      <c r="D623" s="400">
        <v>2594</v>
      </c>
      <c r="E623" s="190">
        <v>2224</v>
      </c>
      <c r="F623" s="278">
        <f t="shared" si="54"/>
        <v>0.0540284360189573</v>
      </c>
      <c r="G623" s="278">
        <f t="shared" si="55"/>
        <v>0.857363145720894</v>
      </c>
      <c r="H623" s="472" t="str">
        <f t="shared" si="56"/>
        <v>是</v>
      </c>
      <c r="I623" s="476" t="str">
        <f t="shared" si="57"/>
        <v>项</v>
      </c>
      <c r="J623" s="284">
        <v>2081902</v>
      </c>
      <c r="K623" s="284" t="s">
        <v>997</v>
      </c>
      <c r="L623" s="287">
        <v>2224</v>
      </c>
      <c r="M623" s="285">
        <f t="shared" si="58"/>
        <v>0</v>
      </c>
      <c r="N623" s="285">
        <f t="shared" si="59"/>
        <v>0</v>
      </c>
    </row>
    <row r="624" ht="34.9" customHeight="1" spans="1:14">
      <c r="A624" s="473">
        <v>20820</v>
      </c>
      <c r="B624" s="216" t="s">
        <v>998</v>
      </c>
      <c r="C624" s="190">
        <f>SUM(C625:C626)</f>
        <v>950</v>
      </c>
      <c r="D624" s="190">
        <f>SUM(D625:D626)</f>
        <v>835</v>
      </c>
      <c r="E624" s="186">
        <f>SUM(E625:E626)</f>
        <v>720</v>
      </c>
      <c r="F624" s="278">
        <f t="shared" si="54"/>
        <v>-0.242105263157895</v>
      </c>
      <c r="G624" s="278">
        <f t="shared" si="55"/>
        <v>0.862275449101796</v>
      </c>
      <c r="H624" s="472" t="str">
        <f t="shared" si="56"/>
        <v>是</v>
      </c>
      <c r="I624" s="476" t="str">
        <f t="shared" si="57"/>
        <v>款</v>
      </c>
      <c r="J624" s="284">
        <v>20820</v>
      </c>
      <c r="K624" s="286" t="s">
        <v>999</v>
      </c>
      <c r="L624" s="287">
        <v>720</v>
      </c>
      <c r="M624" s="285">
        <f t="shared" si="58"/>
        <v>0</v>
      </c>
      <c r="N624" s="285">
        <f t="shared" si="59"/>
        <v>0</v>
      </c>
    </row>
    <row r="625" ht="34.9" customHeight="1" spans="1:14">
      <c r="A625" s="473">
        <v>2082001</v>
      </c>
      <c r="B625" s="216" t="s">
        <v>1000</v>
      </c>
      <c r="C625" s="190">
        <v>623</v>
      </c>
      <c r="D625" s="400">
        <v>582</v>
      </c>
      <c r="E625" s="190">
        <v>430</v>
      </c>
      <c r="F625" s="278">
        <f t="shared" si="54"/>
        <v>-0.309791332263242</v>
      </c>
      <c r="G625" s="278">
        <f t="shared" si="55"/>
        <v>0.738831615120275</v>
      </c>
      <c r="H625" s="472" t="str">
        <f t="shared" si="56"/>
        <v>是</v>
      </c>
      <c r="I625" s="476" t="str">
        <f t="shared" si="57"/>
        <v>项</v>
      </c>
      <c r="J625" s="284">
        <v>2082001</v>
      </c>
      <c r="K625" s="284" t="s">
        <v>1001</v>
      </c>
      <c r="L625" s="287">
        <v>430</v>
      </c>
      <c r="M625" s="285">
        <f t="shared" si="58"/>
        <v>0</v>
      </c>
      <c r="N625" s="285">
        <f t="shared" si="59"/>
        <v>0</v>
      </c>
    </row>
    <row r="626" ht="34.9" customHeight="1" spans="1:14">
      <c r="A626" s="473">
        <v>2082002</v>
      </c>
      <c r="B626" s="216" t="s">
        <v>1002</v>
      </c>
      <c r="C626" s="190">
        <v>327</v>
      </c>
      <c r="D626" s="400">
        <v>253</v>
      </c>
      <c r="E626" s="190">
        <v>290</v>
      </c>
      <c r="F626" s="278">
        <f t="shared" si="54"/>
        <v>-0.113149847094801</v>
      </c>
      <c r="G626" s="278">
        <f t="shared" si="55"/>
        <v>1.14624505928854</v>
      </c>
      <c r="H626" s="472" t="str">
        <f t="shared" si="56"/>
        <v>是</v>
      </c>
      <c r="I626" s="476" t="str">
        <f t="shared" si="57"/>
        <v>项</v>
      </c>
      <c r="J626" s="284">
        <v>2082002</v>
      </c>
      <c r="K626" s="284" t="s">
        <v>1003</v>
      </c>
      <c r="L626" s="287">
        <v>290</v>
      </c>
      <c r="M626" s="285">
        <f t="shared" si="58"/>
        <v>0</v>
      </c>
      <c r="N626" s="285">
        <f t="shared" si="59"/>
        <v>0</v>
      </c>
    </row>
    <row r="627" ht="34.9" customHeight="1" spans="1:14">
      <c r="A627" s="473">
        <v>20821</v>
      </c>
      <c r="B627" s="216" t="s">
        <v>1004</v>
      </c>
      <c r="C627" s="190">
        <f>SUM(C628:C629)</f>
        <v>293</v>
      </c>
      <c r="D627" s="190">
        <f>SUM(D628:D629)</f>
        <v>440</v>
      </c>
      <c r="E627" s="186">
        <f>SUM(E628:E629)</f>
        <v>398</v>
      </c>
      <c r="F627" s="278">
        <f t="shared" si="54"/>
        <v>0.358361774744027</v>
      </c>
      <c r="G627" s="278">
        <f t="shared" si="55"/>
        <v>0.904545454545455</v>
      </c>
      <c r="H627" s="472" t="str">
        <f t="shared" si="56"/>
        <v>是</v>
      </c>
      <c r="I627" s="476" t="str">
        <f t="shared" si="57"/>
        <v>款</v>
      </c>
      <c r="J627" s="284">
        <v>20821</v>
      </c>
      <c r="K627" s="286" t="s">
        <v>1005</v>
      </c>
      <c r="L627" s="287">
        <v>398</v>
      </c>
      <c r="M627" s="285">
        <f t="shared" si="58"/>
        <v>0</v>
      </c>
      <c r="N627" s="285">
        <f t="shared" si="59"/>
        <v>0</v>
      </c>
    </row>
    <row r="628" ht="34.9" customHeight="1" spans="1:14">
      <c r="A628" s="473">
        <v>2082101</v>
      </c>
      <c r="B628" s="216" t="s">
        <v>1006</v>
      </c>
      <c r="C628" s="190">
        <v>29</v>
      </c>
      <c r="D628" s="400">
        <v>53</v>
      </c>
      <c r="E628" s="190">
        <v>39</v>
      </c>
      <c r="F628" s="278">
        <f t="shared" si="54"/>
        <v>0.344827586206897</v>
      </c>
      <c r="G628" s="278">
        <f t="shared" si="55"/>
        <v>0.735849056603774</v>
      </c>
      <c r="H628" s="472" t="str">
        <f t="shared" si="56"/>
        <v>是</v>
      </c>
      <c r="I628" s="476" t="str">
        <f t="shared" si="57"/>
        <v>项</v>
      </c>
      <c r="J628" s="284">
        <v>2082101</v>
      </c>
      <c r="K628" s="284" t="s">
        <v>1007</v>
      </c>
      <c r="L628" s="287">
        <v>39</v>
      </c>
      <c r="M628" s="285">
        <f t="shared" si="58"/>
        <v>0</v>
      </c>
      <c r="N628" s="285">
        <f t="shared" si="59"/>
        <v>0</v>
      </c>
    </row>
    <row r="629" ht="34.9" customHeight="1" spans="1:14">
      <c r="A629" s="473">
        <v>2082102</v>
      </c>
      <c r="B629" s="216" t="s">
        <v>1008</v>
      </c>
      <c r="C629" s="190">
        <v>264</v>
      </c>
      <c r="D629" s="400">
        <v>387</v>
      </c>
      <c r="E629" s="190">
        <v>359</v>
      </c>
      <c r="F629" s="278">
        <f t="shared" si="54"/>
        <v>0.359848484848485</v>
      </c>
      <c r="G629" s="278">
        <f t="shared" si="55"/>
        <v>0.92764857881137</v>
      </c>
      <c r="H629" s="472" t="str">
        <f t="shared" si="56"/>
        <v>是</v>
      </c>
      <c r="I629" s="476" t="str">
        <f t="shared" si="57"/>
        <v>项</v>
      </c>
      <c r="J629" s="284">
        <v>2082102</v>
      </c>
      <c r="K629" s="284" t="s">
        <v>1009</v>
      </c>
      <c r="L629" s="287">
        <v>359</v>
      </c>
      <c r="M629" s="285">
        <f t="shared" si="58"/>
        <v>0</v>
      </c>
      <c r="N629" s="285">
        <f t="shared" si="59"/>
        <v>0</v>
      </c>
    </row>
    <row r="630" ht="34.9" customHeight="1" spans="1:14">
      <c r="A630" s="473">
        <v>20824</v>
      </c>
      <c r="B630" s="216" t="s">
        <v>1010</v>
      </c>
      <c r="C630" s="190">
        <f>SUM(C631:C632)</f>
        <v>0</v>
      </c>
      <c r="D630" s="190">
        <f>SUM(D631:D632)</f>
        <v>0</v>
      </c>
      <c r="E630" s="186">
        <f>SUM(E631:E632)</f>
        <v>0</v>
      </c>
      <c r="F630" s="278" t="str">
        <f t="shared" si="54"/>
        <v/>
      </c>
      <c r="G630" s="278" t="str">
        <f t="shared" si="55"/>
        <v/>
      </c>
      <c r="H630" s="472" t="str">
        <f t="shared" si="56"/>
        <v>否</v>
      </c>
      <c r="I630" s="476" t="str">
        <f t="shared" si="57"/>
        <v>款</v>
      </c>
      <c r="J630" s="284">
        <v>20824</v>
      </c>
      <c r="K630" s="286" t="s">
        <v>1011</v>
      </c>
      <c r="L630" s="287">
        <v>0</v>
      </c>
      <c r="M630" s="285">
        <f t="shared" si="58"/>
        <v>0</v>
      </c>
      <c r="N630" s="285">
        <f t="shared" si="59"/>
        <v>0</v>
      </c>
    </row>
    <row r="631" ht="34.9" customHeight="1" spans="1:14">
      <c r="A631" s="473">
        <v>2082401</v>
      </c>
      <c r="B631" s="216" t="s">
        <v>1012</v>
      </c>
      <c r="C631" s="190"/>
      <c r="D631" s="190"/>
      <c r="E631" s="186"/>
      <c r="F631" s="278" t="str">
        <f t="shared" si="54"/>
        <v/>
      </c>
      <c r="G631" s="278" t="str">
        <f t="shared" si="55"/>
        <v/>
      </c>
      <c r="H631" s="472" t="str">
        <f t="shared" si="56"/>
        <v>否</v>
      </c>
      <c r="I631" s="476" t="str">
        <f t="shared" si="57"/>
        <v>项</v>
      </c>
      <c r="J631" s="284">
        <v>2082401</v>
      </c>
      <c r="K631" s="284" t="s">
        <v>1013</v>
      </c>
      <c r="L631" s="287">
        <v>0</v>
      </c>
      <c r="M631" s="285">
        <f t="shared" si="58"/>
        <v>0</v>
      </c>
      <c r="N631" s="285">
        <f t="shared" si="59"/>
        <v>0</v>
      </c>
    </row>
    <row r="632" ht="34.9" customHeight="1" spans="1:14">
      <c r="A632" s="473">
        <v>2082402</v>
      </c>
      <c r="B632" s="216" t="s">
        <v>1014</v>
      </c>
      <c r="C632" s="190"/>
      <c r="D632" s="190"/>
      <c r="E632" s="186"/>
      <c r="F632" s="278" t="str">
        <f t="shared" si="54"/>
        <v/>
      </c>
      <c r="G632" s="278" t="str">
        <f t="shared" si="55"/>
        <v/>
      </c>
      <c r="H632" s="472" t="str">
        <f t="shared" si="56"/>
        <v>否</v>
      </c>
      <c r="I632" s="476" t="str">
        <f t="shared" si="57"/>
        <v>项</v>
      </c>
      <c r="J632" s="284">
        <v>2082402</v>
      </c>
      <c r="K632" s="284" t="s">
        <v>1015</v>
      </c>
      <c r="L632" s="287">
        <v>0</v>
      </c>
      <c r="M632" s="285">
        <f t="shared" si="58"/>
        <v>0</v>
      </c>
      <c r="N632" s="285">
        <f t="shared" si="59"/>
        <v>0</v>
      </c>
    </row>
    <row r="633" ht="34.9" customHeight="1" spans="1:14">
      <c r="A633" s="473">
        <v>20825</v>
      </c>
      <c r="B633" s="216" t="s">
        <v>1016</v>
      </c>
      <c r="C633" s="190">
        <f>SUM(C634:C635)</f>
        <v>23</v>
      </c>
      <c r="D633" s="190">
        <f>SUM(D634:D635)</f>
        <v>22</v>
      </c>
      <c r="E633" s="186">
        <f>SUM(E634:E635)</f>
        <v>20</v>
      </c>
      <c r="F633" s="278">
        <f t="shared" si="54"/>
        <v>-0.130434782608696</v>
      </c>
      <c r="G633" s="278">
        <f t="shared" si="55"/>
        <v>0.909090909090909</v>
      </c>
      <c r="H633" s="472" t="str">
        <f t="shared" si="56"/>
        <v>是</v>
      </c>
      <c r="I633" s="476" t="str">
        <f t="shared" si="57"/>
        <v>款</v>
      </c>
      <c r="J633" s="284">
        <v>20825</v>
      </c>
      <c r="K633" s="286" t="s">
        <v>1017</v>
      </c>
      <c r="L633" s="287">
        <v>20</v>
      </c>
      <c r="M633" s="285">
        <f t="shared" si="58"/>
        <v>0</v>
      </c>
      <c r="N633" s="285">
        <f t="shared" si="59"/>
        <v>0</v>
      </c>
    </row>
    <row r="634" ht="34.9" customHeight="1" spans="1:14">
      <c r="A634" s="473">
        <v>2082501</v>
      </c>
      <c r="B634" s="216" t="s">
        <v>1018</v>
      </c>
      <c r="C634" s="190">
        <v>4</v>
      </c>
      <c r="D634" s="400">
        <v>4</v>
      </c>
      <c r="E634" s="190">
        <v>4</v>
      </c>
      <c r="F634" s="278">
        <f t="shared" si="54"/>
        <v>0</v>
      </c>
      <c r="G634" s="278">
        <f t="shared" si="55"/>
        <v>1</v>
      </c>
      <c r="H634" s="472" t="str">
        <f t="shared" si="56"/>
        <v>是</v>
      </c>
      <c r="I634" s="476" t="str">
        <f t="shared" si="57"/>
        <v>项</v>
      </c>
      <c r="J634" s="284">
        <v>2082501</v>
      </c>
      <c r="K634" s="284" t="s">
        <v>1019</v>
      </c>
      <c r="L634" s="287">
        <v>4</v>
      </c>
      <c r="M634" s="285">
        <f t="shared" si="58"/>
        <v>0</v>
      </c>
      <c r="N634" s="285">
        <f t="shared" si="59"/>
        <v>0</v>
      </c>
    </row>
    <row r="635" ht="34.9" customHeight="1" spans="1:14">
      <c r="A635" s="473">
        <v>2082502</v>
      </c>
      <c r="B635" s="216" t="s">
        <v>1020</v>
      </c>
      <c r="C635" s="190">
        <v>19</v>
      </c>
      <c r="D635" s="400">
        <v>18</v>
      </c>
      <c r="E635" s="190">
        <v>16</v>
      </c>
      <c r="F635" s="278">
        <f t="shared" si="54"/>
        <v>-0.157894736842105</v>
      </c>
      <c r="G635" s="278">
        <f t="shared" si="55"/>
        <v>0.888888888888889</v>
      </c>
      <c r="H635" s="472" t="str">
        <f t="shared" si="56"/>
        <v>是</v>
      </c>
      <c r="I635" s="476" t="str">
        <f t="shared" si="57"/>
        <v>项</v>
      </c>
      <c r="J635" s="284">
        <v>2082502</v>
      </c>
      <c r="K635" s="284" t="s">
        <v>1021</v>
      </c>
      <c r="L635" s="287">
        <v>16</v>
      </c>
      <c r="M635" s="285">
        <f t="shared" si="58"/>
        <v>0</v>
      </c>
      <c r="N635" s="285">
        <f t="shared" si="59"/>
        <v>0</v>
      </c>
    </row>
    <row r="636" ht="34.9" customHeight="1" spans="1:14">
      <c r="A636" s="473">
        <v>20826</v>
      </c>
      <c r="B636" s="216" t="s">
        <v>1022</v>
      </c>
      <c r="C636" s="190">
        <f>SUM(C637:C639)</f>
        <v>11683</v>
      </c>
      <c r="D636" s="190">
        <f>SUM(D637:D639)</f>
        <v>12729</v>
      </c>
      <c r="E636" s="186">
        <f>SUM(E637:E639)</f>
        <v>5452</v>
      </c>
      <c r="F636" s="278">
        <f t="shared" si="54"/>
        <v>-0.533339039630232</v>
      </c>
      <c r="G636" s="278">
        <f t="shared" si="55"/>
        <v>0.428313300337811</v>
      </c>
      <c r="H636" s="472" t="str">
        <f t="shared" si="56"/>
        <v>是</v>
      </c>
      <c r="I636" s="476" t="str">
        <f t="shared" si="57"/>
        <v>款</v>
      </c>
      <c r="J636" s="284">
        <v>20826</v>
      </c>
      <c r="K636" s="286" t="s">
        <v>1023</v>
      </c>
      <c r="L636" s="287">
        <v>5452</v>
      </c>
      <c r="M636" s="285">
        <f t="shared" si="58"/>
        <v>0</v>
      </c>
      <c r="N636" s="285">
        <f t="shared" si="59"/>
        <v>0</v>
      </c>
    </row>
    <row r="637" ht="34.9" customHeight="1" spans="1:14">
      <c r="A637" s="473">
        <v>2082601</v>
      </c>
      <c r="B637" s="216" t="s">
        <v>1024</v>
      </c>
      <c r="C637" s="190">
        <v>7102</v>
      </c>
      <c r="D637" s="400">
        <v>7581</v>
      </c>
      <c r="E637" s="190">
        <v>422</v>
      </c>
      <c r="F637" s="278">
        <f t="shared" si="54"/>
        <v>-0.940580118276542</v>
      </c>
      <c r="G637" s="278">
        <f t="shared" si="55"/>
        <v>0.0556654794881942</v>
      </c>
      <c r="H637" s="472" t="str">
        <f t="shared" si="56"/>
        <v>是</v>
      </c>
      <c r="I637" s="476" t="str">
        <f t="shared" si="57"/>
        <v>项</v>
      </c>
      <c r="J637" s="284">
        <v>2082601</v>
      </c>
      <c r="K637" s="284" t="s">
        <v>1025</v>
      </c>
      <c r="L637" s="287">
        <v>422</v>
      </c>
      <c r="M637" s="285">
        <f t="shared" si="58"/>
        <v>0</v>
      </c>
      <c r="N637" s="285">
        <f t="shared" si="59"/>
        <v>0</v>
      </c>
    </row>
    <row r="638" ht="34.9" customHeight="1" spans="1:14">
      <c r="A638" s="473">
        <v>2082602</v>
      </c>
      <c r="B638" s="216" t="s">
        <v>1026</v>
      </c>
      <c r="C638" s="190">
        <v>4581</v>
      </c>
      <c r="D638" s="400">
        <v>5148</v>
      </c>
      <c r="E638" s="190">
        <v>5030</v>
      </c>
      <c r="F638" s="278">
        <f t="shared" si="54"/>
        <v>0.0980135341628465</v>
      </c>
      <c r="G638" s="278">
        <f t="shared" si="55"/>
        <v>0.977078477078477</v>
      </c>
      <c r="H638" s="472" t="str">
        <f t="shared" si="56"/>
        <v>是</v>
      </c>
      <c r="I638" s="476" t="str">
        <f t="shared" si="57"/>
        <v>项</v>
      </c>
      <c r="J638" s="284">
        <v>2082602</v>
      </c>
      <c r="K638" s="284" t="s">
        <v>1027</v>
      </c>
      <c r="L638" s="287">
        <v>5030</v>
      </c>
      <c r="M638" s="285">
        <f t="shared" si="58"/>
        <v>0</v>
      </c>
      <c r="N638" s="285">
        <f t="shared" si="59"/>
        <v>0</v>
      </c>
    </row>
    <row r="639" ht="34.9" customHeight="1" spans="1:14">
      <c r="A639" s="473">
        <v>2082699</v>
      </c>
      <c r="B639" s="216" t="s">
        <v>1028</v>
      </c>
      <c r="C639" s="190"/>
      <c r="D639" s="190"/>
      <c r="E639" s="186"/>
      <c r="F639" s="278" t="str">
        <f t="shared" si="54"/>
        <v/>
      </c>
      <c r="G639" s="278" t="str">
        <f t="shared" si="55"/>
        <v/>
      </c>
      <c r="H639" s="472" t="str">
        <f t="shared" si="56"/>
        <v>否</v>
      </c>
      <c r="I639" s="476" t="str">
        <f t="shared" si="57"/>
        <v>项</v>
      </c>
      <c r="J639" s="284">
        <v>2082699</v>
      </c>
      <c r="K639" s="284" t="s">
        <v>1029</v>
      </c>
      <c r="L639" s="287">
        <v>0</v>
      </c>
      <c r="M639" s="285">
        <f t="shared" si="58"/>
        <v>0</v>
      </c>
      <c r="N639" s="285">
        <f t="shared" si="59"/>
        <v>0</v>
      </c>
    </row>
    <row r="640" ht="34.9" customHeight="1" spans="1:14">
      <c r="A640" s="473">
        <v>20827</v>
      </c>
      <c r="B640" s="216" t="s">
        <v>1030</v>
      </c>
      <c r="C640" s="190">
        <f>SUM(C641:C644)</f>
        <v>-4</v>
      </c>
      <c r="D640" s="190">
        <f>SUM(D641:D644)</f>
        <v>0</v>
      </c>
      <c r="E640" s="186">
        <f>SUM(E641:E644)</f>
        <v>0</v>
      </c>
      <c r="F640" s="278">
        <f t="shared" si="54"/>
        <v>-1</v>
      </c>
      <c r="G640" s="278" t="str">
        <f t="shared" si="55"/>
        <v/>
      </c>
      <c r="H640" s="472" t="str">
        <f t="shared" si="56"/>
        <v>是</v>
      </c>
      <c r="I640" s="476" t="str">
        <f t="shared" si="57"/>
        <v>款</v>
      </c>
      <c r="J640" s="284">
        <v>20827</v>
      </c>
      <c r="K640" s="286" t="s">
        <v>1031</v>
      </c>
      <c r="L640" s="287">
        <v>0</v>
      </c>
      <c r="M640" s="285">
        <f t="shared" si="58"/>
        <v>0</v>
      </c>
      <c r="N640" s="285">
        <f t="shared" si="59"/>
        <v>0</v>
      </c>
    </row>
    <row r="641" ht="34.9" customHeight="1" spans="1:14">
      <c r="A641" s="473">
        <v>2082701</v>
      </c>
      <c r="B641" s="216" t="s">
        <v>1032</v>
      </c>
      <c r="C641" s="190"/>
      <c r="D641" s="190"/>
      <c r="E641" s="186"/>
      <c r="F641" s="278" t="str">
        <f t="shared" si="54"/>
        <v/>
      </c>
      <c r="G641" s="278" t="str">
        <f t="shared" si="55"/>
        <v/>
      </c>
      <c r="H641" s="472" t="str">
        <f t="shared" si="56"/>
        <v>否</v>
      </c>
      <c r="I641" s="476" t="str">
        <f t="shared" si="57"/>
        <v>项</v>
      </c>
      <c r="J641" s="284">
        <v>2082701</v>
      </c>
      <c r="K641" s="284" t="s">
        <v>1033</v>
      </c>
      <c r="L641" s="287">
        <v>0</v>
      </c>
      <c r="M641" s="285">
        <f t="shared" si="58"/>
        <v>0</v>
      </c>
      <c r="N641" s="285">
        <f t="shared" si="59"/>
        <v>0</v>
      </c>
    </row>
    <row r="642" ht="34.9" customHeight="1" spans="1:14">
      <c r="A642" s="473">
        <v>2082702</v>
      </c>
      <c r="B642" s="216" t="s">
        <v>1034</v>
      </c>
      <c r="C642" s="190">
        <v>-2</v>
      </c>
      <c r="D642" s="190"/>
      <c r="E642" s="186"/>
      <c r="F642" s="278">
        <f t="shared" si="54"/>
        <v>-1</v>
      </c>
      <c r="G642" s="278" t="str">
        <f t="shared" si="55"/>
        <v/>
      </c>
      <c r="H642" s="472" t="str">
        <f t="shared" si="56"/>
        <v>是</v>
      </c>
      <c r="I642" s="476" t="str">
        <f t="shared" si="57"/>
        <v>项</v>
      </c>
      <c r="J642" s="284">
        <v>2082702</v>
      </c>
      <c r="K642" s="284" t="s">
        <v>1035</v>
      </c>
      <c r="L642" s="287">
        <v>0</v>
      </c>
      <c r="M642" s="285">
        <f t="shared" si="58"/>
        <v>0</v>
      </c>
      <c r="N642" s="285">
        <f t="shared" si="59"/>
        <v>0</v>
      </c>
    </row>
    <row r="643" ht="34.9" customHeight="1" spans="1:14">
      <c r="A643" s="473">
        <v>2082703</v>
      </c>
      <c r="B643" s="216" t="s">
        <v>1036</v>
      </c>
      <c r="C643" s="190">
        <v>-2</v>
      </c>
      <c r="D643" s="190"/>
      <c r="E643" s="186"/>
      <c r="F643" s="278">
        <f t="shared" si="54"/>
        <v>-1</v>
      </c>
      <c r="G643" s="278" t="str">
        <f t="shared" si="55"/>
        <v/>
      </c>
      <c r="H643" s="472" t="str">
        <f t="shared" si="56"/>
        <v>是</v>
      </c>
      <c r="I643" s="476" t="str">
        <f t="shared" si="57"/>
        <v>项</v>
      </c>
      <c r="J643" s="284">
        <v>2082703</v>
      </c>
      <c r="K643" s="284" t="s">
        <v>1037</v>
      </c>
      <c r="L643" s="287">
        <v>0</v>
      </c>
      <c r="M643" s="285">
        <f t="shared" si="58"/>
        <v>0</v>
      </c>
      <c r="N643" s="285">
        <f t="shared" si="59"/>
        <v>0</v>
      </c>
    </row>
    <row r="644" ht="34.9" customHeight="1" spans="1:14">
      <c r="A644" s="473">
        <v>2082799</v>
      </c>
      <c r="B644" s="216" t="s">
        <v>1038</v>
      </c>
      <c r="C644" s="190"/>
      <c r="D644" s="190"/>
      <c r="E644" s="186"/>
      <c r="F644" s="278" t="str">
        <f t="shared" si="54"/>
        <v/>
      </c>
      <c r="G644" s="278" t="str">
        <f t="shared" si="55"/>
        <v/>
      </c>
      <c r="H644" s="472" t="str">
        <f t="shared" si="56"/>
        <v>否</v>
      </c>
      <c r="I644" s="476" t="str">
        <f t="shared" si="57"/>
        <v>项</v>
      </c>
      <c r="J644" s="284">
        <v>2082799</v>
      </c>
      <c r="K644" s="284" t="s">
        <v>1039</v>
      </c>
      <c r="L644" s="287">
        <v>0</v>
      </c>
      <c r="M644" s="285">
        <f t="shared" si="58"/>
        <v>0</v>
      </c>
      <c r="N644" s="285">
        <f t="shared" si="59"/>
        <v>0</v>
      </c>
    </row>
    <row r="645" ht="34.9" customHeight="1" spans="1:14">
      <c r="A645" s="473">
        <v>20828</v>
      </c>
      <c r="B645" s="454" t="s">
        <v>1040</v>
      </c>
      <c r="C645" s="190">
        <f>SUM(C646:C652)</f>
        <v>95</v>
      </c>
      <c r="D645" s="190">
        <f>SUM(D646:D652)</f>
        <v>197</v>
      </c>
      <c r="E645" s="186">
        <f>SUM(E646:E652)</f>
        <v>280</v>
      </c>
      <c r="F645" s="278">
        <f t="shared" ref="F645:F708" si="60">IF(C645&lt;&gt;0,E645/C645-1,"")</f>
        <v>1.94736842105263</v>
      </c>
      <c r="G645" s="278">
        <f t="shared" ref="G645:G708" si="61">IF(D645&lt;&gt;0,E645/D645,"")</f>
        <v>1.42131979695431</v>
      </c>
      <c r="H645" s="472" t="str">
        <f t="shared" ref="H645:H708" si="62">IF(LEN(A645)=3,"是",IF(B645&lt;&gt;"",IF(SUM(C645:E645)&lt;&gt;0,"是","否"),"是"))</f>
        <v>是</v>
      </c>
      <c r="I645" s="476" t="str">
        <f t="shared" ref="I645:I708" si="63">IF(LEN(A645)=3,"类",IF(LEN(A645)=5,"款","项"))</f>
        <v>款</v>
      </c>
      <c r="J645" s="284">
        <v>20828</v>
      </c>
      <c r="K645" s="286" t="s">
        <v>1041</v>
      </c>
      <c r="L645" s="287">
        <v>280</v>
      </c>
      <c r="M645" s="285">
        <f t="shared" si="58"/>
        <v>0</v>
      </c>
      <c r="N645" s="285">
        <f t="shared" si="59"/>
        <v>0</v>
      </c>
    </row>
    <row r="646" ht="34.9" customHeight="1" spans="1:14">
      <c r="A646" s="473">
        <v>2082801</v>
      </c>
      <c r="B646" s="216" t="s">
        <v>145</v>
      </c>
      <c r="C646" s="190">
        <v>70</v>
      </c>
      <c r="D646" s="190">
        <v>100</v>
      </c>
      <c r="E646" s="190">
        <v>114</v>
      </c>
      <c r="F646" s="278">
        <f t="shared" si="60"/>
        <v>0.628571428571429</v>
      </c>
      <c r="G646" s="278">
        <f t="shared" si="61"/>
        <v>1.14</v>
      </c>
      <c r="H646" s="472" t="str">
        <f t="shared" si="62"/>
        <v>是</v>
      </c>
      <c r="I646" s="476" t="str">
        <f t="shared" si="63"/>
        <v>项</v>
      </c>
      <c r="J646" s="284">
        <v>2082801</v>
      </c>
      <c r="K646" s="284" t="s">
        <v>146</v>
      </c>
      <c r="L646" s="287">
        <v>114</v>
      </c>
      <c r="M646" s="285">
        <f t="shared" ref="M646:M709" si="64">A646-J646</f>
        <v>0</v>
      </c>
      <c r="N646" s="285">
        <f t="shared" ref="N646:N709" si="65">E646-L646</f>
        <v>0</v>
      </c>
    </row>
    <row r="647" ht="34.9" customHeight="1" spans="1:14">
      <c r="A647" s="473">
        <v>2082802</v>
      </c>
      <c r="B647" s="216" t="s">
        <v>147</v>
      </c>
      <c r="C647" s="190"/>
      <c r="D647" s="190"/>
      <c r="E647" s="186"/>
      <c r="F647" s="278" t="str">
        <f t="shared" si="60"/>
        <v/>
      </c>
      <c r="G647" s="278" t="str">
        <f t="shared" si="61"/>
        <v/>
      </c>
      <c r="H647" s="472" t="str">
        <f t="shared" si="62"/>
        <v>否</v>
      </c>
      <c r="I647" s="476" t="str">
        <f t="shared" si="63"/>
        <v>项</v>
      </c>
      <c r="J647" s="284">
        <v>2082802</v>
      </c>
      <c r="K647" s="284" t="s">
        <v>148</v>
      </c>
      <c r="L647" s="287">
        <v>0</v>
      </c>
      <c r="M647" s="285">
        <f t="shared" si="64"/>
        <v>0</v>
      </c>
      <c r="N647" s="285">
        <f t="shared" si="65"/>
        <v>0</v>
      </c>
    </row>
    <row r="648" ht="34.9" customHeight="1" spans="1:14">
      <c r="A648" s="473">
        <v>2082803</v>
      </c>
      <c r="B648" s="216" t="s">
        <v>149</v>
      </c>
      <c r="C648" s="190"/>
      <c r="D648" s="190"/>
      <c r="E648" s="186"/>
      <c r="F648" s="278" t="str">
        <f t="shared" si="60"/>
        <v/>
      </c>
      <c r="G648" s="278" t="str">
        <f t="shared" si="61"/>
        <v/>
      </c>
      <c r="H648" s="472" t="str">
        <f t="shared" si="62"/>
        <v>否</v>
      </c>
      <c r="I648" s="476" t="str">
        <f t="shared" si="63"/>
        <v>项</v>
      </c>
      <c r="J648" s="284">
        <v>2082803</v>
      </c>
      <c r="K648" s="284" t="s">
        <v>150</v>
      </c>
      <c r="L648" s="287">
        <v>0</v>
      </c>
      <c r="M648" s="285">
        <f t="shared" si="64"/>
        <v>0</v>
      </c>
      <c r="N648" s="285">
        <f t="shared" si="65"/>
        <v>0</v>
      </c>
    </row>
    <row r="649" ht="34.9" customHeight="1" spans="1:14">
      <c r="A649" s="473">
        <v>2082804</v>
      </c>
      <c r="B649" s="216" t="s">
        <v>1042</v>
      </c>
      <c r="C649" s="190">
        <v>1</v>
      </c>
      <c r="D649" s="190">
        <v>2</v>
      </c>
      <c r="E649" s="190">
        <v>44</v>
      </c>
      <c r="F649" s="278">
        <f t="shared" si="60"/>
        <v>43</v>
      </c>
      <c r="G649" s="278">
        <f t="shared" si="61"/>
        <v>22</v>
      </c>
      <c r="H649" s="472" t="str">
        <f t="shared" si="62"/>
        <v>是</v>
      </c>
      <c r="I649" s="476" t="str">
        <f t="shared" si="63"/>
        <v>项</v>
      </c>
      <c r="J649" s="284">
        <v>2082804</v>
      </c>
      <c r="K649" s="284" t="s">
        <v>1043</v>
      </c>
      <c r="L649" s="287">
        <v>44</v>
      </c>
      <c r="M649" s="285">
        <f t="shared" si="64"/>
        <v>0</v>
      </c>
      <c r="N649" s="285">
        <f t="shared" si="65"/>
        <v>0</v>
      </c>
    </row>
    <row r="650" ht="34.9" customHeight="1" spans="1:14">
      <c r="A650" s="473">
        <v>2082805</v>
      </c>
      <c r="B650" s="216" t="s">
        <v>1044</v>
      </c>
      <c r="C650" s="190"/>
      <c r="D650" s="190"/>
      <c r="E650" s="190">
        <v>0</v>
      </c>
      <c r="F650" s="278" t="str">
        <f t="shared" si="60"/>
        <v/>
      </c>
      <c r="G650" s="278" t="str">
        <f t="shared" si="61"/>
        <v/>
      </c>
      <c r="H650" s="472" t="str">
        <f t="shared" si="62"/>
        <v>否</v>
      </c>
      <c r="I650" s="476" t="str">
        <f t="shared" si="63"/>
        <v>项</v>
      </c>
      <c r="J650" s="284">
        <v>2082805</v>
      </c>
      <c r="K650" s="284" t="s">
        <v>1045</v>
      </c>
      <c r="L650" s="287">
        <v>0</v>
      </c>
      <c r="M650" s="285">
        <f t="shared" si="64"/>
        <v>0</v>
      </c>
      <c r="N650" s="285">
        <f t="shared" si="65"/>
        <v>0</v>
      </c>
    </row>
    <row r="651" ht="34.9" customHeight="1" spans="1:14">
      <c r="A651" s="473">
        <v>2082850</v>
      </c>
      <c r="B651" s="216" t="s">
        <v>163</v>
      </c>
      <c r="C651" s="190">
        <v>24</v>
      </c>
      <c r="D651" s="400">
        <v>57</v>
      </c>
      <c r="E651" s="190">
        <v>54</v>
      </c>
      <c r="F651" s="278">
        <f t="shared" si="60"/>
        <v>1.25</v>
      </c>
      <c r="G651" s="278">
        <f t="shared" si="61"/>
        <v>0.947368421052632</v>
      </c>
      <c r="H651" s="472" t="str">
        <f t="shared" si="62"/>
        <v>是</v>
      </c>
      <c r="I651" s="476" t="str">
        <f t="shared" si="63"/>
        <v>项</v>
      </c>
      <c r="J651" s="284">
        <v>2082850</v>
      </c>
      <c r="K651" s="284" t="s">
        <v>164</v>
      </c>
      <c r="L651" s="287">
        <v>54</v>
      </c>
      <c r="M651" s="285">
        <f t="shared" si="64"/>
        <v>0</v>
      </c>
      <c r="N651" s="285">
        <f t="shared" si="65"/>
        <v>0</v>
      </c>
    </row>
    <row r="652" ht="34.9" customHeight="1" spans="1:14">
      <c r="A652" s="473">
        <v>2082899</v>
      </c>
      <c r="B652" s="216" t="s">
        <v>1046</v>
      </c>
      <c r="C652" s="190"/>
      <c r="D652" s="400">
        <v>38</v>
      </c>
      <c r="E652" s="190">
        <v>68</v>
      </c>
      <c r="F652" s="278" t="str">
        <f t="shared" si="60"/>
        <v/>
      </c>
      <c r="G652" s="278">
        <f t="shared" si="61"/>
        <v>1.78947368421053</v>
      </c>
      <c r="H652" s="472" t="str">
        <f t="shared" si="62"/>
        <v>是</v>
      </c>
      <c r="I652" s="476" t="str">
        <f t="shared" si="63"/>
        <v>项</v>
      </c>
      <c r="J652" s="284">
        <v>2082899</v>
      </c>
      <c r="K652" s="284" t="s">
        <v>1047</v>
      </c>
      <c r="L652" s="287">
        <v>68</v>
      </c>
      <c r="M652" s="285">
        <f t="shared" si="64"/>
        <v>0</v>
      </c>
      <c r="N652" s="285">
        <f t="shared" si="65"/>
        <v>0</v>
      </c>
    </row>
    <row r="653" ht="34.9" customHeight="1" spans="1:14">
      <c r="A653" s="473">
        <v>20830</v>
      </c>
      <c r="B653" s="216" t="s">
        <v>1048</v>
      </c>
      <c r="C653" s="190">
        <f>SUM(C654:C655)</f>
        <v>0</v>
      </c>
      <c r="D653" s="190">
        <f>SUM(D654:D655)</f>
        <v>10</v>
      </c>
      <c r="E653" s="190">
        <f>SUM(E654:E655)</f>
        <v>0</v>
      </c>
      <c r="F653" s="278" t="str">
        <f t="shared" si="60"/>
        <v/>
      </c>
      <c r="G653" s="278">
        <f t="shared" si="61"/>
        <v>0</v>
      </c>
      <c r="H653" s="472" t="str">
        <f t="shared" si="62"/>
        <v>是</v>
      </c>
      <c r="I653" s="476" t="str">
        <f t="shared" si="63"/>
        <v>款</v>
      </c>
      <c r="J653" s="284">
        <v>20830</v>
      </c>
      <c r="K653" s="286" t="s">
        <v>1049</v>
      </c>
      <c r="L653" s="287">
        <v>0</v>
      </c>
      <c r="M653" s="285">
        <f t="shared" si="64"/>
        <v>0</v>
      </c>
      <c r="N653" s="285">
        <f t="shared" si="65"/>
        <v>0</v>
      </c>
    </row>
    <row r="654" ht="34.9" customHeight="1" spans="1:14">
      <c r="A654" s="473">
        <v>2083001</v>
      </c>
      <c r="B654" s="216" t="s">
        <v>1050</v>
      </c>
      <c r="C654" s="190"/>
      <c r="D654" s="190"/>
      <c r="E654" s="186"/>
      <c r="F654" s="278" t="str">
        <f t="shared" si="60"/>
        <v/>
      </c>
      <c r="G654" s="278" t="str">
        <f t="shared" si="61"/>
        <v/>
      </c>
      <c r="H654" s="472" t="str">
        <f t="shared" si="62"/>
        <v>否</v>
      </c>
      <c r="I654" s="476" t="str">
        <f t="shared" si="63"/>
        <v>项</v>
      </c>
      <c r="J654" s="284">
        <v>2083001</v>
      </c>
      <c r="K654" s="284" t="s">
        <v>1051</v>
      </c>
      <c r="L654" s="287">
        <v>0</v>
      </c>
      <c r="M654" s="285">
        <f t="shared" si="64"/>
        <v>0</v>
      </c>
      <c r="N654" s="285">
        <f t="shared" si="65"/>
        <v>0</v>
      </c>
    </row>
    <row r="655" ht="34.9" customHeight="1" spans="1:14">
      <c r="A655" s="473">
        <v>2083099</v>
      </c>
      <c r="B655" s="216" t="s">
        <v>1052</v>
      </c>
      <c r="C655" s="190"/>
      <c r="D655" s="400">
        <v>10</v>
      </c>
      <c r="E655" s="186"/>
      <c r="F655" s="278" t="str">
        <f t="shared" si="60"/>
        <v/>
      </c>
      <c r="G655" s="278">
        <f t="shared" si="61"/>
        <v>0</v>
      </c>
      <c r="H655" s="472" t="str">
        <f t="shared" si="62"/>
        <v>是</v>
      </c>
      <c r="I655" s="476" t="str">
        <f t="shared" si="63"/>
        <v>项</v>
      </c>
      <c r="J655" s="284">
        <v>2083099</v>
      </c>
      <c r="K655" s="284" t="s">
        <v>1053</v>
      </c>
      <c r="L655" s="287">
        <v>0</v>
      </c>
      <c r="M655" s="285">
        <f t="shared" si="64"/>
        <v>0</v>
      </c>
      <c r="N655" s="285">
        <f t="shared" si="65"/>
        <v>0</v>
      </c>
    </row>
    <row r="656" ht="34.9" customHeight="1" spans="1:14">
      <c r="A656" s="473">
        <v>20899</v>
      </c>
      <c r="B656" s="216" t="s">
        <v>1054</v>
      </c>
      <c r="C656" s="190">
        <f>C657</f>
        <v>6518</v>
      </c>
      <c r="D656" s="190">
        <f>D657</f>
        <v>6769</v>
      </c>
      <c r="E656" s="190">
        <f>E657</f>
        <v>5635</v>
      </c>
      <c r="F656" s="278">
        <f t="shared" si="60"/>
        <v>-0.135471003375269</v>
      </c>
      <c r="G656" s="278">
        <f t="shared" si="61"/>
        <v>0.832471561530507</v>
      </c>
      <c r="H656" s="472" t="str">
        <f t="shared" si="62"/>
        <v>是</v>
      </c>
      <c r="I656" s="476" t="str">
        <f t="shared" si="63"/>
        <v>款</v>
      </c>
      <c r="J656" s="284">
        <v>20899</v>
      </c>
      <c r="K656" s="286" t="s">
        <v>1055</v>
      </c>
      <c r="L656" s="287">
        <v>5635</v>
      </c>
      <c r="M656" s="285">
        <f t="shared" si="64"/>
        <v>0</v>
      </c>
      <c r="N656" s="285">
        <f t="shared" si="65"/>
        <v>0</v>
      </c>
    </row>
    <row r="657" ht="34.9" customHeight="1" spans="1:14">
      <c r="A657" s="473" t="s">
        <v>1056</v>
      </c>
      <c r="B657" s="216" t="s">
        <v>1057</v>
      </c>
      <c r="C657" s="190">
        <v>6518</v>
      </c>
      <c r="D657" s="400">
        <v>6769</v>
      </c>
      <c r="E657" s="190">
        <v>5635</v>
      </c>
      <c r="F657" s="278">
        <f t="shared" si="60"/>
        <v>-0.135471003375269</v>
      </c>
      <c r="G657" s="278">
        <f t="shared" si="61"/>
        <v>0.832471561530507</v>
      </c>
      <c r="H657" s="472" t="str">
        <f t="shared" si="62"/>
        <v>是</v>
      </c>
      <c r="I657" s="476" t="str">
        <f t="shared" si="63"/>
        <v>项</v>
      </c>
      <c r="J657" s="284">
        <v>2089901</v>
      </c>
      <c r="K657" s="284" t="s">
        <v>1057</v>
      </c>
      <c r="L657" s="287">
        <v>5635</v>
      </c>
      <c r="M657" s="285">
        <f t="shared" si="64"/>
        <v>98</v>
      </c>
      <c r="N657" s="285">
        <f t="shared" si="65"/>
        <v>0</v>
      </c>
    </row>
    <row r="658" ht="34.9" customHeight="1" spans="1:14">
      <c r="A658" s="471">
        <v>210</v>
      </c>
      <c r="B658" s="121" t="s">
        <v>94</v>
      </c>
      <c r="C658" s="197">
        <f>SUM(C659,C664,C678,C682,C694,C697,C701,C706,C710,C714,C717,C726,C728)</f>
        <v>44403</v>
      </c>
      <c r="D658" s="197">
        <f>SUM(D659,D664,D678,D682,D694,D697,D701,D706,D710,D714,D717,D726,D728)</f>
        <v>42154</v>
      </c>
      <c r="E658" s="180">
        <f>SUM(E659,E664,E678,E682,E694,E697,E701,E706,E710,E714,E717,E726,E728)</f>
        <v>49188</v>
      </c>
      <c r="F658" s="274">
        <f t="shared" si="60"/>
        <v>0.107762988987231</v>
      </c>
      <c r="G658" s="274">
        <f t="shared" si="61"/>
        <v>1.16686435450966</v>
      </c>
      <c r="H658" s="472" t="str">
        <f t="shared" si="62"/>
        <v>是</v>
      </c>
      <c r="I658" s="476" t="str">
        <f t="shared" si="63"/>
        <v>类</v>
      </c>
      <c r="J658" s="284">
        <v>210</v>
      </c>
      <c r="K658" s="286" t="s">
        <v>1058</v>
      </c>
      <c r="L658" s="287">
        <v>49188</v>
      </c>
      <c r="M658" s="285">
        <f t="shared" si="64"/>
        <v>0</v>
      </c>
      <c r="N658" s="285">
        <f t="shared" si="65"/>
        <v>0</v>
      </c>
    </row>
    <row r="659" ht="34.9" customHeight="1" spans="1:14">
      <c r="A659" s="473">
        <v>21001</v>
      </c>
      <c r="B659" s="216" t="s">
        <v>1059</v>
      </c>
      <c r="C659" s="190">
        <f>SUM(C660:C663)</f>
        <v>410</v>
      </c>
      <c r="D659" s="190">
        <f>SUM(D660:D663)</f>
        <v>415</v>
      </c>
      <c r="E659" s="186">
        <f>SUM(E660:E663)</f>
        <v>389</v>
      </c>
      <c r="F659" s="278">
        <f t="shared" si="60"/>
        <v>-0.051219512195122</v>
      </c>
      <c r="G659" s="278">
        <f t="shared" si="61"/>
        <v>0.937349397590361</v>
      </c>
      <c r="H659" s="472" t="str">
        <f t="shared" si="62"/>
        <v>是</v>
      </c>
      <c r="I659" s="476" t="str">
        <f t="shared" si="63"/>
        <v>款</v>
      </c>
      <c r="J659" s="284">
        <v>21001</v>
      </c>
      <c r="K659" s="286" t="s">
        <v>1060</v>
      </c>
      <c r="L659" s="287">
        <v>389</v>
      </c>
      <c r="M659" s="285">
        <f t="shared" si="64"/>
        <v>0</v>
      </c>
      <c r="N659" s="285">
        <f t="shared" si="65"/>
        <v>0</v>
      </c>
    </row>
    <row r="660" ht="34.9" customHeight="1" spans="1:14">
      <c r="A660" s="473">
        <v>2100101</v>
      </c>
      <c r="B660" s="216" t="s">
        <v>145</v>
      </c>
      <c r="C660" s="190">
        <v>410</v>
      </c>
      <c r="D660" s="400">
        <v>415</v>
      </c>
      <c r="E660" s="190">
        <v>388</v>
      </c>
      <c r="F660" s="278">
        <f t="shared" si="60"/>
        <v>-0.0536585365853659</v>
      </c>
      <c r="G660" s="278">
        <f t="shared" si="61"/>
        <v>0.934939759036145</v>
      </c>
      <c r="H660" s="472" t="str">
        <f t="shared" si="62"/>
        <v>是</v>
      </c>
      <c r="I660" s="476" t="str">
        <f t="shared" si="63"/>
        <v>项</v>
      </c>
      <c r="J660" s="284">
        <v>2100101</v>
      </c>
      <c r="K660" s="284" t="s">
        <v>146</v>
      </c>
      <c r="L660" s="287">
        <v>388</v>
      </c>
      <c r="M660" s="285">
        <f t="shared" si="64"/>
        <v>0</v>
      </c>
      <c r="N660" s="285">
        <f t="shared" si="65"/>
        <v>0</v>
      </c>
    </row>
    <row r="661" ht="34.9" customHeight="1" spans="1:14">
      <c r="A661" s="473">
        <v>2100102</v>
      </c>
      <c r="B661" s="216" t="s">
        <v>147</v>
      </c>
      <c r="C661" s="190"/>
      <c r="D661" s="190"/>
      <c r="E661" s="186"/>
      <c r="F661" s="278" t="str">
        <f t="shared" si="60"/>
        <v/>
      </c>
      <c r="G661" s="278" t="str">
        <f t="shared" si="61"/>
        <v/>
      </c>
      <c r="H661" s="472" t="str">
        <f t="shared" si="62"/>
        <v>否</v>
      </c>
      <c r="I661" s="476" t="str">
        <f t="shared" si="63"/>
        <v>项</v>
      </c>
      <c r="J661" s="284">
        <v>2100102</v>
      </c>
      <c r="K661" s="284" t="s">
        <v>148</v>
      </c>
      <c r="L661" s="287">
        <v>0</v>
      </c>
      <c r="M661" s="285">
        <f t="shared" si="64"/>
        <v>0</v>
      </c>
      <c r="N661" s="285">
        <f t="shared" si="65"/>
        <v>0</v>
      </c>
    </row>
    <row r="662" ht="34.9" customHeight="1" spans="1:14">
      <c r="A662" s="473">
        <v>2100103</v>
      </c>
      <c r="B662" s="216" t="s">
        <v>149</v>
      </c>
      <c r="C662" s="190"/>
      <c r="D662" s="190"/>
      <c r="E662" s="186"/>
      <c r="F662" s="278" t="str">
        <f t="shared" si="60"/>
        <v/>
      </c>
      <c r="G662" s="278" t="str">
        <f t="shared" si="61"/>
        <v/>
      </c>
      <c r="H662" s="472" t="str">
        <f t="shared" si="62"/>
        <v>否</v>
      </c>
      <c r="I662" s="476" t="str">
        <f t="shared" si="63"/>
        <v>项</v>
      </c>
      <c r="J662" s="284">
        <v>2100103</v>
      </c>
      <c r="K662" s="284" t="s">
        <v>150</v>
      </c>
      <c r="L662" s="287">
        <v>0</v>
      </c>
      <c r="M662" s="285">
        <f t="shared" si="64"/>
        <v>0</v>
      </c>
      <c r="N662" s="285">
        <f t="shared" si="65"/>
        <v>0</v>
      </c>
    </row>
    <row r="663" ht="34.9" customHeight="1" spans="1:14">
      <c r="A663" s="473">
        <v>2100199</v>
      </c>
      <c r="B663" s="216" t="s">
        <v>1061</v>
      </c>
      <c r="C663" s="190"/>
      <c r="D663" s="190"/>
      <c r="E663" s="186">
        <v>1</v>
      </c>
      <c r="F663" s="278" t="str">
        <f t="shared" si="60"/>
        <v/>
      </c>
      <c r="G663" s="278" t="str">
        <f t="shared" si="61"/>
        <v/>
      </c>
      <c r="H663" s="472" t="str">
        <f t="shared" si="62"/>
        <v>是</v>
      </c>
      <c r="I663" s="476" t="str">
        <f t="shared" si="63"/>
        <v>项</v>
      </c>
      <c r="J663" s="284">
        <v>2100199</v>
      </c>
      <c r="K663" s="284" t="s">
        <v>1062</v>
      </c>
      <c r="L663" s="287">
        <v>1</v>
      </c>
      <c r="M663" s="285">
        <f t="shared" si="64"/>
        <v>0</v>
      </c>
      <c r="N663" s="285">
        <f t="shared" si="65"/>
        <v>0</v>
      </c>
    </row>
    <row r="664" ht="34.9" customHeight="1" spans="1:14">
      <c r="A664" s="473">
        <v>21002</v>
      </c>
      <c r="B664" s="216" t="s">
        <v>1063</v>
      </c>
      <c r="C664" s="190">
        <f>SUM(C665:C677)</f>
        <v>4772</v>
      </c>
      <c r="D664" s="190">
        <f>SUM(D665:D677)</f>
        <v>2528</v>
      </c>
      <c r="E664" s="186">
        <f>SUM(E665:E677)</f>
        <v>4337</v>
      </c>
      <c r="F664" s="278">
        <f t="shared" si="60"/>
        <v>-0.0911567476948868</v>
      </c>
      <c r="G664" s="278">
        <f t="shared" si="61"/>
        <v>1.71558544303797</v>
      </c>
      <c r="H664" s="472" t="str">
        <f t="shared" si="62"/>
        <v>是</v>
      </c>
      <c r="I664" s="476" t="str">
        <f t="shared" si="63"/>
        <v>款</v>
      </c>
      <c r="J664" s="284">
        <v>21002</v>
      </c>
      <c r="K664" s="286" t="s">
        <v>1064</v>
      </c>
      <c r="L664" s="287">
        <v>4337</v>
      </c>
      <c r="M664" s="285">
        <f t="shared" si="64"/>
        <v>0</v>
      </c>
      <c r="N664" s="285">
        <f t="shared" si="65"/>
        <v>0</v>
      </c>
    </row>
    <row r="665" ht="34.9" customHeight="1" spans="1:14">
      <c r="A665" s="473">
        <v>2100201</v>
      </c>
      <c r="B665" s="216" t="s">
        <v>1065</v>
      </c>
      <c r="C665" s="190">
        <v>2625</v>
      </c>
      <c r="D665" s="400">
        <v>1551</v>
      </c>
      <c r="E665" s="190">
        <v>1879</v>
      </c>
      <c r="F665" s="278">
        <f t="shared" si="60"/>
        <v>-0.284190476190476</v>
      </c>
      <c r="G665" s="278">
        <f t="shared" si="61"/>
        <v>1.21147646679562</v>
      </c>
      <c r="H665" s="472" t="str">
        <f t="shared" si="62"/>
        <v>是</v>
      </c>
      <c r="I665" s="476" t="str">
        <f t="shared" si="63"/>
        <v>项</v>
      </c>
      <c r="J665" s="284">
        <v>2100201</v>
      </c>
      <c r="K665" s="284" t="s">
        <v>1066</v>
      </c>
      <c r="L665" s="287">
        <v>1879</v>
      </c>
      <c r="M665" s="285">
        <f t="shared" si="64"/>
        <v>0</v>
      </c>
      <c r="N665" s="285">
        <f t="shared" si="65"/>
        <v>0</v>
      </c>
    </row>
    <row r="666" ht="34.9" customHeight="1" spans="1:14">
      <c r="A666" s="473">
        <v>2100202</v>
      </c>
      <c r="B666" s="216" t="s">
        <v>1067</v>
      </c>
      <c r="C666" s="190">
        <v>1750</v>
      </c>
      <c r="D666" s="400">
        <v>497</v>
      </c>
      <c r="E666" s="190">
        <v>2137</v>
      </c>
      <c r="F666" s="278">
        <f t="shared" si="60"/>
        <v>0.221142857142857</v>
      </c>
      <c r="G666" s="278">
        <f t="shared" si="61"/>
        <v>4.29979879275654</v>
      </c>
      <c r="H666" s="472" t="str">
        <f t="shared" si="62"/>
        <v>是</v>
      </c>
      <c r="I666" s="476" t="str">
        <f t="shared" si="63"/>
        <v>项</v>
      </c>
      <c r="J666" s="284">
        <v>2100202</v>
      </c>
      <c r="K666" s="284" t="s">
        <v>1068</v>
      </c>
      <c r="L666" s="287">
        <v>2137</v>
      </c>
      <c r="M666" s="285">
        <f t="shared" si="64"/>
        <v>0</v>
      </c>
      <c r="N666" s="285">
        <f t="shared" si="65"/>
        <v>0</v>
      </c>
    </row>
    <row r="667" ht="34.9" customHeight="1" spans="1:14">
      <c r="A667" s="473">
        <v>2100203</v>
      </c>
      <c r="B667" s="216" t="s">
        <v>1069</v>
      </c>
      <c r="C667" s="190"/>
      <c r="D667" s="190"/>
      <c r="E667" s="186"/>
      <c r="F667" s="278" t="str">
        <f t="shared" si="60"/>
        <v/>
      </c>
      <c r="G667" s="278" t="str">
        <f t="shared" si="61"/>
        <v/>
      </c>
      <c r="H667" s="472" t="str">
        <f t="shared" si="62"/>
        <v>否</v>
      </c>
      <c r="I667" s="476" t="str">
        <f t="shared" si="63"/>
        <v>项</v>
      </c>
      <c r="J667" s="284">
        <v>2100203</v>
      </c>
      <c r="K667" s="284" t="s">
        <v>1070</v>
      </c>
      <c r="L667" s="287">
        <v>0</v>
      </c>
      <c r="M667" s="285">
        <f t="shared" si="64"/>
        <v>0</v>
      </c>
      <c r="N667" s="285">
        <f t="shared" si="65"/>
        <v>0</v>
      </c>
    </row>
    <row r="668" ht="34.9" customHeight="1" spans="1:14">
      <c r="A668" s="473">
        <v>2100204</v>
      </c>
      <c r="B668" s="216" t="s">
        <v>1071</v>
      </c>
      <c r="C668" s="190"/>
      <c r="D668" s="190"/>
      <c r="E668" s="186"/>
      <c r="F668" s="278" t="str">
        <f t="shared" si="60"/>
        <v/>
      </c>
      <c r="G668" s="278" t="str">
        <f t="shared" si="61"/>
        <v/>
      </c>
      <c r="H668" s="472" t="str">
        <f t="shared" si="62"/>
        <v>否</v>
      </c>
      <c r="I668" s="476" t="str">
        <f t="shared" si="63"/>
        <v>项</v>
      </c>
      <c r="J668" s="284">
        <v>2100204</v>
      </c>
      <c r="K668" s="284" t="s">
        <v>1072</v>
      </c>
      <c r="L668" s="287">
        <v>0</v>
      </c>
      <c r="M668" s="285">
        <f t="shared" si="64"/>
        <v>0</v>
      </c>
      <c r="N668" s="285">
        <f t="shared" si="65"/>
        <v>0</v>
      </c>
    </row>
    <row r="669" ht="34.9" customHeight="1" spans="1:14">
      <c r="A669" s="473">
        <v>2100205</v>
      </c>
      <c r="B669" s="216" t="s">
        <v>1073</v>
      </c>
      <c r="C669" s="190"/>
      <c r="D669" s="190"/>
      <c r="E669" s="186"/>
      <c r="F669" s="278" t="str">
        <f t="shared" si="60"/>
        <v/>
      </c>
      <c r="G669" s="278" t="str">
        <f t="shared" si="61"/>
        <v/>
      </c>
      <c r="H669" s="472" t="str">
        <f t="shared" si="62"/>
        <v>否</v>
      </c>
      <c r="I669" s="476" t="str">
        <f t="shared" si="63"/>
        <v>项</v>
      </c>
      <c r="J669" s="284">
        <v>2100205</v>
      </c>
      <c r="K669" s="284" t="s">
        <v>1074</v>
      </c>
      <c r="L669" s="287">
        <v>0</v>
      </c>
      <c r="M669" s="285">
        <f t="shared" si="64"/>
        <v>0</v>
      </c>
      <c r="N669" s="285">
        <f t="shared" si="65"/>
        <v>0</v>
      </c>
    </row>
    <row r="670" ht="34.9" customHeight="1" spans="1:14">
      <c r="A670" s="473">
        <v>2100206</v>
      </c>
      <c r="B670" s="216" t="s">
        <v>1075</v>
      </c>
      <c r="C670" s="190"/>
      <c r="D670" s="190"/>
      <c r="E670" s="186"/>
      <c r="F670" s="278" t="str">
        <f t="shared" si="60"/>
        <v/>
      </c>
      <c r="G670" s="278" t="str">
        <f t="shared" si="61"/>
        <v/>
      </c>
      <c r="H670" s="472" t="str">
        <f t="shared" si="62"/>
        <v>否</v>
      </c>
      <c r="I670" s="476" t="str">
        <f t="shared" si="63"/>
        <v>项</v>
      </c>
      <c r="J670" s="284">
        <v>2100206</v>
      </c>
      <c r="K670" s="284" t="s">
        <v>1076</v>
      </c>
      <c r="L670" s="287">
        <v>0</v>
      </c>
      <c r="M670" s="285">
        <f t="shared" si="64"/>
        <v>0</v>
      </c>
      <c r="N670" s="285">
        <f t="shared" si="65"/>
        <v>0</v>
      </c>
    </row>
    <row r="671" ht="34.9" customHeight="1" spans="1:14">
      <c r="A671" s="473">
        <v>2100207</v>
      </c>
      <c r="B671" s="216" t="s">
        <v>1077</v>
      </c>
      <c r="C671" s="190"/>
      <c r="D671" s="190"/>
      <c r="E671" s="186"/>
      <c r="F671" s="278" t="str">
        <f t="shared" si="60"/>
        <v/>
      </c>
      <c r="G671" s="278" t="str">
        <f t="shared" si="61"/>
        <v/>
      </c>
      <c r="H671" s="472" t="str">
        <f t="shared" si="62"/>
        <v>否</v>
      </c>
      <c r="I671" s="476" t="str">
        <f t="shared" si="63"/>
        <v>项</v>
      </c>
      <c r="J671" s="284">
        <v>2100207</v>
      </c>
      <c r="K671" s="284" t="s">
        <v>1078</v>
      </c>
      <c r="L671" s="287">
        <v>0</v>
      </c>
      <c r="M671" s="285">
        <f t="shared" si="64"/>
        <v>0</v>
      </c>
      <c r="N671" s="285">
        <f t="shared" si="65"/>
        <v>0</v>
      </c>
    </row>
    <row r="672" ht="34.9" customHeight="1" spans="1:14">
      <c r="A672" s="473">
        <v>2100208</v>
      </c>
      <c r="B672" s="216" t="s">
        <v>1079</v>
      </c>
      <c r="C672" s="190"/>
      <c r="D672" s="190"/>
      <c r="E672" s="186"/>
      <c r="F672" s="278" t="str">
        <f t="shared" si="60"/>
        <v/>
      </c>
      <c r="G672" s="278" t="str">
        <f t="shared" si="61"/>
        <v/>
      </c>
      <c r="H672" s="472" t="str">
        <f t="shared" si="62"/>
        <v>否</v>
      </c>
      <c r="I672" s="476" t="str">
        <f t="shared" si="63"/>
        <v>项</v>
      </c>
      <c r="J672" s="284">
        <v>2100208</v>
      </c>
      <c r="K672" s="284" t="s">
        <v>1080</v>
      </c>
      <c r="L672" s="287">
        <v>0</v>
      </c>
      <c r="M672" s="285">
        <f t="shared" si="64"/>
        <v>0</v>
      </c>
      <c r="N672" s="285">
        <f t="shared" si="65"/>
        <v>0</v>
      </c>
    </row>
    <row r="673" ht="34.9" customHeight="1" spans="1:14">
      <c r="A673" s="482">
        <v>2100209</v>
      </c>
      <c r="B673" s="216" t="s">
        <v>1081</v>
      </c>
      <c r="C673" s="190"/>
      <c r="D673" s="190"/>
      <c r="E673" s="186"/>
      <c r="F673" s="278" t="str">
        <f t="shared" si="60"/>
        <v/>
      </c>
      <c r="G673" s="278" t="str">
        <f t="shared" si="61"/>
        <v/>
      </c>
      <c r="H673" s="472" t="str">
        <f t="shared" si="62"/>
        <v>否</v>
      </c>
      <c r="I673" s="476" t="str">
        <f t="shared" si="63"/>
        <v>项</v>
      </c>
      <c r="J673" s="284">
        <v>2100209</v>
      </c>
      <c r="K673" s="284" t="s">
        <v>1082</v>
      </c>
      <c r="L673" s="287">
        <v>0</v>
      </c>
      <c r="M673" s="285">
        <f t="shared" si="64"/>
        <v>0</v>
      </c>
      <c r="N673" s="285">
        <f t="shared" si="65"/>
        <v>0</v>
      </c>
    </row>
    <row r="674" ht="34.9" customHeight="1" spans="1:14">
      <c r="A674" s="473">
        <v>2100210</v>
      </c>
      <c r="B674" s="216" t="s">
        <v>1083</v>
      </c>
      <c r="C674" s="190"/>
      <c r="D674" s="190"/>
      <c r="E674" s="186"/>
      <c r="F674" s="278" t="str">
        <f t="shared" si="60"/>
        <v/>
      </c>
      <c r="G674" s="278" t="str">
        <f t="shared" si="61"/>
        <v/>
      </c>
      <c r="H674" s="472" t="str">
        <f t="shared" si="62"/>
        <v>否</v>
      </c>
      <c r="I674" s="476" t="str">
        <f t="shared" si="63"/>
        <v>项</v>
      </c>
      <c r="J674" s="284">
        <v>2100210</v>
      </c>
      <c r="K674" s="284" t="s">
        <v>1084</v>
      </c>
      <c r="L674" s="287">
        <v>0</v>
      </c>
      <c r="M674" s="285">
        <f t="shared" si="64"/>
        <v>0</v>
      </c>
      <c r="N674" s="285">
        <f t="shared" si="65"/>
        <v>0</v>
      </c>
    </row>
    <row r="675" ht="34.9" customHeight="1" spans="1:14">
      <c r="A675" s="473">
        <v>2100211</v>
      </c>
      <c r="B675" s="216" t="s">
        <v>1085</v>
      </c>
      <c r="C675" s="190"/>
      <c r="D675" s="190"/>
      <c r="E675" s="186"/>
      <c r="F675" s="278" t="str">
        <f t="shared" si="60"/>
        <v/>
      </c>
      <c r="G675" s="278" t="str">
        <f t="shared" si="61"/>
        <v/>
      </c>
      <c r="H675" s="472" t="str">
        <f t="shared" si="62"/>
        <v>否</v>
      </c>
      <c r="I675" s="476" t="str">
        <f t="shared" si="63"/>
        <v>项</v>
      </c>
      <c r="J675" s="284">
        <v>2100211</v>
      </c>
      <c r="K675" s="284" t="s">
        <v>1086</v>
      </c>
      <c r="L675" s="287">
        <v>0</v>
      </c>
      <c r="M675" s="285">
        <f t="shared" si="64"/>
        <v>0</v>
      </c>
      <c r="N675" s="285">
        <f t="shared" si="65"/>
        <v>0</v>
      </c>
    </row>
    <row r="676" ht="34.9" customHeight="1" spans="1:14">
      <c r="A676" s="473">
        <v>2100212</v>
      </c>
      <c r="B676" s="216" t="s">
        <v>1087</v>
      </c>
      <c r="C676" s="190"/>
      <c r="D676" s="190"/>
      <c r="E676" s="186"/>
      <c r="F676" s="278" t="str">
        <f t="shared" si="60"/>
        <v/>
      </c>
      <c r="G676" s="278" t="str">
        <f t="shared" si="61"/>
        <v/>
      </c>
      <c r="H676" s="472" t="str">
        <f t="shared" si="62"/>
        <v>否</v>
      </c>
      <c r="I676" s="476" t="str">
        <f t="shared" si="63"/>
        <v>项</v>
      </c>
      <c r="J676" s="284">
        <v>2100212</v>
      </c>
      <c r="K676" s="284" t="s">
        <v>1088</v>
      </c>
      <c r="L676" s="287">
        <v>0</v>
      </c>
      <c r="M676" s="285">
        <f t="shared" si="64"/>
        <v>0</v>
      </c>
      <c r="N676" s="285">
        <f t="shared" si="65"/>
        <v>0</v>
      </c>
    </row>
    <row r="677" ht="34.9" customHeight="1" spans="1:14">
      <c r="A677" s="473">
        <v>2100299</v>
      </c>
      <c r="B677" s="216" t="s">
        <v>1089</v>
      </c>
      <c r="C677" s="190">
        <v>397</v>
      </c>
      <c r="D677" s="400">
        <v>480</v>
      </c>
      <c r="E677" s="186">
        <v>321</v>
      </c>
      <c r="F677" s="278">
        <f t="shared" si="60"/>
        <v>-0.191435768261965</v>
      </c>
      <c r="G677" s="278">
        <f t="shared" si="61"/>
        <v>0.66875</v>
      </c>
      <c r="H677" s="472" t="str">
        <f t="shared" si="62"/>
        <v>是</v>
      </c>
      <c r="I677" s="476" t="str">
        <f t="shared" si="63"/>
        <v>项</v>
      </c>
      <c r="J677" s="284">
        <v>2100299</v>
      </c>
      <c r="K677" s="284" t="s">
        <v>1090</v>
      </c>
      <c r="L677" s="287">
        <v>321</v>
      </c>
      <c r="M677" s="285">
        <f t="shared" si="64"/>
        <v>0</v>
      </c>
      <c r="N677" s="285">
        <f t="shared" si="65"/>
        <v>0</v>
      </c>
    </row>
    <row r="678" ht="34.9" customHeight="1" spans="1:14">
      <c r="A678" s="473">
        <v>21003</v>
      </c>
      <c r="B678" s="216" t="s">
        <v>1091</v>
      </c>
      <c r="C678" s="190">
        <f>SUM(C679:C681)</f>
        <v>4653</v>
      </c>
      <c r="D678" s="190">
        <f>SUM(D679:D681)</f>
        <v>4772</v>
      </c>
      <c r="E678" s="186">
        <f>SUM(E679:E681)</f>
        <v>4791</v>
      </c>
      <c r="F678" s="278">
        <f t="shared" si="60"/>
        <v>0.0296582849774338</v>
      </c>
      <c r="G678" s="278">
        <f t="shared" si="61"/>
        <v>1.00398155909472</v>
      </c>
      <c r="H678" s="472" t="str">
        <f t="shared" si="62"/>
        <v>是</v>
      </c>
      <c r="I678" s="476" t="str">
        <f t="shared" si="63"/>
        <v>款</v>
      </c>
      <c r="J678" s="284">
        <v>21003</v>
      </c>
      <c r="K678" s="286" t="s">
        <v>1092</v>
      </c>
      <c r="L678" s="287">
        <v>4791</v>
      </c>
      <c r="M678" s="285">
        <f t="shared" si="64"/>
        <v>0</v>
      </c>
      <c r="N678" s="285">
        <f t="shared" si="65"/>
        <v>0</v>
      </c>
    </row>
    <row r="679" ht="34.9" customHeight="1" spans="1:14">
      <c r="A679" s="473">
        <v>2100301</v>
      </c>
      <c r="B679" s="216" t="s">
        <v>1093</v>
      </c>
      <c r="C679" s="190"/>
      <c r="D679" s="190"/>
      <c r="E679" s="186"/>
      <c r="F679" s="278" t="str">
        <f t="shared" si="60"/>
        <v/>
      </c>
      <c r="G679" s="278" t="str">
        <f t="shared" si="61"/>
        <v/>
      </c>
      <c r="H679" s="472" t="str">
        <f t="shared" si="62"/>
        <v>否</v>
      </c>
      <c r="I679" s="476" t="str">
        <f t="shared" si="63"/>
        <v>项</v>
      </c>
      <c r="J679" s="284">
        <v>2100301</v>
      </c>
      <c r="K679" s="284" t="s">
        <v>1094</v>
      </c>
      <c r="L679" s="287">
        <v>0</v>
      </c>
      <c r="M679" s="285">
        <f t="shared" si="64"/>
        <v>0</v>
      </c>
      <c r="N679" s="285">
        <f t="shared" si="65"/>
        <v>0</v>
      </c>
    </row>
    <row r="680" ht="34.9" customHeight="1" spans="1:14">
      <c r="A680" s="473">
        <v>2100302</v>
      </c>
      <c r="B680" s="216" t="s">
        <v>1095</v>
      </c>
      <c r="C680" s="190">
        <v>4219</v>
      </c>
      <c r="D680" s="400">
        <v>4089</v>
      </c>
      <c r="E680" s="190">
        <v>4047</v>
      </c>
      <c r="F680" s="278">
        <f t="shared" si="60"/>
        <v>-0.0407679544915857</v>
      </c>
      <c r="G680" s="278">
        <f t="shared" si="61"/>
        <v>0.989728539985327</v>
      </c>
      <c r="H680" s="472" t="str">
        <f t="shared" si="62"/>
        <v>是</v>
      </c>
      <c r="I680" s="476" t="str">
        <f t="shared" si="63"/>
        <v>项</v>
      </c>
      <c r="J680" s="284">
        <v>2100302</v>
      </c>
      <c r="K680" s="284" t="s">
        <v>1096</v>
      </c>
      <c r="L680" s="287">
        <v>4047</v>
      </c>
      <c r="M680" s="285">
        <f t="shared" si="64"/>
        <v>0</v>
      </c>
      <c r="N680" s="285">
        <f t="shared" si="65"/>
        <v>0</v>
      </c>
    </row>
    <row r="681" s="345" customFormat="1" ht="34.9" customHeight="1" spans="1:14">
      <c r="A681" s="473">
        <v>2100399</v>
      </c>
      <c r="B681" s="216" t="s">
        <v>1097</v>
      </c>
      <c r="C681" s="190">
        <v>434</v>
      </c>
      <c r="D681" s="400">
        <v>683</v>
      </c>
      <c r="E681" s="190">
        <v>744</v>
      </c>
      <c r="F681" s="278">
        <f t="shared" si="60"/>
        <v>0.714285714285714</v>
      </c>
      <c r="G681" s="278">
        <f t="shared" si="61"/>
        <v>1.08931185944363</v>
      </c>
      <c r="H681" s="472" t="str">
        <f t="shared" si="62"/>
        <v>是</v>
      </c>
      <c r="I681" s="476" t="str">
        <f t="shared" si="63"/>
        <v>项</v>
      </c>
      <c r="J681" s="284">
        <v>2100399</v>
      </c>
      <c r="K681" s="284" t="s">
        <v>1098</v>
      </c>
      <c r="L681" s="287">
        <v>744</v>
      </c>
      <c r="M681" s="285">
        <f t="shared" si="64"/>
        <v>0</v>
      </c>
      <c r="N681" s="285">
        <f t="shared" si="65"/>
        <v>0</v>
      </c>
    </row>
    <row r="682" ht="34.9" customHeight="1" spans="1:14">
      <c r="A682" s="473">
        <v>21004</v>
      </c>
      <c r="B682" s="216" t="s">
        <v>1099</v>
      </c>
      <c r="C682" s="190">
        <f>SUM(C683:C693)</f>
        <v>6179</v>
      </c>
      <c r="D682" s="190">
        <f>SUM(D683:D693)</f>
        <v>4729</v>
      </c>
      <c r="E682" s="186">
        <f>SUM(E683:E693)</f>
        <v>10770</v>
      </c>
      <c r="F682" s="278">
        <f t="shared" si="60"/>
        <v>0.743000485515455</v>
      </c>
      <c r="G682" s="278">
        <f t="shared" si="61"/>
        <v>2.27743709029393</v>
      </c>
      <c r="H682" s="472" t="str">
        <f t="shared" si="62"/>
        <v>是</v>
      </c>
      <c r="I682" s="476" t="str">
        <f t="shared" si="63"/>
        <v>款</v>
      </c>
      <c r="J682" s="284">
        <v>21004</v>
      </c>
      <c r="K682" s="286" t="s">
        <v>1100</v>
      </c>
      <c r="L682" s="287">
        <v>10770</v>
      </c>
      <c r="M682" s="285">
        <f t="shared" si="64"/>
        <v>0</v>
      </c>
      <c r="N682" s="285">
        <f t="shared" si="65"/>
        <v>0</v>
      </c>
    </row>
    <row r="683" ht="34.9" customHeight="1" spans="1:14">
      <c r="A683" s="473">
        <v>2100401</v>
      </c>
      <c r="B683" s="216" t="s">
        <v>1101</v>
      </c>
      <c r="C683" s="190">
        <v>708</v>
      </c>
      <c r="D683" s="400">
        <v>856</v>
      </c>
      <c r="E683" s="190">
        <v>1029</v>
      </c>
      <c r="F683" s="278">
        <f t="shared" si="60"/>
        <v>0.453389830508474</v>
      </c>
      <c r="G683" s="278">
        <f t="shared" si="61"/>
        <v>1.20210280373832</v>
      </c>
      <c r="H683" s="472" t="str">
        <f t="shared" si="62"/>
        <v>是</v>
      </c>
      <c r="I683" s="476" t="str">
        <f t="shared" si="63"/>
        <v>项</v>
      </c>
      <c r="J683" s="284">
        <v>2100401</v>
      </c>
      <c r="K683" s="284" t="s">
        <v>1102</v>
      </c>
      <c r="L683" s="287">
        <v>1029</v>
      </c>
      <c r="M683" s="285">
        <f t="shared" si="64"/>
        <v>0</v>
      </c>
      <c r="N683" s="285">
        <f t="shared" si="65"/>
        <v>0</v>
      </c>
    </row>
    <row r="684" ht="34.9" customHeight="1" spans="1:14">
      <c r="A684" s="473">
        <v>2100402</v>
      </c>
      <c r="B684" s="216" t="s">
        <v>1103</v>
      </c>
      <c r="C684" s="190">
        <v>143</v>
      </c>
      <c r="D684" s="400">
        <v>171</v>
      </c>
      <c r="E684" s="190">
        <v>180</v>
      </c>
      <c r="F684" s="278">
        <f t="shared" si="60"/>
        <v>0.258741258741259</v>
      </c>
      <c r="G684" s="278">
        <f t="shared" si="61"/>
        <v>1.05263157894737</v>
      </c>
      <c r="H684" s="472" t="str">
        <f t="shared" si="62"/>
        <v>是</v>
      </c>
      <c r="I684" s="476" t="str">
        <f t="shared" si="63"/>
        <v>项</v>
      </c>
      <c r="J684" s="284">
        <v>2100402</v>
      </c>
      <c r="K684" s="284" t="s">
        <v>1104</v>
      </c>
      <c r="L684" s="287">
        <v>180</v>
      </c>
      <c r="M684" s="285">
        <f t="shared" si="64"/>
        <v>0</v>
      </c>
      <c r="N684" s="285">
        <f t="shared" si="65"/>
        <v>0</v>
      </c>
    </row>
    <row r="685" ht="34.9" customHeight="1" spans="1:14">
      <c r="A685" s="473">
        <v>2100403</v>
      </c>
      <c r="B685" s="216" t="s">
        <v>1105</v>
      </c>
      <c r="C685" s="190">
        <v>851</v>
      </c>
      <c r="D685" s="400">
        <v>912</v>
      </c>
      <c r="E685" s="190">
        <v>1637</v>
      </c>
      <c r="F685" s="278">
        <f t="shared" si="60"/>
        <v>0.923619271445358</v>
      </c>
      <c r="G685" s="278">
        <f t="shared" si="61"/>
        <v>1.79495614035088</v>
      </c>
      <c r="H685" s="472" t="str">
        <f t="shared" si="62"/>
        <v>是</v>
      </c>
      <c r="I685" s="476" t="str">
        <f t="shared" si="63"/>
        <v>项</v>
      </c>
      <c r="J685" s="284">
        <v>2100403</v>
      </c>
      <c r="K685" s="284" t="s">
        <v>1106</v>
      </c>
      <c r="L685" s="287">
        <v>1637</v>
      </c>
      <c r="M685" s="285">
        <f t="shared" si="64"/>
        <v>0</v>
      </c>
      <c r="N685" s="285">
        <f t="shared" si="65"/>
        <v>0</v>
      </c>
    </row>
    <row r="686" ht="34.9" customHeight="1" spans="1:14">
      <c r="A686" s="473">
        <v>2100404</v>
      </c>
      <c r="B686" s="216" t="s">
        <v>1107</v>
      </c>
      <c r="C686" s="190"/>
      <c r="D686" s="190"/>
      <c r="E686" s="186"/>
      <c r="F686" s="278" t="str">
        <f t="shared" si="60"/>
        <v/>
      </c>
      <c r="G686" s="278" t="str">
        <f t="shared" si="61"/>
        <v/>
      </c>
      <c r="H686" s="472" t="str">
        <f t="shared" si="62"/>
        <v>否</v>
      </c>
      <c r="I686" s="476" t="str">
        <f t="shared" si="63"/>
        <v>项</v>
      </c>
      <c r="J686" s="284">
        <v>2100404</v>
      </c>
      <c r="K686" s="284" t="s">
        <v>1108</v>
      </c>
      <c r="L686" s="287">
        <v>0</v>
      </c>
      <c r="M686" s="285">
        <f t="shared" si="64"/>
        <v>0</v>
      </c>
      <c r="N686" s="285">
        <f t="shared" si="65"/>
        <v>0</v>
      </c>
    </row>
    <row r="687" ht="34.9" customHeight="1" spans="1:14">
      <c r="A687" s="473">
        <v>2100405</v>
      </c>
      <c r="B687" s="216" t="s">
        <v>1109</v>
      </c>
      <c r="C687" s="190"/>
      <c r="D687" s="190"/>
      <c r="E687" s="186"/>
      <c r="F687" s="278" t="str">
        <f t="shared" si="60"/>
        <v/>
      </c>
      <c r="G687" s="278" t="str">
        <f t="shared" si="61"/>
        <v/>
      </c>
      <c r="H687" s="472" t="str">
        <f t="shared" si="62"/>
        <v>否</v>
      </c>
      <c r="I687" s="476" t="str">
        <f t="shared" si="63"/>
        <v>项</v>
      </c>
      <c r="J687" s="284">
        <v>2100405</v>
      </c>
      <c r="K687" s="284" t="s">
        <v>1110</v>
      </c>
      <c r="L687" s="287">
        <v>0</v>
      </c>
      <c r="M687" s="285">
        <f t="shared" si="64"/>
        <v>0</v>
      </c>
      <c r="N687" s="285">
        <f t="shared" si="65"/>
        <v>0</v>
      </c>
    </row>
    <row r="688" ht="34.9" customHeight="1" spans="1:14">
      <c r="A688" s="473">
        <v>2100406</v>
      </c>
      <c r="B688" s="216" t="s">
        <v>1111</v>
      </c>
      <c r="C688" s="190"/>
      <c r="D688" s="190"/>
      <c r="E688" s="186"/>
      <c r="F688" s="278" t="str">
        <f t="shared" si="60"/>
        <v/>
      </c>
      <c r="G688" s="278" t="str">
        <f t="shared" si="61"/>
        <v/>
      </c>
      <c r="H688" s="472" t="str">
        <f t="shared" si="62"/>
        <v>否</v>
      </c>
      <c r="I688" s="476" t="str">
        <f t="shared" si="63"/>
        <v>项</v>
      </c>
      <c r="J688" s="284">
        <v>2100406</v>
      </c>
      <c r="K688" s="284" t="s">
        <v>1112</v>
      </c>
      <c r="L688" s="287">
        <v>0</v>
      </c>
      <c r="M688" s="285">
        <f t="shared" si="64"/>
        <v>0</v>
      </c>
      <c r="N688" s="285">
        <f t="shared" si="65"/>
        <v>0</v>
      </c>
    </row>
    <row r="689" ht="34.9" customHeight="1" spans="1:14">
      <c r="A689" s="473">
        <v>2100407</v>
      </c>
      <c r="B689" s="216" t="s">
        <v>1113</v>
      </c>
      <c r="C689" s="190"/>
      <c r="D689" s="190"/>
      <c r="E689" s="186"/>
      <c r="F689" s="278" t="str">
        <f t="shared" si="60"/>
        <v/>
      </c>
      <c r="G689" s="278" t="str">
        <f t="shared" si="61"/>
        <v/>
      </c>
      <c r="H689" s="472" t="str">
        <f t="shared" si="62"/>
        <v>否</v>
      </c>
      <c r="I689" s="476" t="str">
        <f t="shared" si="63"/>
        <v>项</v>
      </c>
      <c r="J689" s="284">
        <v>2100407</v>
      </c>
      <c r="K689" s="284" t="s">
        <v>1114</v>
      </c>
      <c r="L689" s="287">
        <v>0</v>
      </c>
      <c r="M689" s="285">
        <f t="shared" si="64"/>
        <v>0</v>
      </c>
      <c r="N689" s="285">
        <f t="shared" si="65"/>
        <v>0</v>
      </c>
    </row>
    <row r="690" ht="34.9" customHeight="1" spans="1:14">
      <c r="A690" s="473">
        <v>2100408</v>
      </c>
      <c r="B690" s="216" t="s">
        <v>1115</v>
      </c>
      <c r="C690" s="190">
        <v>2947</v>
      </c>
      <c r="D690" s="400">
        <v>2372</v>
      </c>
      <c r="E690" s="190">
        <v>2666</v>
      </c>
      <c r="F690" s="278">
        <f t="shared" si="60"/>
        <v>-0.0953512046148626</v>
      </c>
      <c r="G690" s="278">
        <f t="shared" si="61"/>
        <v>1.12394603709949</v>
      </c>
      <c r="H690" s="472" t="str">
        <f t="shared" si="62"/>
        <v>是</v>
      </c>
      <c r="I690" s="476" t="str">
        <f t="shared" si="63"/>
        <v>项</v>
      </c>
      <c r="J690" s="284">
        <v>2100408</v>
      </c>
      <c r="K690" s="284" t="s">
        <v>1116</v>
      </c>
      <c r="L690" s="287">
        <v>2666</v>
      </c>
      <c r="M690" s="285">
        <f t="shared" si="64"/>
        <v>0</v>
      </c>
      <c r="N690" s="285">
        <f t="shared" si="65"/>
        <v>0</v>
      </c>
    </row>
    <row r="691" ht="34.9" customHeight="1" spans="1:14">
      <c r="A691" s="473">
        <v>2100409</v>
      </c>
      <c r="B691" s="216" t="s">
        <v>1117</v>
      </c>
      <c r="C691" s="190">
        <v>595</v>
      </c>
      <c r="D691" s="400">
        <v>320</v>
      </c>
      <c r="E691" s="190">
        <v>217</v>
      </c>
      <c r="F691" s="278">
        <f t="shared" si="60"/>
        <v>-0.635294117647059</v>
      </c>
      <c r="G691" s="278">
        <f t="shared" si="61"/>
        <v>0.678125</v>
      </c>
      <c r="H691" s="472" t="str">
        <f t="shared" si="62"/>
        <v>是</v>
      </c>
      <c r="I691" s="476" t="str">
        <f t="shared" si="63"/>
        <v>项</v>
      </c>
      <c r="J691" s="284">
        <v>2100409</v>
      </c>
      <c r="K691" s="284" t="s">
        <v>1118</v>
      </c>
      <c r="L691" s="287">
        <v>217</v>
      </c>
      <c r="M691" s="285">
        <f t="shared" si="64"/>
        <v>0</v>
      </c>
      <c r="N691" s="285">
        <f t="shared" si="65"/>
        <v>0</v>
      </c>
    </row>
    <row r="692" ht="34.9" customHeight="1" spans="1:14">
      <c r="A692" s="473">
        <v>2100410</v>
      </c>
      <c r="B692" s="216" t="s">
        <v>1119</v>
      </c>
      <c r="C692" s="190">
        <v>935</v>
      </c>
      <c r="D692" s="400">
        <v>96</v>
      </c>
      <c r="E692" s="190">
        <v>5039</v>
      </c>
      <c r="F692" s="278">
        <f t="shared" si="60"/>
        <v>4.38930481283422</v>
      </c>
      <c r="G692" s="278">
        <f t="shared" si="61"/>
        <v>52.4895833333333</v>
      </c>
      <c r="H692" s="472" t="str">
        <f t="shared" si="62"/>
        <v>是</v>
      </c>
      <c r="I692" s="476" t="str">
        <f t="shared" si="63"/>
        <v>项</v>
      </c>
      <c r="J692" s="284">
        <v>2100410</v>
      </c>
      <c r="K692" s="284" t="s">
        <v>1120</v>
      </c>
      <c r="L692" s="287">
        <v>5039</v>
      </c>
      <c r="M692" s="285">
        <f t="shared" si="64"/>
        <v>0</v>
      </c>
      <c r="N692" s="285">
        <f t="shared" si="65"/>
        <v>0</v>
      </c>
    </row>
    <row r="693" ht="34.9" customHeight="1" spans="1:14">
      <c r="A693" s="473">
        <v>2100499</v>
      </c>
      <c r="B693" s="216" t="s">
        <v>1121</v>
      </c>
      <c r="C693" s="190"/>
      <c r="D693" s="400">
        <v>2</v>
      </c>
      <c r="E693" s="190">
        <v>2</v>
      </c>
      <c r="F693" s="278" t="str">
        <f t="shared" si="60"/>
        <v/>
      </c>
      <c r="G693" s="278">
        <f t="shared" si="61"/>
        <v>1</v>
      </c>
      <c r="H693" s="472" t="str">
        <f t="shared" si="62"/>
        <v>是</v>
      </c>
      <c r="I693" s="476" t="str">
        <f t="shared" si="63"/>
        <v>项</v>
      </c>
      <c r="J693" s="284">
        <v>2100499</v>
      </c>
      <c r="K693" s="284" t="s">
        <v>1122</v>
      </c>
      <c r="L693" s="287">
        <v>2</v>
      </c>
      <c r="M693" s="285">
        <f t="shared" si="64"/>
        <v>0</v>
      </c>
      <c r="N693" s="285">
        <f t="shared" si="65"/>
        <v>0</v>
      </c>
    </row>
    <row r="694" ht="34.9" customHeight="1" spans="1:14">
      <c r="A694" s="473">
        <v>21006</v>
      </c>
      <c r="B694" s="216" t="s">
        <v>1123</v>
      </c>
      <c r="C694" s="190">
        <f>SUM(C695:C696)</f>
        <v>105</v>
      </c>
      <c r="D694" s="190">
        <f>SUM(D695:D696)</f>
        <v>113</v>
      </c>
      <c r="E694" s="186">
        <f>SUM(E695:E696)</f>
        <v>54</v>
      </c>
      <c r="F694" s="278">
        <f t="shared" si="60"/>
        <v>-0.485714285714286</v>
      </c>
      <c r="G694" s="278">
        <f t="shared" si="61"/>
        <v>0.47787610619469</v>
      </c>
      <c r="H694" s="472" t="str">
        <f t="shared" si="62"/>
        <v>是</v>
      </c>
      <c r="I694" s="476" t="str">
        <f t="shared" si="63"/>
        <v>款</v>
      </c>
      <c r="J694" s="284">
        <v>21006</v>
      </c>
      <c r="K694" s="286" t="s">
        <v>1124</v>
      </c>
      <c r="L694" s="287">
        <v>54</v>
      </c>
      <c r="M694" s="285">
        <f t="shared" si="64"/>
        <v>0</v>
      </c>
      <c r="N694" s="285">
        <f t="shared" si="65"/>
        <v>0</v>
      </c>
    </row>
    <row r="695" ht="34.9" customHeight="1" spans="1:14">
      <c r="A695" s="473">
        <v>2100601</v>
      </c>
      <c r="B695" s="216" t="s">
        <v>1125</v>
      </c>
      <c r="C695" s="190">
        <v>105</v>
      </c>
      <c r="D695" s="190">
        <v>113</v>
      </c>
      <c r="E695" s="190">
        <v>54</v>
      </c>
      <c r="F695" s="278">
        <f t="shared" si="60"/>
        <v>-0.485714285714286</v>
      </c>
      <c r="G695" s="278">
        <f t="shared" si="61"/>
        <v>0.47787610619469</v>
      </c>
      <c r="H695" s="472" t="str">
        <f t="shared" si="62"/>
        <v>是</v>
      </c>
      <c r="I695" s="476" t="str">
        <f t="shared" si="63"/>
        <v>项</v>
      </c>
      <c r="J695" s="284">
        <v>2100601</v>
      </c>
      <c r="K695" s="284" t="s">
        <v>1126</v>
      </c>
      <c r="L695" s="287">
        <v>54</v>
      </c>
      <c r="M695" s="285">
        <f t="shared" si="64"/>
        <v>0</v>
      </c>
      <c r="N695" s="285">
        <f t="shared" si="65"/>
        <v>0</v>
      </c>
    </row>
    <row r="696" ht="34.9" customHeight="1" spans="1:14">
      <c r="A696" s="473">
        <v>2100699</v>
      </c>
      <c r="B696" s="216" t="s">
        <v>1127</v>
      </c>
      <c r="C696" s="190"/>
      <c r="D696" s="190"/>
      <c r="E696" s="186"/>
      <c r="F696" s="278" t="str">
        <f t="shared" si="60"/>
        <v/>
      </c>
      <c r="G696" s="278" t="str">
        <f t="shared" si="61"/>
        <v/>
      </c>
      <c r="H696" s="472" t="str">
        <f t="shared" si="62"/>
        <v>否</v>
      </c>
      <c r="I696" s="476" t="str">
        <f t="shared" si="63"/>
        <v>项</v>
      </c>
      <c r="J696" s="284">
        <v>2100699</v>
      </c>
      <c r="K696" s="284" t="s">
        <v>1128</v>
      </c>
      <c r="L696" s="287">
        <v>0</v>
      </c>
      <c r="M696" s="285">
        <f t="shared" si="64"/>
        <v>0</v>
      </c>
      <c r="N696" s="285">
        <f t="shared" si="65"/>
        <v>0</v>
      </c>
    </row>
    <row r="697" ht="34.9" customHeight="1" spans="1:14">
      <c r="A697" s="473">
        <v>21007</v>
      </c>
      <c r="B697" s="216" t="s">
        <v>1129</v>
      </c>
      <c r="C697" s="190">
        <f>SUM(C698:C700)</f>
        <v>1019</v>
      </c>
      <c r="D697" s="190">
        <f>SUM(D698:D700)</f>
        <v>1041</v>
      </c>
      <c r="E697" s="186">
        <f>SUM(E698:E700)</f>
        <v>772</v>
      </c>
      <c r="F697" s="278">
        <f t="shared" si="60"/>
        <v>-0.242394504416094</v>
      </c>
      <c r="G697" s="278">
        <f t="shared" si="61"/>
        <v>0.741594620557157</v>
      </c>
      <c r="H697" s="472" t="str">
        <f t="shared" si="62"/>
        <v>是</v>
      </c>
      <c r="I697" s="476" t="str">
        <f t="shared" si="63"/>
        <v>款</v>
      </c>
      <c r="J697" s="284">
        <v>21007</v>
      </c>
      <c r="K697" s="286" t="s">
        <v>1130</v>
      </c>
      <c r="L697" s="287">
        <v>772</v>
      </c>
      <c r="M697" s="285">
        <f t="shared" si="64"/>
        <v>0</v>
      </c>
      <c r="N697" s="285">
        <f t="shared" si="65"/>
        <v>0</v>
      </c>
    </row>
    <row r="698" ht="34.9" customHeight="1" spans="1:14">
      <c r="A698" s="473">
        <v>2100716</v>
      </c>
      <c r="B698" s="216" t="s">
        <v>1131</v>
      </c>
      <c r="C698" s="190">
        <v>5</v>
      </c>
      <c r="D698" s="190"/>
      <c r="E698" s="186"/>
      <c r="F698" s="278">
        <f t="shared" si="60"/>
        <v>-1</v>
      </c>
      <c r="G698" s="278" t="str">
        <f t="shared" si="61"/>
        <v/>
      </c>
      <c r="H698" s="472" t="str">
        <f t="shared" si="62"/>
        <v>是</v>
      </c>
      <c r="I698" s="476" t="str">
        <f t="shared" si="63"/>
        <v>项</v>
      </c>
      <c r="J698" s="284">
        <v>2100716</v>
      </c>
      <c r="K698" s="284" t="s">
        <v>1132</v>
      </c>
      <c r="L698" s="287">
        <v>0</v>
      </c>
      <c r="M698" s="285">
        <f t="shared" si="64"/>
        <v>0</v>
      </c>
      <c r="N698" s="285">
        <f t="shared" si="65"/>
        <v>0</v>
      </c>
    </row>
    <row r="699" ht="34.9" customHeight="1" spans="1:14">
      <c r="A699" s="473">
        <v>2100717</v>
      </c>
      <c r="B699" s="216" t="s">
        <v>1133</v>
      </c>
      <c r="C699" s="190"/>
      <c r="D699" s="190"/>
      <c r="E699" s="186"/>
      <c r="F699" s="278" t="str">
        <f t="shared" si="60"/>
        <v/>
      </c>
      <c r="G699" s="278" t="str">
        <f t="shared" si="61"/>
        <v/>
      </c>
      <c r="H699" s="472" t="str">
        <f t="shared" si="62"/>
        <v>否</v>
      </c>
      <c r="I699" s="476" t="str">
        <f t="shared" si="63"/>
        <v>项</v>
      </c>
      <c r="J699" s="284">
        <v>2100717</v>
      </c>
      <c r="K699" s="284" t="s">
        <v>1134</v>
      </c>
      <c r="L699" s="287">
        <v>0</v>
      </c>
      <c r="M699" s="285">
        <f t="shared" si="64"/>
        <v>0</v>
      </c>
      <c r="N699" s="285">
        <f t="shared" si="65"/>
        <v>0</v>
      </c>
    </row>
    <row r="700" ht="34.9" customHeight="1" spans="1:14">
      <c r="A700" s="473">
        <v>2100799</v>
      </c>
      <c r="B700" s="216" t="s">
        <v>1135</v>
      </c>
      <c r="C700" s="190">
        <v>1014</v>
      </c>
      <c r="D700" s="400">
        <v>1041</v>
      </c>
      <c r="E700" s="186">
        <v>772</v>
      </c>
      <c r="F700" s="278">
        <f t="shared" si="60"/>
        <v>-0.238658777120316</v>
      </c>
      <c r="G700" s="278">
        <f t="shared" si="61"/>
        <v>0.741594620557157</v>
      </c>
      <c r="H700" s="472" t="str">
        <f t="shared" si="62"/>
        <v>是</v>
      </c>
      <c r="I700" s="476" t="str">
        <f t="shared" si="63"/>
        <v>项</v>
      </c>
      <c r="J700" s="284">
        <v>2100799</v>
      </c>
      <c r="K700" s="284" t="s">
        <v>1136</v>
      </c>
      <c r="L700" s="287">
        <v>772</v>
      </c>
      <c r="M700" s="285">
        <f t="shared" si="64"/>
        <v>0</v>
      </c>
      <c r="N700" s="285">
        <f t="shared" si="65"/>
        <v>0</v>
      </c>
    </row>
    <row r="701" ht="34.9" customHeight="1" spans="1:14">
      <c r="A701" s="473">
        <v>21011</v>
      </c>
      <c r="B701" s="216" t="s">
        <v>1137</v>
      </c>
      <c r="C701" s="190">
        <f>SUM(C702:C705)</f>
        <v>9005</v>
      </c>
      <c r="D701" s="190">
        <f>SUM(D702:D705)</f>
        <v>8951</v>
      </c>
      <c r="E701" s="186">
        <f>SUM(E702:E705)</f>
        <v>8827</v>
      </c>
      <c r="F701" s="278">
        <f t="shared" si="60"/>
        <v>-0.0197667962243199</v>
      </c>
      <c r="G701" s="278">
        <f t="shared" si="61"/>
        <v>0.986146799240308</v>
      </c>
      <c r="H701" s="472" t="str">
        <f t="shared" si="62"/>
        <v>是</v>
      </c>
      <c r="I701" s="476" t="str">
        <f t="shared" si="63"/>
        <v>款</v>
      </c>
      <c r="J701" s="284">
        <v>21011</v>
      </c>
      <c r="K701" s="286" t="s">
        <v>1138</v>
      </c>
      <c r="L701" s="287">
        <v>8827</v>
      </c>
      <c r="M701" s="285">
        <f t="shared" si="64"/>
        <v>0</v>
      </c>
      <c r="N701" s="285">
        <f t="shared" si="65"/>
        <v>0</v>
      </c>
    </row>
    <row r="702" ht="34.9" customHeight="1" spans="1:14">
      <c r="A702" s="473">
        <v>2101101</v>
      </c>
      <c r="B702" s="216" t="s">
        <v>1139</v>
      </c>
      <c r="C702" s="190">
        <v>1575</v>
      </c>
      <c r="D702" s="400">
        <v>1501</v>
      </c>
      <c r="E702" s="190">
        <v>1488</v>
      </c>
      <c r="F702" s="278">
        <f t="shared" si="60"/>
        <v>-0.0552380952380952</v>
      </c>
      <c r="G702" s="278">
        <f t="shared" si="61"/>
        <v>0.991339107261826</v>
      </c>
      <c r="H702" s="472" t="str">
        <f t="shared" si="62"/>
        <v>是</v>
      </c>
      <c r="I702" s="476" t="str">
        <f t="shared" si="63"/>
        <v>项</v>
      </c>
      <c r="J702" s="284">
        <v>2101101</v>
      </c>
      <c r="K702" s="284" t="s">
        <v>1140</v>
      </c>
      <c r="L702" s="287">
        <v>1488</v>
      </c>
      <c r="M702" s="285">
        <f t="shared" si="64"/>
        <v>0</v>
      </c>
      <c r="N702" s="285">
        <f t="shared" si="65"/>
        <v>0</v>
      </c>
    </row>
    <row r="703" ht="34.9" customHeight="1" spans="1:14">
      <c r="A703" s="473">
        <v>2101102</v>
      </c>
      <c r="B703" s="216" t="s">
        <v>1141</v>
      </c>
      <c r="C703" s="190">
        <v>3764</v>
      </c>
      <c r="D703" s="400">
        <v>3822</v>
      </c>
      <c r="E703" s="190">
        <v>3778</v>
      </c>
      <c r="F703" s="278">
        <f t="shared" si="60"/>
        <v>0.00371944739638685</v>
      </c>
      <c r="G703" s="278">
        <f t="shared" si="61"/>
        <v>0.988487702773417</v>
      </c>
      <c r="H703" s="472" t="str">
        <f t="shared" si="62"/>
        <v>是</v>
      </c>
      <c r="I703" s="476" t="str">
        <f t="shared" si="63"/>
        <v>项</v>
      </c>
      <c r="J703" s="284">
        <v>2101102</v>
      </c>
      <c r="K703" s="284" t="s">
        <v>1142</v>
      </c>
      <c r="L703" s="287">
        <v>3778</v>
      </c>
      <c r="M703" s="285">
        <f t="shared" si="64"/>
        <v>0</v>
      </c>
      <c r="N703" s="285">
        <f t="shared" si="65"/>
        <v>0</v>
      </c>
    </row>
    <row r="704" ht="34.9" customHeight="1" spans="1:14">
      <c r="A704" s="473">
        <v>2101103</v>
      </c>
      <c r="B704" s="216" t="s">
        <v>1143</v>
      </c>
      <c r="C704" s="190">
        <v>3508</v>
      </c>
      <c r="D704" s="400">
        <v>3464</v>
      </c>
      <c r="E704" s="190">
        <v>3417</v>
      </c>
      <c r="F704" s="278">
        <f t="shared" si="60"/>
        <v>-0.0259407069555302</v>
      </c>
      <c r="G704" s="278">
        <f t="shared" si="61"/>
        <v>0.986431870669746</v>
      </c>
      <c r="H704" s="472" t="str">
        <f t="shared" si="62"/>
        <v>是</v>
      </c>
      <c r="I704" s="476" t="str">
        <f t="shared" si="63"/>
        <v>项</v>
      </c>
      <c r="J704" s="284">
        <v>2101103</v>
      </c>
      <c r="K704" s="284" t="s">
        <v>1144</v>
      </c>
      <c r="L704" s="287">
        <v>3417</v>
      </c>
      <c r="M704" s="285">
        <f t="shared" si="64"/>
        <v>0</v>
      </c>
      <c r="N704" s="285">
        <f t="shared" si="65"/>
        <v>0</v>
      </c>
    </row>
    <row r="705" ht="34.9" customHeight="1" spans="1:14">
      <c r="A705" s="473">
        <v>2101199</v>
      </c>
      <c r="B705" s="216" t="s">
        <v>1145</v>
      </c>
      <c r="C705" s="190">
        <v>158</v>
      </c>
      <c r="D705" s="400">
        <v>164</v>
      </c>
      <c r="E705" s="190">
        <v>144</v>
      </c>
      <c r="F705" s="278">
        <f t="shared" si="60"/>
        <v>-0.0886075949367089</v>
      </c>
      <c r="G705" s="278">
        <f t="shared" si="61"/>
        <v>0.878048780487805</v>
      </c>
      <c r="H705" s="472" t="str">
        <f t="shared" si="62"/>
        <v>是</v>
      </c>
      <c r="I705" s="476" t="str">
        <f t="shared" si="63"/>
        <v>项</v>
      </c>
      <c r="J705" s="284">
        <v>2101199</v>
      </c>
      <c r="K705" s="284" t="s">
        <v>1146</v>
      </c>
      <c r="L705" s="287">
        <v>144</v>
      </c>
      <c r="M705" s="285">
        <f t="shared" si="64"/>
        <v>0</v>
      </c>
      <c r="N705" s="285">
        <f t="shared" si="65"/>
        <v>0</v>
      </c>
    </row>
    <row r="706" ht="34.9" customHeight="1" spans="1:14">
      <c r="A706" s="473">
        <v>21012</v>
      </c>
      <c r="B706" s="216" t="s">
        <v>1147</v>
      </c>
      <c r="C706" s="190">
        <f>SUM(C707:C709)</f>
        <v>16291</v>
      </c>
      <c r="D706" s="190">
        <f>SUM(D707:D709)</f>
        <v>17436</v>
      </c>
      <c r="E706" s="186">
        <f>SUM(E707:E709)</f>
        <v>16937</v>
      </c>
      <c r="F706" s="278">
        <f t="shared" si="60"/>
        <v>0.0396537965747958</v>
      </c>
      <c r="G706" s="278">
        <f t="shared" si="61"/>
        <v>0.971381050699702</v>
      </c>
      <c r="H706" s="472" t="str">
        <f t="shared" si="62"/>
        <v>是</v>
      </c>
      <c r="I706" s="476" t="str">
        <f t="shared" si="63"/>
        <v>款</v>
      </c>
      <c r="J706" s="284">
        <v>21012</v>
      </c>
      <c r="K706" s="286" t="s">
        <v>1148</v>
      </c>
      <c r="L706" s="287">
        <v>16937</v>
      </c>
      <c r="M706" s="285">
        <f t="shared" si="64"/>
        <v>0</v>
      </c>
      <c r="N706" s="285">
        <f t="shared" si="65"/>
        <v>0</v>
      </c>
    </row>
    <row r="707" ht="34.9" customHeight="1" spans="1:14">
      <c r="A707" s="473">
        <v>2101201</v>
      </c>
      <c r="B707" s="216" t="s">
        <v>1149</v>
      </c>
      <c r="C707" s="190"/>
      <c r="D707" s="190"/>
      <c r="E707" s="186"/>
      <c r="F707" s="278" t="str">
        <f t="shared" si="60"/>
        <v/>
      </c>
      <c r="G707" s="278" t="str">
        <f t="shared" si="61"/>
        <v/>
      </c>
      <c r="H707" s="472" t="str">
        <f t="shared" si="62"/>
        <v>否</v>
      </c>
      <c r="I707" s="476" t="str">
        <f t="shared" si="63"/>
        <v>项</v>
      </c>
      <c r="J707" s="284">
        <v>2101201</v>
      </c>
      <c r="K707" s="284" t="s">
        <v>1150</v>
      </c>
      <c r="L707" s="287">
        <v>0</v>
      </c>
      <c r="M707" s="285">
        <f t="shared" si="64"/>
        <v>0</v>
      </c>
      <c r="N707" s="285">
        <f t="shared" si="65"/>
        <v>0</v>
      </c>
    </row>
    <row r="708" ht="34.9" customHeight="1" spans="1:14">
      <c r="A708" s="473">
        <v>2101202</v>
      </c>
      <c r="B708" s="216" t="s">
        <v>1151</v>
      </c>
      <c r="C708" s="190">
        <v>16291</v>
      </c>
      <c r="D708" s="400">
        <v>17436</v>
      </c>
      <c r="E708" s="190">
        <v>16937</v>
      </c>
      <c r="F708" s="278">
        <f t="shared" si="60"/>
        <v>0.0396537965747958</v>
      </c>
      <c r="G708" s="278">
        <f t="shared" si="61"/>
        <v>0.971381050699702</v>
      </c>
      <c r="H708" s="472" t="str">
        <f t="shared" si="62"/>
        <v>是</v>
      </c>
      <c r="I708" s="476" t="str">
        <f t="shared" si="63"/>
        <v>项</v>
      </c>
      <c r="J708" s="284">
        <v>2101202</v>
      </c>
      <c r="K708" s="284" t="s">
        <v>1152</v>
      </c>
      <c r="L708" s="287">
        <v>16937</v>
      </c>
      <c r="M708" s="285">
        <f t="shared" si="64"/>
        <v>0</v>
      </c>
      <c r="N708" s="285">
        <f t="shared" si="65"/>
        <v>0</v>
      </c>
    </row>
    <row r="709" ht="34.9" customHeight="1" spans="1:14">
      <c r="A709" s="473">
        <v>2101299</v>
      </c>
      <c r="B709" s="216" t="s">
        <v>1153</v>
      </c>
      <c r="C709" s="190"/>
      <c r="D709" s="190"/>
      <c r="E709" s="186"/>
      <c r="F709" s="278" t="str">
        <f t="shared" ref="F709:F772" si="66">IF(C709&lt;&gt;0,E709/C709-1,"")</f>
        <v/>
      </c>
      <c r="G709" s="278" t="str">
        <f t="shared" ref="G709:G772" si="67">IF(D709&lt;&gt;0,E709/D709,"")</f>
        <v/>
      </c>
      <c r="H709" s="472" t="str">
        <f t="shared" ref="H709:H772" si="68">IF(LEN(A709)=3,"是",IF(B709&lt;&gt;"",IF(SUM(C709:E709)&lt;&gt;0,"是","否"),"是"))</f>
        <v>否</v>
      </c>
      <c r="I709" s="476" t="str">
        <f t="shared" ref="I709:I772" si="69">IF(LEN(A709)=3,"类",IF(LEN(A709)=5,"款","项"))</f>
        <v>项</v>
      </c>
      <c r="J709" s="284">
        <v>2101299</v>
      </c>
      <c r="K709" s="284" t="s">
        <v>1154</v>
      </c>
      <c r="L709" s="287">
        <v>0</v>
      </c>
      <c r="M709" s="285">
        <f t="shared" si="64"/>
        <v>0</v>
      </c>
      <c r="N709" s="285">
        <f t="shared" si="65"/>
        <v>0</v>
      </c>
    </row>
    <row r="710" ht="34.9" customHeight="1" spans="1:14">
      <c r="A710" s="473">
        <v>21013</v>
      </c>
      <c r="B710" s="216" t="s">
        <v>1155</v>
      </c>
      <c r="C710" s="190">
        <f>SUM(C711:C713)</f>
        <v>1406</v>
      </c>
      <c r="D710" s="190">
        <f>SUM(D711:D713)</f>
        <v>1376</v>
      </c>
      <c r="E710" s="186">
        <f>SUM(E711:E713)</f>
        <v>1746</v>
      </c>
      <c r="F710" s="278">
        <f t="shared" si="66"/>
        <v>0.241820768136558</v>
      </c>
      <c r="G710" s="278">
        <f t="shared" si="67"/>
        <v>1.26889534883721</v>
      </c>
      <c r="H710" s="472" t="str">
        <f t="shared" si="68"/>
        <v>是</v>
      </c>
      <c r="I710" s="476" t="str">
        <f t="shared" si="69"/>
        <v>款</v>
      </c>
      <c r="J710" s="284">
        <v>21013</v>
      </c>
      <c r="K710" s="286" t="s">
        <v>1156</v>
      </c>
      <c r="L710" s="287">
        <v>1746</v>
      </c>
      <c r="M710" s="285">
        <f t="shared" ref="M710:M773" si="70">A710-J710</f>
        <v>0</v>
      </c>
      <c r="N710" s="285">
        <f t="shared" ref="N710:N773" si="71">E710-L710</f>
        <v>0</v>
      </c>
    </row>
    <row r="711" ht="34.9" customHeight="1" spans="1:14">
      <c r="A711" s="473">
        <v>2101301</v>
      </c>
      <c r="B711" s="216" t="s">
        <v>1157</v>
      </c>
      <c r="C711" s="190">
        <v>1283</v>
      </c>
      <c r="D711" s="400">
        <v>1358</v>
      </c>
      <c r="E711" s="190">
        <v>1692</v>
      </c>
      <c r="F711" s="278">
        <f t="shared" si="66"/>
        <v>0.318784099766173</v>
      </c>
      <c r="G711" s="278">
        <f t="shared" si="67"/>
        <v>1.2459499263623</v>
      </c>
      <c r="H711" s="472" t="str">
        <f t="shared" si="68"/>
        <v>是</v>
      </c>
      <c r="I711" s="476" t="str">
        <f t="shared" si="69"/>
        <v>项</v>
      </c>
      <c r="J711" s="284">
        <v>2101301</v>
      </c>
      <c r="K711" s="284" t="s">
        <v>1158</v>
      </c>
      <c r="L711" s="287">
        <v>1692</v>
      </c>
      <c r="M711" s="285">
        <f t="shared" si="70"/>
        <v>0</v>
      </c>
      <c r="N711" s="285">
        <f t="shared" si="71"/>
        <v>0</v>
      </c>
    </row>
    <row r="712" ht="34.9" customHeight="1" spans="1:14">
      <c r="A712" s="473">
        <v>2101302</v>
      </c>
      <c r="B712" s="216" t="s">
        <v>1159</v>
      </c>
      <c r="C712" s="190">
        <v>0</v>
      </c>
      <c r="D712" s="400">
        <v>0</v>
      </c>
      <c r="E712" s="190">
        <v>0</v>
      </c>
      <c r="F712" s="278" t="str">
        <f t="shared" si="66"/>
        <v/>
      </c>
      <c r="G712" s="278" t="str">
        <f t="shared" si="67"/>
        <v/>
      </c>
      <c r="H712" s="472" t="str">
        <f t="shared" si="68"/>
        <v>否</v>
      </c>
      <c r="I712" s="476" t="str">
        <f t="shared" si="69"/>
        <v>项</v>
      </c>
      <c r="J712" s="284">
        <v>2101302</v>
      </c>
      <c r="K712" s="284" t="s">
        <v>1160</v>
      </c>
      <c r="L712" s="287">
        <v>0</v>
      </c>
      <c r="M712" s="285">
        <f t="shared" si="70"/>
        <v>0</v>
      </c>
      <c r="N712" s="285">
        <f t="shared" si="71"/>
        <v>0</v>
      </c>
    </row>
    <row r="713" ht="34.9" customHeight="1" spans="1:14">
      <c r="A713" s="473">
        <v>2101399</v>
      </c>
      <c r="B713" s="216" t="s">
        <v>1161</v>
      </c>
      <c r="C713" s="190">
        <v>123</v>
      </c>
      <c r="D713" s="400">
        <v>18</v>
      </c>
      <c r="E713" s="190">
        <v>54</v>
      </c>
      <c r="F713" s="278">
        <f t="shared" si="66"/>
        <v>-0.560975609756098</v>
      </c>
      <c r="G713" s="278">
        <f t="shared" si="67"/>
        <v>3</v>
      </c>
      <c r="H713" s="472" t="str">
        <f t="shared" si="68"/>
        <v>是</v>
      </c>
      <c r="I713" s="476" t="str">
        <f t="shared" si="69"/>
        <v>项</v>
      </c>
      <c r="J713" s="284">
        <v>2101399</v>
      </c>
      <c r="K713" s="284" t="s">
        <v>1162</v>
      </c>
      <c r="L713" s="287">
        <v>54</v>
      </c>
      <c r="M713" s="285">
        <f t="shared" si="70"/>
        <v>0</v>
      </c>
      <c r="N713" s="285">
        <f t="shared" si="71"/>
        <v>0</v>
      </c>
    </row>
    <row r="714" ht="34.9" customHeight="1" spans="1:14">
      <c r="A714" s="473">
        <v>21014</v>
      </c>
      <c r="B714" s="216" t="s">
        <v>1163</v>
      </c>
      <c r="C714" s="190">
        <f>SUM(C715:C716)</f>
        <v>23</v>
      </c>
      <c r="D714" s="190">
        <f>SUM(D715:D716)</f>
        <v>90</v>
      </c>
      <c r="E714" s="186">
        <f>SUM(E715:E716)</f>
        <v>61</v>
      </c>
      <c r="F714" s="278">
        <f t="shared" si="66"/>
        <v>1.65217391304348</v>
      </c>
      <c r="G714" s="278">
        <f t="shared" si="67"/>
        <v>0.677777777777778</v>
      </c>
      <c r="H714" s="472" t="str">
        <f t="shared" si="68"/>
        <v>是</v>
      </c>
      <c r="I714" s="476" t="str">
        <f t="shared" si="69"/>
        <v>款</v>
      </c>
      <c r="J714" s="284">
        <v>21014</v>
      </c>
      <c r="K714" s="286" t="s">
        <v>1164</v>
      </c>
      <c r="L714" s="287">
        <v>61</v>
      </c>
      <c r="M714" s="285">
        <f t="shared" si="70"/>
        <v>0</v>
      </c>
      <c r="N714" s="285">
        <f t="shared" si="71"/>
        <v>0</v>
      </c>
    </row>
    <row r="715" ht="34.9" customHeight="1" spans="1:14">
      <c r="A715" s="473">
        <v>2101401</v>
      </c>
      <c r="B715" s="216" t="s">
        <v>1165</v>
      </c>
      <c r="C715" s="190">
        <v>23</v>
      </c>
      <c r="D715" s="400">
        <v>90</v>
      </c>
      <c r="E715" s="186">
        <v>61</v>
      </c>
      <c r="F715" s="278">
        <f t="shared" si="66"/>
        <v>1.65217391304348</v>
      </c>
      <c r="G715" s="278">
        <f t="shared" si="67"/>
        <v>0.677777777777778</v>
      </c>
      <c r="H715" s="472" t="str">
        <f t="shared" si="68"/>
        <v>是</v>
      </c>
      <c r="I715" s="476" t="str">
        <f t="shared" si="69"/>
        <v>项</v>
      </c>
      <c r="J715" s="284">
        <v>2101401</v>
      </c>
      <c r="K715" s="284" t="s">
        <v>1166</v>
      </c>
      <c r="L715" s="287">
        <v>61</v>
      </c>
      <c r="M715" s="285">
        <f t="shared" si="70"/>
        <v>0</v>
      </c>
      <c r="N715" s="285">
        <f t="shared" si="71"/>
        <v>0</v>
      </c>
    </row>
    <row r="716" ht="34.9" customHeight="1" spans="1:14">
      <c r="A716" s="473">
        <v>2101499</v>
      </c>
      <c r="B716" s="216" t="s">
        <v>1167</v>
      </c>
      <c r="C716" s="190"/>
      <c r="D716" s="190"/>
      <c r="E716" s="186"/>
      <c r="F716" s="278" t="str">
        <f t="shared" si="66"/>
        <v/>
      </c>
      <c r="G716" s="278" t="str">
        <f t="shared" si="67"/>
        <v/>
      </c>
      <c r="H716" s="472" t="str">
        <f t="shared" si="68"/>
        <v>否</v>
      </c>
      <c r="I716" s="476" t="str">
        <f t="shared" si="69"/>
        <v>项</v>
      </c>
      <c r="J716" s="284">
        <v>2101499</v>
      </c>
      <c r="K716" s="284" t="s">
        <v>1168</v>
      </c>
      <c r="L716" s="287">
        <v>0</v>
      </c>
      <c r="M716" s="285">
        <f t="shared" si="70"/>
        <v>0</v>
      </c>
      <c r="N716" s="285">
        <f t="shared" si="71"/>
        <v>0</v>
      </c>
    </row>
    <row r="717" ht="34.9" customHeight="1" spans="1:14">
      <c r="A717" s="473">
        <v>21015</v>
      </c>
      <c r="B717" s="216" t="s">
        <v>1169</v>
      </c>
      <c r="C717" s="190">
        <f>SUM(C718:C725)</f>
        <v>212</v>
      </c>
      <c r="D717" s="190">
        <f>SUM(D718:D725)</f>
        <v>506</v>
      </c>
      <c r="E717" s="186">
        <f>SUM(E718:E725)</f>
        <v>399</v>
      </c>
      <c r="F717" s="278">
        <f t="shared" si="66"/>
        <v>0.882075471698113</v>
      </c>
      <c r="G717" s="278">
        <f t="shared" si="67"/>
        <v>0.788537549407115</v>
      </c>
      <c r="H717" s="472" t="str">
        <f t="shared" si="68"/>
        <v>是</v>
      </c>
      <c r="I717" s="476" t="str">
        <f t="shared" si="69"/>
        <v>款</v>
      </c>
      <c r="J717" s="284">
        <v>21015</v>
      </c>
      <c r="K717" s="286" t="s">
        <v>1170</v>
      </c>
      <c r="L717" s="287">
        <v>399</v>
      </c>
      <c r="M717" s="285">
        <f t="shared" si="70"/>
        <v>0</v>
      </c>
      <c r="N717" s="285">
        <f t="shared" si="71"/>
        <v>0</v>
      </c>
    </row>
    <row r="718" ht="34.9" customHeight="1" spans="1:14">
      <c r="A718" s="473">
        <v>2101501</v>
      </c>
      <c r="B718" s="216" t="s">
        <v>145</v>
      </c>
      <c r="C718" s="190">
        <v>212</v>
      </c>
      <c r="D718" s="400">
        <v>506</v>
      </c>
      <c r="E718" s="190">
        <v>399</v>
      </c>
      <c r="F718" s="278">
        <f t="shared" si="66"/>
        <v>0.882075471698113</v>
      </c>
      <c r="G718" s="278">
        <f t="shared" si="67"/>
        <v>0.788537549407115</v>
      </c>
      <c r="H718" s="472" t="str">
        <f t="shared" si="68"/>
        <v>是</v>
      </c>
      <c r="I718" s="476" t="str">
        <f t="shared" si="69"/>
        <v>项</v>
      </c>
      <c r="J718" s="284">
        <v>2101501</v>
      </c>
      <c r="K718" s="284" t="s">
        <v>146</v>
      </c>
      <c r="L718" s="287">
        <v>399</v>
      </c>
      <c r="M718" s="285">
        <f t="shared" si="70"/>
        <v>0</v>
      </c>
      <c r="N718" s="285">
        <f t="shared" si="71"/>
        <v>0</v>
      </c>
    </row>
    <row r="719" ht="34.9" customHeight="1" spans="1:14">
      <c r="A719" s="473">
        <v>2101502</v>
      </c>
      <c r="B719" s="216" t="s">
        <v>147</v>
      </c>
      <c r="C719" s="190"/>
      <c r="D719" s="190"/>
      <c r="E719" s="186"/>
      <c r="F719" s="278" t="str">
        <f t="shared" si="66"/>
        <v/>
      </c>
      <c r="G719" s="278" t="str">
        <f t="shared" si="67"/>
        <v/>
      </c>
      <c r="H719" s="472" t="str">
        <f t="shared" si="68"/>
        <v>否</v>
      </c>
      <c r="I719" s="476" t="str">
        <f t="shared" si="69"/>
        <v>项</v>
      </c>
      <c r="J719" s="284">
        <v>2101502</v>
      </c>
      <c r="K719" s="284" t="s">
        <v>148</v>
      </c>
      <c r="L719" s="287">
        <v>0</v>
      </c>
      <c r="M719" s="285">
        <f t="shared" si="70"/>
        <v>0</v>
      </c>
      <c r="N719" s="285">
        <f t="shared" si="71"/>
        <v>0</v>
      </c>
    </row>
    <row r="720" ht="34.9" customHeight="1" spans="1:14">
      <c r="A720" s="473">
        <v>2101503</v>
      </c>
      <c r="B720" s="216" t="s">
        <v>149</v>
      </c>
      <c r="C720" s="190"/>
      <c r="D720" s="190"/>
      <c r="E720" s="186"/>
      <c r="F720" s="278" t="str">
        <f t="shared" si="66"/>
        <v/>
      </c>
      <c r="G720" s="278" t="str">
        <f t="shared" si="67"/>
        <v/>
      </c>
      <c r="H720" s="472" t="str">
        <f t="shared" si="68"/>
        <v>否</v>
      </c>
      <c r="I720" s="476" t="str">
        <f t="shared" si="69"/>
        <v>项</v>
      </c>
      <c r="J720" s="284">
        <v>2101503</v>
      </c>
      <c r="K720" s="284" t="s">
        <v>150</v>
      </c>
      <c r="L720" s="287">
        <v>0</v>
      </c>
      <c r="M720" s="285">
        <f t="shared" si="70"/>
        <v>0</v>
      </c>
      <c r="N720" s="285">
        <f t="shared" si="71"/>
        <v>0</v>
      </c>
    </row>
    <row r="721" ht="34.9" customHeight="1" spans="1:14">
      <c r="A721" s="473">
        <v>2101504</v>
      </c>
      <c r="B721" s="216" t="s">
        <v>227</v>
      </c>
      <c r="C721" s="190"/>
      <c r="D721" s="190"/>
      <c r="E721" s="186"/>
      <c r="F721" s="278" t="str">
        <f t="shared" si="66"/>
        <v/>
      </c>
      <c r="G721" s="278" t="str">
        <f t="shared" si="67"/>
        <v/>
      </c>
      <c r="H721" s="472" t="str">
        <f t="shared" si="68"/>
        <v>否</v>
      </c>
      <c r="I721" s="476" t="str">
        <f t="shared" si="69"/>
        <v>项</v>
      </c>
      <c r="J721" s="284">
        <v>2101504</v>
      </c>
      <c r="K721" s="284" t="s">
        <v>228</v>
      </c>
      <c r="L721" s="287">
        <v>0</v>
      </c>
      <c r="M721" s="285">
        <f t="shared" si="70"/>
        <v>0</v>
      </c>
      <c r="N721" s="285">
        <f t="shared" si="71"/>
        <v>0</v>
      </c>
    </row>
    <row r="722" ht="34.9" customHeight="1" spans="1:14">
      <c r="A722" s="473">
        <v>2101505</v>
      </c>
      <c r="B722" s="216" t="s">
        <v>1171</v>
      </c>
      <c r="C722" s="190"/>
      <c r="D722" s="190"/>
      <c r="E722" s="186"/>
      <c r="F722" s="278" t="str">
        <f t="shared" si="66"/>
        <v/>
      </c>
      <c r="G722" s="278" t="str">
        <f t="shared" si="67"/>
        <v/>
      </c>
      <c r="H722" s="472" t="str">
        <f t="shared" si="68"/>
        <v>否</v>
      </c>
      <c r="I722" s="476" t="str">
        <f t="shared" si="69"/>
        <v>项</v>
      </c>
      <c r="J722" s="284">
        <v>2101505</v>
      </c>
      <c r="K722" s="284" t="s">
        <v>1172</v>
      </c>
      <c r="L722" s="287">
        <v>0</v>
      </c>
      <c r="M722" s="285">
        <f t="shared" si="70"/>
        <v>0</v>
      </c>
      <c r="N722" s="285">
        <f t="shared" si="71"/>
        <v>0</v>
      </c>
    </row>
    <row r="723" ht="34.9" customHeight="1" spans="1:14">
      <c r="A723" s="473">
        <v>2101506</v>
      </c>
      <c r="B723" s="216" t="s">
        <v>1173</v>
      </c>
      <c r="C723" s="190"/>
      <c r="D723" s="190"/>
      <c r="E723" s="186"/>
      <c r="F723" s="278" t="str">
        <f t="shared" si="66"/>
        <v/>
      </c>
      <c r="G723" s="278" t="str">
        <f t="shared" si="67"/>
        <v/>
      </c>
      <c r="H723" s="472" t="str">
        <f t="shared" si="68"/>
        <v>否</v>
      </c>
      <c r="I723" s="476" t="str">
        <f t="shared" si="69"/>
        <v>项</v>
      </c>
      <c r="J723" s="284">
        <v>2101506</v>
      </c>
      <c r="K723" s="284" t="s">
        <v>1174</v>
      </c>
      <c r="L723" s="287">
        <v>0</v>
      </c>
      <c r="M723" s="285">
        <f t="shared" si="70"/>
        <v>0</v>
      </c>
      <c r="N723" s="285">
        <f t="shared" si="71"/>
        <v>0</v>
      </c>
    </row>
    <row r="724" ht="34.9" customHeight="1" spans="1:14">
      <c r="A724" s="473">
        <v>2101550</v>
      </c>
      <c r="B724" s="216" t="s">
        <v>163</v>
      </c>
      <c r="C724" s="190"/>
      <c r="D724" s="190"/>
      <c r="E724" s="186"/>
      <c r="F724" s="278" t="str">
        <f t="shared" si="66"/>
        <v/>
      </c>
      <c r="G724" s="278" t="str">
        <f t="shared" si="67"/>
        <v/>
      </c>
      <c r="H724" s="472" t="str">
        <f t="shared" si="68"/>
        <v>否</v>
      </c>
      <c r="I724" s="476" t="str">
        <f t="shared" si="69"/>
        <v>项</v>
      </c>
      <c r="J724" s="284">
        <v>2101550</v>
      </c>
      <c r="K724" s="284" t="s">
        <v>164</v>
      </c>
      <c r="L724" s="287">
        <v>0</v>
      </c>
      <c r="M724" s="285">
        <f t="shared" si="70"/>
        <v>0</v>
      </c>
      <c r="N724" s="285">
        <f t="shared" si="71"/>
        <v>0</v>
      </c>
    </row>
    <row r="725" ht="34.9" customHeight="1" spans="1:14">
      <c r="A725" s="473">
        <v>2101599</v>
      </c>
      <c r="B725" s="216" t="s">
        <v>1175</v>
      </c>
      <c r="C725" s="190"/>
      <c r="D725" s="190"/>
      <c r="E725" s="186"/>
      <c r="F725" s="278" t="str">
        <f t="shared" si="66"/>
        <v/>
      </c>
      <c r="G725" s="278" t="str">
        <f t="shared" si="67"/>
        <v/>
      </c>
      <c r="H725" s="472" t="str">
        <f t="shared" si="68"/>
        <v>否</v>
      </c>
      <c r="I725" s="476" t="str">
        <f t="shared" si="69"/>
        <v>项</v>
      </c>
      <c r="J725" s="284">
        <v>2101599</v>
      </c>
      <c r="K725" s="284" t="s">
        <v>1176</v>
      </c>
      <c r="L725" s="287">
        <v>0</v>
      </c>
      <c r="M725" s="285">
        <f t="shared" si="70"/>
        <v>0</v>
      </c>
      <c r="N725" s="285">
        <f t="shared" si="71"/>
        <v>0</v>
      </c>
    </row>
    <row r="726" ht="34.9" customHeight="1" spans="1:14">
      <c r="A726" s="473">
        <v>21016</v>
      </c>
      <c r="B726" s="216" t="s">
        <v>1177</v>
      </c>
      <c r="C726" s="190">
        <f>SUM(C727)</f>
        <v>112</v>
      </c>
      <c r="D726" s="190">
        <f>SUM(D727)</f>
        <v>105</v>
      </c>
      <c r="E726" s="186">
        <f>SUM(E727)</f>
        <v>10</v>
      </c>
      <c r="F726" s="278">
        <f t="shared" si="66"/>
        <v>-0.910714285714286</v>
      </c>
      <c r="G726" s="278">
        <f t="shared" si="67"/>
        <v>0.0952380952380952</v>
      </c>
      <c r="H726" s="472" t="str">
        <f t="shared" si="68"/>
        <v>是</v>
      </c>
      <c r="I726" s="476" t="str">
        <f t="shared" si="69"/>
        <v>款</v>
      </c>
      <c r="J726" s="284">
        <v>21016</v>
      </c>
      <c r="K726" s="286" t="s">
        <v>1178</v>
      </c>
      <c r="L726" s="287">
        <v>10</v>
      </c>
      <c r="M726" s="285">
        <f t="shared" si="70"/>
        <v>0</v>
      </c>
      <c r="N726" s="285">
        <f t="shared" si="71"/>
        <v>0</v>
      </c>
    </row>
    <row r="727" ht="34.9" customHeight="1" spans="1:14">
      <c r="A727" s="473">
        <v>2101601</v>
      </c>
      <c r="B727" s="216" t="s">
        <v>1179</v>
      </c>
      <c r="C727" s="190">
        <v>112</v>
      </c>
      <c r="D727" s="400">
        <v>105</v>
      </c>
      <c r="E727" s="186">
        <v>10</v>
      </c>
      <c r="F727" s="278">
        <f t="shared" si="66"/>
        <v>-0.910714285714286</v>
      </c>
      <c r="G727" s="278">
        <f t="shared" si="67"/>
        <v>0.0952380952380952</v>
      </c>
      <c r="H727" s="472" t="str">
        <f t="shared" si="68"/>
        <v>是</v>
      </c>
      <c r="I727" s="476" t="str">
        <f t="shared" si="69"/>
        <v>项</v>
      </c>
      <c r="J727" s="284">
        <v>2101601</v>
      </c>
      <c r="K727" s="284" t="s">
        <v>1180</v>
      </c>
      <c r="L727" s="287">
        <v>10</v>
      </c>
      <c r="M727" s="285">
        <f t="shared" si="70"/>
        <v>0</v>
      </c>
      <c r="N727" s="285">
        <f t="shared" si="71"/>
        <v>0</v>
      </c>
    </row>
    <row r="728" ht="34.9" customHeight="1" spans="1:14">
      <c r="A728" s="473">
        <v>21099</v>
      </c>
      <c r="B728" s="216" t="s">
        <v>1181</v>
      </c>
      <c r="C728" s="190">
        <f>SUM(C729)</f>
        <v>216</v>
      </c>
      <c r="D728" s="190">
        <f>SUM(D729)</f>
        <v>92</v>
      </c>
      <c r="E728" s="186">
        <f>SUM(E729)</f>
        <v>95</v>
      </c>
      <c r="F728" s="278">
        <f t="shared" si="66"/>
        <v>-0.560185185185185</v>
      </c>
      <c r="G728" s="278">
        <f t="shared" si="67"/>
        <v>1.03260869565217</v>
      </c>
      <c r="H728" s="472" t="str">
        <f t="shared" si="68"/>
        <v>是</v>
      </c>
      <c r="I728" s="476" t="str">
        <f t="shared" si="69"/>
        <v>款</v>
      </c>
      <c r="J728" s="284">
        <v>21099</v>
      </c>
      <c r="K728" s="286" t="s">
        <v>1182</v>
      </c>
      <c r="L728" s="287">
        <v>95</v>
      </c>
      <c r="M728" s="285">
        <f t="shared" si="70"/>
        <v>0</v>
      </c>
      <c r="N728" s="285">
        <f t="shared" si="71"/>
        <v>0</v>
      </c>
    </row>
    <row r="729" ht="34.9" customHeight="1" spans="1:14">
      <c r="A729" s="473" t="s">
        <v>1183</v>
      </c>
      <c r="B729" s="216" t="s">
        <v>1184</v>
      </c>
      <c r="C729" s="190">
        <v>216</v>
      </c>
      <c r="D729" s="190">
        <v>92</v>
      </c>
      <c r="E729" s="190">
        <v>95</v>
      </c>
      <c r="F729" s="278">
        <f t="shared" si="66"/>
        <v>-0.560185185185185</v>
      </c>
      <c r="G729" s="278">
        <f t="shared" si="67"/>
        <v>1.03260869565217</v>
      </c>
      <c r="H729" s="472" t="str">
        <f t="shared" si="68"/>
        <v>是</v>
      </c>
      <c r="I729" s="476" t="str">
        <f t="shared" si="69"/>
        <v>项</v>
      </c>
      <c r="J729" s="284">
        <v>2109901</v>
      </c>
      <c r="K729" s="284" t="s">
        <v>1185</v>
      </c>
      <c r="L729" s="287">
        <v>95</v>
      </c>
      <c r="M729" s="285">
        <f t="shared" si="70"/>
        <v>98</v>
      </c>
      <c r="N729" s="285">
        <f t="shared" si="71"/>
        <v>0</v>
      </c>
    </row>
    <row r="730" ht="34.9" customHeight="1" spans="1:14">
      <c r="A730" s="471">
        <v>211</v>
      </c>
      <c r="B730" s="121" t="s">
        <v>96</v>
      </c>
      <c r="C730" s="197">
        <f>SUM(C731,C741,C745,C753,C759,C766,C772,C775,C778,C780,C782,C788,C790,C792,C807)</f>
        <v>6220</v>
      </c>
      <c r="D730" s="197">
        <f>SUM(D731,D741,D745,D753,D759,D766,D772,D775,D778,D780,D782,D788,D790,D792,D807)</f>
        <v>3114</v>
      </c>
      <c r="E730" s="180">
        <f>SUM(E731,E741,E745,E753,E759,E766,E772,E775,E778,E780,E782,E788,E790,E792,E807)</f>
        <v>4544</v>
      </c>
      <c r="F730" s="274">
        <f t="shared" si="66"/>
        <v>-0.269453376205788</v>
      </c>
      <c r="G730" s="274">
        <f t="shared" si="67"/>
        <v>1.4592164418754</v>
      </c>
      <c r="H730" s="472" t="str">
        <f t="shared" si="68"/>
        <v>是</v>
      </c>
      <c r="I730" s="476" t="str">
        <f t="shared" si="69"/>
        <v>类</v>
      </c>
      <c r="J730" s="284">
        <v>211</v>
      </c>
      <c r="K730" s="286" t="s">
        <v>1186</v>
      </c>
      <c r="L730" s="287">
        <v>4544</v>
      </c>
      <c r="M730" s="285">
        <f t="shared" si="70"/>
        <v>0</v>
      </c>
      <c r="N730" s="285">
        <f t="shared" si="71"/>
        <v>0</v>
      </c>
    </row>
    <row r="731" ht="34.9" customHeight="1" spans="1:14">
      <c r="A731" s="473">
        <v>21101</v>
      </c>
      <c r="B731" s="216" t="s">
        <v>1187</v>
      </c>
      <c r="C731" s="190">
        <f>SUM(C732:C740)</f>
        <v>400</v>
      </c>
      <c r="D731" s="190">
        <f>SUM(D732:D740)</f>
        <v>240</v>
      </c>
      <c r="E731" s="186">
        <f>SUM(E732:E740)</f>
        <v>0</v>
      </c>
      <c r="F731" s="278">
        <f t="shared" si="66"/>
        <v>-1</v>
      </c>
      <c r="G731" s="278">
        <f t="shared" si="67"/>
        <v>0</v>
      </c>
      <c r="H731" s="472" t="str">
        <f t="shared" si="68"/>
        <v>是</v>
      </c>
      <c r="I731" s="476" t="str">
        <f t="shared" si="69"/>
        <v>款</v>
      </c>
      <c r="J731" s="284">
        <v>21101</v>
      </c>
      <c r="K731" s="286" t="s">
        <v>1188</v>
      </c>
      <c r="L731" s="287">
        <v>0</v>
      </c>
      <c r="M731" s="285">
        <f t="shared" si="70"/>
        <v>0</v>
      </c>
      <c r="N731" s="285">
        <f t="shared" si="71"/>
        <v>0</v>
      </c>
    </row>
    <row r="732" ht="34.9" customHeight="1" spans="1:14">
      <c r="A732" s="473">
        <v>2110101</v>
      </c>
      <c r="B732" s="216" t="s">
        <v>145</v>
      </c>
      <c r="C732" s="190">
        <v>200</v>
      </c>
      <c r="D732" s="190"/>
      <c r="E732" s="186"/>
      <c r="F732" s="278">
        <f t="shared" si="66"/>
        <v>-1</v>
      </c>
      <c r="G732" s="278" t="str">
        <f t="shared" si="67"/>
        <v/>
      </c>
      <c r="H732" s="472" t="str">
        <f t="shared" si="68"/>
        <v>是</v>
      </c>
      <c r="I732" s="476" t="str">
        <f t="shared" si="69"/>
        <v>项</v>
      </c>
      <c r="J732" s="284">
        <v>2110101</v>
      </c>
      <c r="K732" s="284" t="s">
        <v>146</v>
      </c>
      <c r="L732" s="287">
        <v>0</v>
      </c>
      <c r="M732" s="285">
        <f t="shared" si="70"/>
        <v>0</v>
      </c>
      <c r="N732" s="285">
        <f t="shared" si="71"/>
        <v>0</v>
      </c>
    </row>
    <row r="733" ht="34.9" customHeight="1" spans="1:14">
      <c r="A733" s="473">
        <v>2110102</v>
      </c>
      <c r="B733" s="216" t="s">
        <v>147</v>
      </c>
      <c r="C733" s="190"/>
      <c r="D733" s="190"/>
      <c r="E733" s="186"/>
      <c r="F733" s="278" t="str">
        <f t="shared" si="66"/>
        <v/>
      </c>
      <c r="G733" s="278" t="str">
        <f t="shared" si="67"/>
        <v/>
      </c>
      <c r="H733" s="472" t="str">
        <f t="shared" si="68"/>
        <v>否</v>
      </c>
      <c r="I733" s="476" t="str">
        <f t="shared" si="69"/>
        <v>项</v>
      </c>
      <c r="J733" s="284">
        <v>2110102</v>
      </c>
      <c r="K733" s="284" t="s">
        <v>148</v>
      </c>
      <c r="L733" s="287">
        <v>0</v>
      </c>
      <c r="M733" s="285">
        <f t="shared" si="70"/>
        <v>0</v>
      </c>
      <c r="N733" s="285">
        <f t="shared" si="71"/>
        <v>0</v>
      </c>
    </row>
    <row r="734" ht="34.9" customHeight="1" spans="1:14">
      <c r="A734" s="473">
        <v>2110103</v>
      </c>
      <c r="B734" s="216" t="s">
        <v>149</v>
      </c>
      <c r="C734" s="190"/>
      <c r="D734" s="190"/>
      <c r="E734" s="186"/>
      <c r="F734" s="278" t="str">
        <f t="shared" si="66"/>
        <v/>
      </c>
      <c r="G734" s="278" t="str">
        <f t="shared" si="67"/>
        <v/>
      </c>
      <c r="H734" s="472" t="str">
        <f t="shared" si="68"/>
        <v>否</v>
      </c>
      <c r="I734" s="476" t="str">
        <f t="shared" si="69"/>
        <v>项</v>
      </c>
      <c r="J734" s="284">
        <v>2110103</v>
      </c>
      <c r="K734" s="284" t="s">
        <v>150</v>
      </c>
      <c r="L734" s="287">
        <v>0</v>
      </c>
      <c r="M734" s="285">
        <f t="shared" si="70"/>
        <v>0</v>
      </c>
      <c r="N734" s="285">
        <f t="shared" si="71"/>
        <v>0</v>
      </c>
    </row>
    <row r="735" ht="34.9" customHeight="1" spans="1:14">
      <c r="A735" s="473">
        <v>2110104</v>
      </c>
      <c r="B735" s="216" t="s">
        <v>1189</v>
      </c>
      <c r="C735" s="190"/>
      <c r="D735" s="190"/>
      <c r="E735" s="186"/>
      <c r="F735" s="278" t="str">
        <f t="shared" si="66"/>
        <v/>
      </c>
      <c r="G735" s="278" t="str">
        <f t="shared" si="67"/>
        <v/>
      </c>
      <c r="H735" s="472" t="str">
        <f t="shared" si="68"/>
        <v>否</v>
      </c>
      <c r="I735" s="476" t="str">
        <f t="shared" si="69"/>
        <v>项</v>
      </c>
      <c r="J735" s="284">
        <v>2110104</v>
      </c>
      <c r="K735" s="284" t="s">
        <v>1190</v>
      </c>
      <c r="L735" s="287">
        <v>0</v>
      </c>
      <c r="M735" s="285">
        <f t="shared" si="70"/>
        <v>0</v>
      </c>
      <c r="N735" s="285">
        <f t="shared" si="71"/>
        <v>0</v>
      </c>
    </row>
    <row r="736" ht="34.9" customHeight="1" spans="1:14">
      <c r="A736" s="473">
        <v>2110105</v>
      </c>
      <c r="B736" s="216" t="s">
        <v>1191</v>
      </c>
      <c r="C736" s="190"/>
      <c r="D736" s="190"/>
      <c r="E736" s="186"/>
      <c r="F736" s="278" t="str">
        <f t="shared" si="66"/>
        <v/>
      </c>
      <c r="G736" s="278" t="str">
        <f t="shared" si="67"/>
        <v/>
      </c>
      <c r="H736" s="472" t="str">
        <f t="shared" si="68"/>
        <v>否</v>
      </c>
      <c r="I736" s="476" t="str">
        <f t="shared" si="69"/>
        <v>项</v>
      </c>
      <c r="J736" s="284">
        <v>2110105</v>
      </c>
      <c r="K736" s="284" t="s">
        <v>1192</v>
      </c>
      <c r="L736" s="287">
        <v>0</v>
      </c>
      <c r="M736" s="285">
        <f t="shared" si="70"/>
        <v>0</v>
      </c>
      <c r="N736" s="285">
        <f t="shared" si="71"/>
        <v>0</v>
      </c>
    </row>
    <row r="737" ht="34.9" customHeight="1" spans="1:14">
      <c r="A737" s="473">
        <v>2110106</v>
      </c>
      <c r="B737" s="216" t="s">
        <v>1193</v>
      </c>
      <c r="C737" s="190"/>
      <c r="D737" s="190"/>
      <c r="E737" s="186"/>
      <c r="F737" s="278" t="str">
        <f t="shared" si="66"/>
        <v/>
      </c>
      <c r="G737" s="278" t="str">
        <f t="shared" si="67"/>
        <v/>
      </c>
      <c r="H737" s="472" t="str">
        <f t="shared" si="68"/>
        <v>否</v>
      </c>
      <c r="I737" s="476" t="str">
        <f t="shared" si="69"/>
        <v>项</v>
      </c>
      <c r="J737" s="284">
        <v>2110106</v>
      </c>
      <c r="K737" s="284" t="s">
        <v>1194</v>
      </c>
      <c r="L737" s="287">
        <v>0</v>
      </c>
      <c r="M737" s="285">
        <f t="shared" si="70"/>
        <v>0</v>
      </c>
      <c r="N737" s="285">
        <f t="shared" si="71"/>
        <v>0</v>
      </c>
    </row>
    <row r="738" ht="34.9" customHeight="1" spans="1:14">
      <c r="A738" s="473">
        <v>2110107</v>
      </c>
      <c r="B738" s="216" t="s">
        <v>1195</v>
      </c>
      <c r="C738" s="190"/>
      <c r="D738" s="190"/>
      <c r="E738" s="186"/>
      <c r="F738" s="278" t="str">
        <f t="shared" si="66"/>
        <v/>
      </c>
      <c r="G738" s="278" t="str">
        <f t="shared" si="67"/>
        <v/>
      </c>
      <c r="H738" s="472" t="str">
        <f t="shared" si="68"/>
        <v>否</v>
      </c>
      <c r="I738" s="476" t="str">
        <f t="shared" si="69"/>
        <v>项</v>
      </c>
      <c r="J738" s="284">
        <v>2110107</v>
      </c>
      <c r="K738" s="284" t="s">
        <v>1196</v>
      </c>
      <c r="L738" s="287">
        <v>0</v>
      </c>
      <c r="M738" s="285">
        <f t="shared" si="70"/>
        <v>0</v>
      </c>
      <c r="N738" s="285">
        <f t="shared" si="71"/>
        <v>0</v>
      </c>
    </row>
    <row r="739" ht="34.9" customHeight="1" spans="1:14">
      <c r="A739" s="473">
        <v>2110108</v>
      </c>
      <c r="B739" s="216" t="s">
        <v>1197</v>
      </c>
      <c r="C739" s="190"/>
      <c r="D739" s="190"/>
      <c r="E739" s="186"/>
      <c r="F739" s="278" t="str">
        <f t="shared" si="66"/>
        <v/>
      </c>
      <c r="G739" s="278" t="str">
        <f t="shared" si="67"/>
        <v/>
      </c>
      <c r="H739" s="472" t="str">
        <f t="shared" si="68"/>
        <v>否</v>
      </c>
      <c r="I739" s="476" t="str">
        <f t="shared" si="69"/>
        <v>项</v>
      </c>
      <c r="J739" s="284">
        <v>2110108</v>
      </c>
      <c r="K739" s="284" t="s">
        <v>1198</v>
      </c>
      <c r="L739" s="287">
        <v>0</v>
      </c>
      <c r="M739" s="285">
        <f t="shared" si="70"/>
        <v>0</v>
      </c>
      <c r="N739" s="285">
        <f t="shared" si="71"/>
        <v>0</v>
      </c>
    </row>
    <row r="740" ht="34.9" customHeight="1" spans="1:14">
      <c r="A740" s="473">
        <v>2110199</v>
      </c>
      <c r="B740" s="216" t="s">
        <v>1199</v>
      </c>
      <c r="C740" s="190">
        <v>200</v>
      </c>
      <c r="D740" s="400">
        <v>240</v>
      </c>
      <c r="E740" s="186"/>
      <c r="F740" s="278">
        <f t="shared" si="66"/>
        <v>-1</v>
      </c>
      <c r="G740" s="278">
        <f t="shared" si="67"/>
        <v>0</v>
      </c>
      <c r="H740" s="472" t="str">
        <f t="shared" si="68"/>
        <v>是</v>
      </c>
      <c r="I740" s="476" t="str">
        <f t="shared" si="69"/>
        <v>项</v>
      </c>
      <c r="J740" s="284">
        <v>2110199</v>
      </c>
      <c r="K740" s="284" t="s">
        <v>1200</v>
      </c>
      <c r="L740" s="287">
        <v>0</v>
      </c>
      <c r="M740" s="285">
        <f t="shared" si="70"/>
        <v>0</v>
      </c>
      <c r="N740" s="285">
        <f t="shared" si="71"/>
        <v>0</v>
      </c>
    </row>
    <row r="741" ht="34.9" customHeight="1" spans="1:14">
      <c r="A741" s="473">
        <v>21102</v>
      </c>
      <c r="B741" s="216" t="s">
        <v>1201</v>
      </c>
      <c r="C741" s="190">
        <f>SUM(C742:C744)</f>
        <v>107</v>
      </c>
      <c r="D741" s="190">
        <f>SUM(D742:D744)</f>
        <v>0</v>
      </c>
      <c r="E741" s="186">
        <f>SUM(E742:E744)</f>
        <v>0</v>
      </c>
      <c r="F741" s="278">
        <f t="shared" si="66"/>
        <v>-1</v>
      </c>
      <c r="G741" s="278" t="str">
        <f t="shared" si="67"/>
        <v/>
      </c>
      <c r="H741" s="472" t="str">
        <f t="shared" si="68"/>
        <v>是</v>
      </c>
      <c r="I741" s="476" t="str">
        <f t="shared" si="69"/>
        <v>款</v>
      </c>
      <c r="J741" s="284">
        <v>21102</v>
      </c>
      <c r="K741" s="286" t="s">
        <v>1202</v>
      </c>
      <c r="L741" s="287">
        <v>0</v>
      </c>
      <c r="M741" s="285">
        <f t="shared" si="70"/>
        <v>0</v>
      </c>
      <c r="N741" s="285">
        <f t="shared" si="71"/>
        <v>0</v>
      </c>
    </row>
    <row r="742" ht="34.9" customHeight="1" spans="1:14">
      <c r="A742" s="473">
        <v>2110203</v>
      </c>
      <c r="B742" s="216" t="s">
        <v>1203</v>
      </c>
      <c r="C742" s="190"/>
      <c r="D742" s="190"/>
      <c r="E742" s="186"/>
      <c r="F742" s="278" t="str">
        <f t="shared" si="66"/>
        <v/>
      </c>
      <c r="G742" s="278" t="str">
        <f t="shared" si="67"/>
        <v/>
      </c>
      <c r="H742" s="472" t="str">
        <f t="shared" si="68"/>
        <v>否</v>
      </c>
      <c r="I742" s="476" t="str">
        <f t="shared" si="69"/>
        <v>项</v>
      </c>
      <c r="J742" s="284">
        <v>2110203</v>
      </c>
      <c r="K742" s="284" t="s">
        <v>1204</v>
      </c>
      <c r="L742" s="287">
        <v>0</v>
      </c>
      <c r="M742" s="285">
        <f t="shared" si="70"/>
        <v>0</v>
      </c>
      <c r="N742" s="285">
        <f t="shared" si="71"/>
        <v>0</v>
      </c>
    </row>
    <row r="743" ht="34.9" customHeight="1" spans="1:14">
      <c r="A743" s="473">
        <v>2110204</v>
      </c>
      <c r="B743" s="216" t="s">
        <v>1205</v>
      </c>
      <c r="C743" s="190"/>
      <c r="D743" s="190"/>
      <c r="E743" s="186"/>
      <c r="F743" s="278" t="str">
        <f t="shared" si="66"/>
        <v/>
      </c>
      <c r="G743" s="278" t="str">
        <f t="shared" si="67"/>
        <v/>
      </c>
      <c r="H743" s="472" t="str">
        <f t="shared" si="68"/>
        <v>否</v>
      </c>
      <c r="I743" s="476" t="str">
        <f t="shared" si="69"/>
        <v>项</v>
      </c>
      <c r="J743" s="284">
        <v>2110204</v>
      </c>
      <c r="K743" s="284" t="s">
        <v>1206</v>
      </c>
      <c r="L743" s="287">
        <v>0</v>
      </c>
      <c r="M743" s="285">
        <f t="shared" si="70"/>
        <v>0</v>
      </c>
      <c r="N743" s="285">
        <f t="shared" si="71"/>
        <v>0</v>
      </c>
    </row>
    <row r="744" ht="34.9" customHeight="1" spans="1:14">
      <c r="A744" s="473">
        <v>2110299</v>
      </c>
      <c r="B744" s="216" t="s">
        <v>1207</v>
      </c>
      <c r="C744" s="190">
        <v>107</v>
      </c>
      <c r="D744" s="190"/>
      <c r="E744" s="186"/>
      <c r="F744" s="278">
        <f t="shared" si="66"/>
        <v>-1</v>
      </c>
      <c r="G744" s="278" t="str">
        <f t="shared" si="67"/>
        <v/>
      </c>
      <c r="H744" s="472" t="str">
        <f t="shared" si="68"/>
        <v>是</v>
      </c>
      <c r="I744" s="476" t="str">
        <f t="shared" si="69"/>
        <v>项</v>
      </c>
      <c r="J744" s="284">
        <v>2110299</v>
      </c>
      <c r="K744" s="284" t="s">
        <v>1208</v>
      </c>
      <c r="L744" s="287">
        <v>0</v>
      </c>
      <c r="M744" s="285">
        <f t="shared" si="70"/>
        <v>0</v>
      </c>
      <c r="N744" s="285">
        <f t="shared" si="71"/>
        <v>0</v>
      </c>
    </row>
    <row r="745" ht="34.9" customHeight="1" spans="1:14">
      <c r="A745" s="473">
        <v>21103</v>
      </c>
      <c r="B745" s="216" t="s">
        <v>1209</v>
      </c>
      <c r="C745" s="190">
        <f>SUM(C746:C752)</f>
        <v>1024</v>
      </c>
      <c r="D745" s="190">
        <f>SUM(D746:D752)</f>
        <v>0</v>
      </c>
      <c r="E745" s="186">
        <f>SUM(E746:E752)</f>
        <v>422</v>
      </c>
      <c r="F745" s="278">
        <f t="shared" si="66"/>
        <v>-0.587890625</v>
      </c>
      <c r="G745" s="278" t="str">
        <f t="shared" si="67"/>
        <v/>
      </c>
      <c r="H745" s="472" t="str">
        <f t="shared" si="68"/>
        <v>是</v>
      </c>
      <c r="I745" s="476" t="str">
        <f t="shared" si="69"/>
        <v>款</v>
      </c>
      <c r="J745" s="284">
        <v>21103</v>
      </c>
      <c r="K745" s="286" t="s">
        <v>1210</v>
      </c>
      <c r="L745" s="287">
        <v>422</v>
      </c>
      <c r="M745" s="285">
        <f t="shared" si="70"/>
        <v>0</v>
      </c>
      <c r="N745" s="285">
        <f t="shared" si="71"/>
        <v>0</v>
      </c>
    </row>
    <row r="746" ht="34.9" customHeight="1" spans="1:14">
      <c r="A746" s="473">
        <v>2110301</v>
      </c>
      <c r="B746" s="216" t="s">
        <v>1211</v>
      </c>
      <c r="C746" s="190"/>
      <c r="D746" s="190"/>
      <c r="E746" s="186"/>
      <c r="F746" s="278" t="str">
        <f t="shared" si="66"/>
        <v/>
      </c>
      <c r="G746" s="278" t="str">
        <f t="shared" si="67"/>
        <v/>
      </c>
      <c r="H746" s="472" t="str">
        <f t="shared" si="68"/>
        <v>否</v>
      </c>
      <c r="I746" s="476" t="str">
        <f t="shared" si="69"/>
        <v>项</v>
      </c>
      <c r="J746" s="284">
        <v>2110301</v>
      </c>
      <c r="K746" s="284" t="s">
        <v>1212</v>
      </c>
      <c r="L746" s="287">
        <v>0</v>
      </c>
      <c r="M746" s="285">
        <f t="shared" si="70"/>
        <v>0</v>
      </c>
      <c r="N746" s="285">
        <f t="shared" si="71"/>
        <v>0</v>
      </c>
    </row>
    <row r="747" ht="34.9" customHeight="1" spans="1:14">
      <c r="A747" s="473">
        <v>2110302</v>
      </c>
      <c r="B747" s="216" t="s">
        <v>1213</v>
      </c>
      <c r="C747" s="190">
        <v>944</v>
      </c>
      <c r="D747" s="190"/>
      <c r="E747" s="190">
        <v>400</v>
      </c>
      <c r="F747" s="278">
        <f t="shared" si="66"/>
        <v>-0.576271186440678</v>
      </c>
      <c r="G747" s="278" t="str">
        <f t="shared" si="67"/>
        <v/>
      </c>
      <c r="H747" s="472" t="str">
        <f t="shared" si="68"/>
        <v>是</v>
      </c>
      <c r="I747" s="476" t="str">
        <f t="shared" si="69"/>
        <v>项</v>
      </c>
      <c r="J747" s="284">
        <v>2110302</v>
      </c>
      <c r="K747" s="284" t="s">
        <v>1214</v>
      </c>
      <c r="L747" s="287">
        <v>400</v>
      </c>
      <c r="M747" s="285">
        <f t="shared" si="70"/>
        <v>0</v>
      </c>
      <c r="N747" s="285">
        <f t="shared" si="71"/>
        <v>0</v>
      </c>
    </row>
    <row r="748" ht="34.9" customHeight="1" spans="1:14">
      <c r="A748" s="473">
        <v>2110303</v>
      </c>
      <c r="B748" s="216" t="s">
        <v>1215</v>
      </c>
      <c r="C748" s="190"/>
      <c r="D748" s="190"/>
      <c r="E748" s="186"/>
      <c r="F748" s="278" t="str">
        <f t="shared" si="66"/>
        <v/>
      </c>
      <c r="G748" s="278" t="str">
        <f t="shared" si="67"/>
        <v/>
      </c>
      <c r="H748" s="472" t="str">
        <f t="shared" si="68"/>
        <v>否</v>
      </c>
      <c r="I748" s="476" t="str">
        <f t="shared" si="69"/>
        <v>项</v>
      </c>
      <c r="J748" s="284">
        <v>2110303</v>
      </c>
      <c r="K748" s="284" t="s">
        <v>1216</v>
      </c>
      <c r="L748" s="287">
        <v>0</v>
      </c>
      <c r="M748" s="285">
        <f t="shared" si="70"/>
        <v>0</v>
      </c>
      <c r="N748" s="285">
        <f t="shared" si="71"/>
        <v>0</v>
      </c>
    </row>
    <row r="749" ht="34.9" customHeight="1" spans="1:14">
      <c r="A749" s="473">
        <v>2110304</v>
      </c>
      <c r="B749" s="216" t="s">
        <v>1217</v>
      </c>
      <c r="C749" s="190"/>
      <c r="D749" s="190"/>
      <c r="E749" s="186"/>
      <c r="F749" s="278" t="str">
        <f t="shared" si="66"/>
        <v/>
      </c>
      <c r="G749" s="278" t="str">
        <f t="shared" si="67"/>
        <v/>
      </c>
      <c r="H749" s="472" t="str">
        <f t="shared" si="68"/>
        <v>否</v>
      </c>
      <c r="I749" s="476" t="str">
        <f t="shared" si="69"/>
        <v>项</v>
      </c>
      <c r="J749" s="284">
        <v>2110304</v>
      </c>
      <c r="K749" s="284" t="s">
        <v>1218</v>
      </c>
      <c r="L749" s="287">
        <v>0</v>
      </c>
      <c r="M749" s="285">
        <f t="shared" si="70"/>
        <v>0</v>
      </c>
      <c r="N749" s="285">
        <f t="shared" si="71"/>
        <v>0</v>
      </c>
    </row>
    <row r="750" ht="34.9" customHeight="1" spans="1:14">
      <c r="A750" s="473">
        <v>2110305</v>
      </c>
      <c r="B750" s="216" t="s">
        <v>1219</v>
      </c>
      <c r="C750" s="190"/>
      <c r="D750" s="190"/>
      <c r="E750" s="186"/>
      <c r="F750" s="278" t="str">
        <f t="shared" si="66"/>
        <v/>
      </c>
      <c r="G750" s="278" t="str">
        <f t="shared" si="67"/>
        <v/>
      </c>
      <c r="H750" s="472" t="str">
        <f t="shared" si="68"/>
        <v>否</v>
      </c>
      <c r="I750" s="476" t="str">
        <f t="shared" si="69"/>
        <v>项</v>
      </c>
      <c r="J750" s="284">
        <v>2110305</v>
      </c>
      <c r="K750" s="284" t="s">
        <v>1220</v>
      </c>
      <c r="L750" s="287">
        <v>0</v>
      </c>
      <c r="M750" s="285">
        <f t="shared" si="70"/>
        <v>0</v>
      </c>
      <c r="N750" s="285">
        <f t="shared" si="71"/>
        <v>0</v>
      </c>
    </row>
    <row r="751" ht="34.9" customHeight="1" spans="1:14">
      <c r="A751" s="473">
        <v>2110306</v>
      </c>
      <c r="B751" s="216" t="s">
        <v>1221</v>
      </c>
      <c r="C751" s="190"/>
      <c r="D751" s="190"/>
      <c r="E751" s="186"/>
      <c r="F751" s="278" t="str">
        <f t="shared" si="66"/>
        <v/>
      </c>
      <c r="G751" s="278" t="str">
        <f t="shared" si="67"/>
        <v/>
      </c>
      <c r="H751" s="472" t="str">
        <f t="shared" si="68"/>
        <v>否</v>
      </c>
      <c r="I751" s="476" t="str">
        <f t="shared" si="69"/>
        <v>项</v>
      </c>
      <c r="J751" s="284">
        <v>2110306</v>
      </c>
      <c r="K751" s="284" t="s">
        <v>1222</v>
      </c>
      <c r="L751" s="287">
        <v>0</v>
      </c>
      <c r="M751" s="285">
        <f t="shared" si="70"/>
        <v>0</v>
      </c>
      <c r="N751" s="285">
        <f t="shared" si="71"/>
        <v>0</v>
      </c>
    </row>
    <row r="752" ht="34.9" customHeight="1" spans="1:14">
      <c r="A752" s="473">
        <v>2110399</v>
      </c>
      <c r="B752" s="216" t="s">
        <v>1223</v>
      </c>
      <c r="C752" s="190">
        <v>80</v>
      </c>
      <c r="D752" s="190"/>
      <c r="E752" s="186">
        <v>22</v>
      </c>
      <c r="F752" s="278">
        <f t="shared" si="66"/>
        <v>-0.725</v>
      </c>
      <c r="G752" s="278" t="str">
        <f t="shared" si="67"/>
        <v/>
      </c>
      <c r="H752" s="472" t="str">
        <f t="shared" si="68"/>
        <v>是</v>
      </c>
      <c r="I752" s="476" t="str">
        <f t="shared" si="69"/>
        <v>项</v>
      </c>
      <c r="J752" s="284">
        <v>2110399</v>
      </c>
      <c r="K752" s="284" t="s">
        <v>1224</v>
      </c>
      <c r="L752" s="287">
        <v>22</v>
      </c>
      <c r="M752" s="285">
        <f t="shared" si="70"/>
        <v>0</v>
      </c>
      <c r="N752" s="285">
        <f t="shared" si="71"/>
        <v>0</v>
      </c>
    </row>
    <row r="753" ht="34.9" customHeight="1" spans="1:14">
      <c r="A753" s="473">
        <v>21104</v>
      </c>
      <c r="B753" s="216" t="s">
        <v>1225</v>
      </c>
      <c r="C753" s="190">
        <f>SUM(C754:C758)</f>
        <v>495</v>
      </c>
      <c r="D753" s="190">
        <f>SUM(D754:D758)</f>
        <v>10</v>
      </c>
      <c r="E753" s="186">
        <f>SUM(E754:E758)</f>
        <v>185</v>
      </c>
      <c r="F753" s="278">
        <f t="shared" si="66"/>
        <v>-0.626262626262626</v>
      </c>
      <c r="G753" s="278">
        <f t="shared" si="67"/>
        <v>18.5</v>
      </c>
      <c r="H753" s="472" t="str">
        <f t="shared" si="68"/>
        <v>是</v>
      </c>
      <c r="I753" s="476" t="str">
        <f t="shared" si="69"/>
        <v>款</v>
      </c>
      <c r="J753" s="284">
        <v>21104</v>
      </c>
      <c r="K753" s="286" t="s">
        <v>1226</v>
      </c>
      <c r="L753" s="287">
        <v>185</v>
      </c>
      <c r="M753" s="285">
        <f t="shared" si="70"/>
        <v>0</v>
      </c>
      <c r="N753" s="285">
        <f t="shared" si="71"/>
        <v>0</v>
      </c>
    </row>
    <row r="754" ht="34.9" customHeight="1" spans="1:14">
      <c r="A754" s="473">
        <v>2110401</v>
      </c>
      <c r="B754" s="216" t="s">
        <v>1227</v>
      </c>
      <c r="C754" s="190">
        <v>53</v>
      </c>
      <c r="D754" s="190"/>
      <c r="E754" s="186"/>
      <c r="F754" s="278">
        <f t="shared" si="66"/>
        <v>-1</v>
      </c>
      <c r="G754" s="278" t="str">
        <f t="shared" si="67"/>
        <v/>
      </c>
      <c r="H754" s="472" t="str">
        <f t="shared" si="68"/>
        <v>是</v>
      </c>
      <c r="I754" s="476" t="str">
        <f t="shared" si="69"/>
        <v>项</v>
      </c>
      <c r="J754" s="284">
        <v>2110401</v>
      </c>
      <c r="K754" s="284" t="s">
        <v>1228</v>
      </c>
      <c r="L754" s="287">
        <v>0</v>
      </c>
      <c r="M754" s="285">
        <f t="shared" si="70"/>
        <v>0</v>
      </c>
      <c r="N754" s="285">
        <f t="shared" si="71"/>
        <v>0</v>
      </c>
    </row>
    <row r="755" ht="34.9" customHeight="1" spans="1:14">
      <c r="A755" s="473">
        <v>2110402</v>
      </c>
      <c r="B755" s="216" t="s">
        <v>1229</v>
      </c>
      <c r="C755" s="190">
        <v>147</v>
      </c>
      <c r="D755" s="190"/>
      <c r="E755" s="186">
        <v>-4</v>
      </c>
      <c r="F755" s="278">
        <f t="shared" si="66"/>
        <v>-1.02721088435374</v>
      </c>
      <c r="G755" s="278" t="str">
        <f t="shared" si="67"/>
        <v/>
      </c>
      <c r="H755" s="472" t="str">
        <f t="shared" si="68"/>
        <v>是</v>
      </c>
      <c r="I755" s="476" t="str">
        <f t="shared" si="69"/>
        <v>项</v>
      </c>
      <c r="J755" s="284">
        <v>2110402</v>
      </c>
      <c r="K755" s="284" t="s">
        <v>1230</v>
      </c>
      <c r="L755" s="287">
        <v>-4</v>
      </c>
      <c r="M755" s="285">
        <f t="shared" si="70"/>
        <v>0</v>
      </c>
      <c r="N755" s="285">
        <f t="shared" si="71"/>
        <v>0</v>
      </c>
    </row>
    <row r="756" ht="34.9" customHeight="1" spans="1:14">
      <c r="A756" s="473">
        <v>2110403</v>
      </c>
      <c r="B756" s="216" t="s">
        <v>1231</v>
      </c>
      <c r="C756" s="190">
        <v>0</v>
      </c>
      <c r="D756" s="190"/>
      <c r="E756" s="186"/>
      <c r="F756" s="278" t="str">
        <f t="shared" si="66"/>
        <v/>
      </c>
      <c r="G756" s="278" t="str">
        <f t="shared" si="67"/>
        <v/>
      </c>
      <c r="H756" s="472" t="str">
        <f t="shared" si="68"/>
        <v>否</v>
      </c>
      <c r="I756" s="476" t="str">
        <f t="shared" si="69"/>
        <v>项</v>
      </c>
      <c r="J756" s="285"/>
      <c r="K756" s="285"/>
      <c r="L756" s="285"/>
      <c r="M756" s="285">
        <f t="shared" si="70"/>
        <v>2110403</v>
      </c>
      <c r="N756" s="285">
        <f t="shared" si="71"/>
        <v>0</v>
      </c>
    </row>
    <row r="757" ht="34.9" customHeight="1" spans="1:14">
      <c r="A757" s="473">
        <v>2110404</v>
      </c>
      <c r="B757" s="216" t="s">
        <v>1232</v>
      </c>
      <c r="C757" s="190">
        <v>30</v>
      </c>
      <c r="D757" s="190"/>
      <c r="E757" s="186"/>
      <c r="F757" s="278">
        <f t="shared" si="66"/>
        <v>-1</v>
      </c>
      <c r="G757" s="278" t="str">
        <f t="shared" si="67"/>
        <v/>
      </c>
      <c r="H757" s="472" t="str">
        <f t="shared" si="68"/>
        <v>是</v>
      </c>
      <c r="I757" s="476" t="str">
        <f t="shared" si="69"/>
        <v>项</v>
      </c>
      <c r="J757" s="284">
        <v>2110404</v>
      </c>
      <c r="K757" s="284" t="s">
        <v>1233</v>
      </c>
      <c r="L757" s="287">
        <v>0</v>
      </c>
      <c r="M757" s="285">
        <f t="shared" si="70"/>
        <v>0</v>
      </c>
      <c r="N757" s="285">
        <f t="shared" si="71"/>
        <v>0</v>
      </c>
    </row>
    <row r="758" ht="34.9" customHeight="1" spans="1:14">
      <c r="A758" s="473">
        <v>2110499</v>
      </c>
      <c r="B758" s="216" t="s">
        <v>1234</v>
      </c>
      <c r="C758" s="190">
        <v>265</v>
      </c>
      <c r="D758" s="190">
        <v>10</v>
      </c>
      <c r="E758" s="190">
        <v>189</v>
      </c>
      <c r="F758" s="278">
        <f t="shared" si="66"/>
        <v>-0.286792452830189</v>
      </c>
      <c r="G758" s="278">
        <f t="shared" si="67"/>
        <v>18.9</v>
      </c>
      <c r="H758" s="472" t="str">
        <f t="shared" si="68"/>
        <v>是</v>
      </c>
      <c r="I758" s="476" t="str">
        <f t="shared" si="69"/>
        <v>项</v>
      </c>
      <c r="J758" s="284">
        <v>2110499</v>
      </c>
      <c r="K758" s="284" t="s">
        <v>1235</v>
      </c>
      <c r="L758" s="287">
        <v>189</v>
      </c>
      <c r="M758" s="285">
        <f t="shared" si="70"/>
        <v>0</v>
      </c>
      <c r="N758" s="285">
        <f t="shared" si="71"/>
        <v>0</v>
      </c>
    </row>
    <row r="759" ht="34.9" customHeight="1" spans="1:14">
      <c r="A759" s="473">
        <v>21105</v>
      </c>
      <c r="B759" s="216" t="s">
        <v>1236</v>
      </c>
      <c r="C759" s="190">
        <f>SUM(C760:C765)</f>
        <v>2101</v>
      </c>
      <c r="D759" s="190">
        <f>SUM(D760:D765)</f>
        <v>2864</v>
      </c>
      <c r="E759" s="186">
        <f>SUM(E760:E765)</f>
        <v>858</v>
      </c>
      <c r="F759" s="278">
        <f t="shared" si="66"/>
        <v>-0.591623036649215</v>
      </c>
      <c r="G759" s="278">
        <f t="shared" si="67"/>
        <v>0.299581005586592</v>
      </c>
      <c r="H759" s="472" t="str">
        <f t="shared" si="68"/>
        <v>是</v>
      </c>
      <c r="I759" s="476" t="str">
        <f t="shared" si="69"/>
        <v>款</v>
      </c>
      <c r="J759" s="284">
        <v>21105</v>
      </c>
      <c r="K759" s="286" t="s">
        <v>1237</v>
      </c>
      <c r="L759" s="287">
        <v>858</v>
      </c>
      <c r="M759" s="285">
        <f t="shared" si="70"/>
        <v>0</v>
      </c>
      <c r="N759" s="285">
        <f t="shared" si="71"/>
        <v>0</v>
      </c>
    </row>
    <row r="760" ht="34.9" customHeight="1" spans="1:14">
      <c r="A760" s="473">
        <v>2110501</v>
      </c>
      <c r="B760" s="216" t="s">
        <v>1238</v>
      </c>
      <c r="C760" s="190">
        <v>1900</v>
      </c>
      <c r="D760" s="400">
        <v>2864</v>
      </c>
      <c r="E760" s="190">
        <v>803</v>
      </c>
      <c r="F760" s="278">
        <f t="shared" si="66"/>
        <v>-0.577368421052632</v>
      </c>
      <c r="G760" s="278">
        <f t="shared" si="67"/>
        <v>0.280377094972067</v>
      </c>
      <c r="H760" s="472" t="str">
        <f t="shared" si="68"/>
        <v>是</v>
      </c>
      <c r="I760" s="476" t="str">
        <f t="shared" si="69"/>
        <v>项</v>
      </c>
      <c r="J760" s="284">
        <v>2110501</v>
      </c>
      <c r="K760" s="284" t="s">
        <v>1239</v>
      </c>
      <c r="L760" s="287">
        <v>803</v>
      </c>
      <c r="M760" s="285">
        <f t="shared" si="70"/>
        <v>0</v>
      </c>
      <c r="N760" s="285">
        <f t="shared" si="71"/>
        <v>0</v>
      </c>
    </row>
    <row r="761" ht="34.9" customHeight="1" spans="1:14">
      <c r="A761" s="473">
        <v>2110502</v>
      </c>
      <c r="B761" s="216" t="s">
        <v>1240</v>
      </c>
      <c r="C761" s="190">
        <v>92</v>
      </c>
      <c r="D761" s="190"/>
      <c r="E761" s="190">
        <v>55</v>
      </c>
      <c r="F761" s="278">
        <f t="shared" si="66"/>
        <v>-0.402173913043478</v>
      </c>
      <c r="G761" s="278" t="str">
        <f t="shared" si="67"/>
        <v/>
      </c>
      <c r="H761" s="472" t="str">
        <f t="shared" si="68"/>
        <v>是</v>
      </c>
      <c r="I761" s="476" t="str">
        <f t="shared" si="69"/>
        <v>项</v>
      </c>
      <c r="J761" s="284">
        <v>2110502</v>
      </c>
      <c r="K761" s="284" t="s">
        <v>1241</v>
      </c>
      <c r="L761" s="287">
        <v>55</v>
      </c>
      <c r="M761" s="285">
        <f t="shared" si="70"/>
        <v>0</v>
      </c>
      <c r="N761" s="285">
        <f t="shared" si="71"/>
        <v>0</v>
      </c>
    </row>
    <row r="762" ht="34.9" customHeight="1" spans="1:14">
      <c r="A762" s="473">
        <v>2110503</v>
      </c>
      <c r="B762" s="216" t="s">
        <v>1242</v>
      </c>
      <c r="C762" s="190">
        <v>0</v>
      </c>
      <c r="D762" s="190"/>
      <c r="E762" s="186"/>
      <c r="F762" s="278" t="str">
        <f t="shared" si="66"/>
        <v/>
      </c>
      <c r="G762" s="278" t="str">
        <f t="shared" si="67"/>
        <v/>
      </c>
      <c r="H762" s="472" t="str">
        <f t="shared" si="68"/>
        <v>否</v>
      </c>
      <c r="I762" s="476" t="str">
        <f t="shared" si="69"/>
        <v>项</v>
      </c>
      <c r="J762" s="284">
        <v>2110503</v>
      </c>
      <c r="K762" s="284" t="s">
        <v>1243</v>
      </c>
      <c r="L762" s="287">
        <v>0</v>
      </c>
      <c r="M762" s="285">
        <f t="shared" si="70"/>
        <v>0</v>
      </c>
      <c r="N762" s="285">
        <f t="shared" si="71"/>
        <v>0</v>
      </c>
    </row>
    <row r="763" ht="34.9" customHeight="1" spans="1:14">
      <c r="A763" s="473">
        <v>2110506</v>
      </c>
      <c r="B763" s="216" t="s">
        <v>1244</v>
      </c>
      <c r="C763" s="190">
        <v>64</v>
      </c>
      <c r="D763" s="190"/>
      <c r="E763" s="186"/>
      <c r="F763" s="278">
        <f t="shared" si="66"/>
        <v>-1</v>
      </c>
      <c r="G763" s="278" t="str">
        <f t="shared" si="67"/>
        <v/>
      </c>
      <c r="H763" s="472" t="str">
        <f t="shared" si="68"/>
        <v>是</v>
      </c>
      <c r="I763" s="476" t="str">
        <f t="shared" si="69"/>
        <v>项</v>
      </c>
      <c r="J763" s="284">
        <v>2110506</v>
      </c>
      <c r="K763" s="284" t="s">
        <v>1245</v>
      </c>
      <c r="L763" s="287">
        <v>0</v>
      </c>
      <c r="M763" s="285">
        <f t="shared" si="70"/>
        <v>0</v>
      </c>
      <c r="N763" s="285">
        <f t="shared" si="71"/>
        <v>0</v>
      </c>
    </row>
    <row r="764" ht="34.9" customHeight="1" spans="1:14">
      <c r="A764" s="473">
        <v>2110507</v>
      </c>
      <c r="B764" s="216" t="s">
        <v>1246</v>
      </c>
      <c r="C764" s="190">
        <v>0</v>
      </c>
      <c r="D764" s="190"/>
      <c r="E764" s="186"/>
      <c r="F764" s="278" t="str">
        <f t="shared" si="66"/>
        <v/>
      </c>
      <c r="G764" s="278" t="str">
        <f t="shared" si="67"/>
        <v/>
      </c>
      <c r="H764" s="472" t="str">
        <f t="shared" si="68"/>
        <v>否</v>
      </c>
      <c r="I764" s="476" t="str">
        <f t="shared" si="69"/>
        <v>项</v>
      </c>
      <c r="J764" s="284">
        <v>2110507</v>
      </c>
      <c r="K764" s="284" t="s">
        <v>1247</v>
      </c>
      <c r="L764" s="287">
        <v>0</v>
      </c>
      <c r="M764" s="285">
        <f t="shared" si="70"/>
        <v>0</v>
      </c>
      <c r="N764" s="285">
        <f t="shared" si="71"/>
        <v>0</v>
      </c>
    </row>
    <row r="765" ht="34.9" customHeight="1" spans="1:14">
      <c r="A765" s="473">
        <v>2110599</v>
      </c>
      <c r="B765" s="216" t="s">
        <v>1248</v>
      </c>
      <c r="C765" s="190">
        <v>45</v>
      </c>
      <c r="D765" s="190"/>
      <c r="E765" s="186"/>
      <c r="F765" s="278">
        <f t="shared" si="66"/>
        <v>-1</v>
      </c>
      <c r="G765" s="278" t="str">
        <f t="shared" si="67"/>
        <v/>
      </c>
      <c r="H765" s="472" t="str">
        <f t="shared" si="68"/>
        <v>是</v>
      </c>
      <c r="I765" s="476" t="str">
        <f t="shared" si="69"/>
        <v>项</v>
      </c>
      <c r="J765" s="284">
        <v>2110599</v>
      </c>
      <c r="K765" s="284" t="s">
        <v>1249</v>
      </c>
      <c r="L765" s="287">
        <v>0</v>
      </c>
      <c r="M765" s="285">
        <f t="shared" si="70"/>
        <v>0</v>
      </c>
      <c r="N765" s="285">
        <f t="shared" si="71"/>
        <v>0</v>
      </c>
    </row>
    <row r="766" ht="34.9" customHeight="1" spans="1:14">
      <c r="A766" s="473">
        <v>21106</v>
      </c>
      <c r="B766" s="216" t="s">
        <v>1250</v>
      </c>
      <c r="C766" s="190">
        <f>SUM(C767:C771)</f>
        <v>1962</v>
      </c>
      <c r="D766" s="190">
        <f>SUM(D767:D771)</f>
        <v>0</v>
      </c>
      <c r="E766" s="186">
        <f>SUM(E767:E771)</f>
        <v>2319</v>
      </c>
      <c r="F766" s="278">
        <f t="shared" si="66"/>
        <v>0.181957186544343</v>
      </c>
      <c r="G766" s="278" t="str">
        <f t="shared" si="67"/>
        <v/>
      </c>
      <c r="H766" s="472" t="str">
        <f t="shared" si="68"/>
        <v>是</v>
      </c>
      <c r="I766" s="476" t="str">
        <f t="shared" si="69"/>
        <v>款</v>
      </c>
      <c r="J766" s="284">
        <v>21106</v>
      </c>
      <c r="K766" s="286" t="s">
        <v>1251</v>
      </c>
      <c r="L766" s="287">
        <v>2319</v>
      </c>
      <c r="M766" s="285">
        <f t="shared" si="70"/>
        <v>0</v>
      </c>
      <c r="N766" s="285">
        <f t="shared" si="71"/>
        <v>0</v>
      </c>
    </row>
    <row r="767" ht="34.9" customHeight="1" spans="1:14">
      <c r="A767" s="473">
        <v>2110602</v>
      </c>
      <c r="B767" s="216" t="s">
        <v>1252</v>
      </c>
      <c r="C767" s="190">
        <v>1141</v>
      </c>
      <c r="D767" s="190"/>
      <c r="E767" s="190">
        <v>477</v>
      </c>
      <c r="F767" s="278">
        <f t="shared" si="66"/>
        <v>-0.581945661700263</v>
      </c>
      <c r="G767" s="278" t="str">
        <f t="shared" si="67"/>
        <v/>
      </c>
      <c r="H767" s="472" t="str">
        <f t="shared" si="68"/>
        <v>是</v>
      </c>
      <c r="I767" s="476" t="str">
        <f t="shared" si="69"/>
        <v>项</v>
      </c>
      <c r="J767" s="284">
        <v>2110602</v>
      </c>
      <c r="K767" s="284" t="s">
        <v>1253</v>
      </c>
      <c r="L767" s="287">
        <v>477</v>
      </c>
      <c r="M767" s="285">
        <f t="shared" si="70"/>
        <v>0</v>
      </c>
      <c r="N767" s="285">
        <f t="shared" si="71"/>
        <v>0</v>
      </c>
    </row>
    <row r="768" ht="34.9" customHeight="1" spans="1:14">
      <c r="A768" s="473">
        <v>2110603</v>
      </c>
      <c r="B768" s="216" t="s">
        <v>1254</v>
      </c>
      <c r="C768" s="190"/>
      <c r="D768" s="190"/>
      <c r="E768" s="186"/>
      <c r="F768" s="278" t="str">
        <f t="shared" si="66"/>
        <v/>
      </c>
      <c r="G768" s="278" t="str">
        <f t="shared" si="67"/>
        <v/>
      </c>
      <c r="H768" s="472" t="str">
        <f t="shared" si="68"/>
        <v>否</v>
      </c>
      <c r="I768" s="476" t="str">
        <f t="shared" si="69"/>
        <v>项</v>
      </c>
      <c r="J768" s="284">
        <v>2110603</v>
      </c>
      <c r="K768" s="284" t="s">
        <v>1255</v>
      </c>
      <c r="L768" s="287">
        <v>0</v>
      </c>
      <c r="M768" s="285">
        <f t="shared" si="70"/>
        <v>0</v>
      </c>
      <c r="N768" s="285">
        <f t="shared" si="71"/>
        <v>0</v>
      </c>
    </row>
    <row r="769" ht="34.9" customHeight="1" spans="1:14">
      <c r="A769" s="473">
        <v>2110604</v>
      </c>
      <c r="B769" s="216" t="s">
        <v>1256</v>
      </c>
      <c r="C769" s="190"/>
      <c r="D769" s="190"/>
      <c r="E769" s="186"/>
      <c r="F769" s="278" t="str">
        <f t="shared" si="66"/>
        <v/>
      </c>
      <c r="G769" s="278" t="str">
        <f t="shared" si="67"/>
        <v/>
      </c>
      <c r="H769" s="472" t="str">
        <f t="shared" si="68"/>
        <v>否</v>
      </c>
      <c r="I769" s="476" t="str">
        <f t="shared" si="69"/>
        <v>项</v>
      </c>
      <c r="J769" s="284">
        <v>2110604</v>
      </c>
      <c r="K769" s="284" t="s">
        <v>1257</v>
      </c>
      <c r="L769" s="287">
        <v>0</v>
      </c>
      <c r="M769" s="285">
        <f t="shared" si="70"/>
        <v>0</v>
      </c>
      <c r="N769" s="285">
        <f t="shared" si="71"/>
        <v>0</v>
      </c>
    </row>
    <row r="770" s="345" customFormat="1" ht="34.9" customHeight="1" spans="1:14">
      <c r="A770" s="473">
        <v>2110605</v>
      </c>
      <c r="B770" s="216" t="s">
        <v>1258</v>
      </c>
      <c r="C770" s="190">
        <v>400</v>
      </c>
      <c r="D770" s="190"/>
      <c r="E770" s="190">
        <v>1771</v>
      </c>
      <c r="F770" s="278">
        <f t="shared" si="66"/>
        <v>3.4275</v>
      </c>
      <c r="G770" s="278" t="str">
        <f t="shared" si="67"/>
        <v/>
      </c>
      <c r="H770" s="472" t="str">
        <f t="shared" si="68"/>
        <v>是</v>
      </c>
      <c r="I770" s="476" t="str">
        <f t="shared" si="69"/>
        <v>项</v>
      </c>
      <c r="J770" s="284">
        <v>2110605</v>
      </c>
      <c r="K770" s="284" t="s">
        <v>1259</v>
      </c>
      <c r="L770" s="287">
        <v>1771</v>
      </c>
      <c r="M770" s="285">
        <f t="shared" si="70"/>
        <v>0</v>
      </c>
      <c r="N770" s="285">
        <f t="shared" si="71"/>
        <v>0</v>
      </c>
    </row>
    <row r="771" ht="34.9" customHeight="1" spans="1:14">
      <c r="A771" s="473">
        <v>2110699</v>
      </c>
      <c r="B771" s="216" t="s">
        <v>1260</v>
      </c>
      <c r="C771" s="190">
        <v>421</v>
      </c>
      <c r="D771" s="190"/>
      <c r="E771" s="190">
        <v>71</v>
      </c>
      <c r="F771" s="278">
        <f t="shared" si="66"/>
        <v>-0.831353919239905</v>
      </c>
      <c r="G771" s="278" t="str">
        <f t="shared" si="67"/>
        <v/>
      </c>
      <c r="H771" s="472" t="str">
        <f t="shared" si="68"/>
        <v>是</v>
      </c>
      <c r="I771" s="476" t="str">
        <f t="shared" si="69"/>
        <v>项</v>
      </c>
      <c r="J771" s="284">
        <v>2110699</v>
      </c>
      <c r="K771" s="284" t="s">
        <v>1261</v>
      </c>
      <c r="L771" s="287">
        <v>71</v>
      </c>
      <c r="M771" s="285">
        <f t="shared" si="70"/>
        <v>0</v>
      </c>
      <c r="N771" s="285">
        <f t="shared" si="71"/>
        <v>0</v>
      </c>
    </row>
    <row r="772" ht="34.9" customHeight="1" spans="1:14">
      <c r="A772" s="473">
        <v>21107</v>
      </c>
      <c r="B772" s="216" t="s">
        <v>1262</v>
      </c>
      <c r="C772" s="190">
        <f>SUM(C773:C774)</f>
        <v>0</v>
      </c>
      <c r="D772" s="190">
        <f>SUM(D773:D774)</f>
        <v>0</v>
      </c>
      <c r="E772" s="186">
        <f>SUM(E773:E774)</f>
        <v>0</v>
      </c>
      <c r="F772" s="278" t="str">
        <f t="shared" si="66"/>
        <v/>
      </c>
      <c r="G772" s="278" t="str">
        <f t="shared" si="67"/>
        <v/>
      </c>
      <c r="H772" s="472" t="str">
        <f t="shared" si="68"/>
        <v>否</v>
      </c>
      <c r="I772" s="476" t="str">
        <f t="shared" si="69"/>
        <v>款</v>
      </c>
      <c r="J772" s="284">
        <v>21107</v>
      </c>
      <c r="K772" s="286" t="s">
        <v>1263</v>
      </c>
      <c r="L772" s="287">
        <v>0</v>
      </c>
      <c r="M772" s="285">
        <f t="shared" si="70"/>
        <v>0</v>
      </c>
      <c r="N772" s="285">
        <f t="shared" si="71"/>
        <v>0</v>
      </c>
    </row>
    <row r="773" ht="34.9" customHeight="1" spans="1:14">
      <c r="A773" s="473">
        <v>2110704</v>
      </c>
      <c r="B773" s="216" t="s">
        <v>1264</v>
      </c>
      <c r="C773" s="190"/>
      <c r="D773" s="190"/>
      <c r="E773" s="186"/>
      <c r="F773" s="278" t="str">
        <f t="shared" ref="F773:F836" si="72">IF(C773&lt;&gt;0,E773/C773-1,"")</f>
        <v/>
      </c>
      <c r="G773" s="278" t="str">
        <f t="shared" ref="G773:G836" si="73">IF(D773&lt;&gt;0,E773/D773,"")</f>
        <v/>
      </c>
      <c r="H773" s="472" t="str">
        <f t="shared" ref="H773:H836" si="74">IF(LEN(A773)=3,"是",IF(B773&lt;&gt;"",IF(SUM(C773:E773)&lt;&gt;0,"是","否"),"是"))</f>
        <v>否</v>
      </c>
      <c r="I773" s="476" t="str">
        <f t="shared" ref="I773:I836" si="75">IF(LEN(A773)=3,"类",IF(LEN(A773)=5,"款","项"))</f>
        <v>项</v>
      </c>
      <c r="J773" s="284">
        <v>2110704</v>
      </c>
      <c r="K773" s="284" t="s">
        <v>1265</v>
      </c>
      <c r="L773" s="287">
        <v>0</v>
      </c>
      <c r="M773" s="285">
        <f t="shared" si="70"/>
        <v>0</v>
      </c>
      <c r="N773" s="285">
        <f t="shared" si="71"/>
        <v>0</v>
      </c>
    </row>
    <row r="774" s="345" customFormat="1" ht="34.9" customHeight="1" spans="1:14">
      <c r="A774" s="473">
        <v>2110799</v>
      </c>
      <c r="B774" s="216" t="s">
        <v>1266</v>
      </c>
      <c r="C774" s="190"/>
      <c r="D774" s="190"/>
      <c r="E774" s="186"/>
      <c r="F774" s="278" t="str">
        <f t="shared" si="72"/>
        <v/>
      </c>
      <c r="G774" s="278" t="str">
        <f t="shared" si="73"/>
        <v/>
      </c>
      <c r="H774" s="472" t="str">
        <f t="shared" si="74"/>
        <v>否</v>
      </c>
      <c r="I774" s="476" t="str">
        <f t="shared" si="75"/>
        <v>项</v>
      </c>
      <c r="J774" s="284">
        <v>2110799</v>
      </c>
      <c r="K774" s="284" t="s">
        <v>1267</v>
      </c>
      <c r="L774" s="287">
        <v>0</v>
      </c>
      <c r="M774" s="285">
        <f t="shared" ref="M774:M837" si="76">A774-J774</f>
        <v>0</v>
      </c>
      <c r="N774" s="285">
        <f t="shared" ref="N774:N837" si="77">E774-L774</f>
        <v>0</v>
      </c>
    </row>
    <row r="775" ht="34.9" customHeight="1" spans="1:14">
      <c r="A775" s="473">
        <v>21108</v>
      </c>
      <c r="B775" s="216" t="s">
        <v>1268</v>
      </c>
      <c r="C775" s="190">
        <f>SUM(C776:C777)</f>
        <v>0</v>
      </c>
      <c r="D775" s="190">
        <f>SUM(D776:D777)</f>
        <v>0</v>
      </c>
      <c r="E775" s="186">
        <f>SUM(E776:E777)</f>
        <v>0</v>
      </c>
      <c r="F775" s="278" t="str">
        <f t="shared" si="72"/>
        <v/>
      </c>
      <c r="G775" s="278" t="str">
        <f t="shared" si="73"/>
        <v/>
      </c>
      <c r="H775" s="472" t="str">
        <f t="shared" si="74"/>
        <v>否</v>
      </c>
      <c r="I775" s="476" t="str">
        <f t="shared" si="75"/>
        <v>款</v>
      </c>
      <c r="J775" s="284">
        <v>21108</v>
      </c>
      <c r="K775" s="286" t="s">
        <v>1269</v>
      </c>
      <c r="L775" s="287">
        <v>0</v>
      </c>
      <c r="M775" s="285">
        <f t="shared" si="76"/>
        <v>0</v>
      </c>
      <c r="N775" s="285">
        <f t="shared" si="77"/>
        <v>0</v>
      </c>
    </row>
    <row r="776" ht="34.9" customHeight="1" spans="1:14">
      <c r="A776" s="473">
        <v>2110804</v>
      </c>
      <c r="B776" s="216" t="s">
        <v>1270</v>
      </c>
      <c r="C776" s="190"/>
      <c r="D776" s="190"/>
      <c r="E776" s="186"/>
      <c r="F776" s="278" t="str">
        <f t="shared" si="72"/>
        <v/>
      </c>
      <c r="G776" s="278" t="str">
        <f t="shared" si="73"/>
        <v/>
      </c>
      <c r="H776" s="472" t="str">
        <f t="shared" si="74"/>
        <v>否</v>
      </c>
      <c r="I776" s="476" t="str">
        <f t="shared" si="75"/>
        <v>项</v>
      </c>
      <c r="J776" s="284">
        <v>2110804</v>
      </c>
      <c r="K776" s="284" t="s">
        <v>1271</v>
      </c>
      <c r="L776" s="287">
        <v>0</v>
      </c>
      <c r="M776" s="285">
        <f t="shared" si="76"/>
        <v>0</v>
      </c>
      <c r="N776" s="285">
        <f t="shared" si="77"/>
        <v>0</v>
      </c>
    </row>
    <row r="777" ht="34.9" customHeight="1" spans="1:14">
      <c r="A777" s="473">
        <v>2110899</v>
      </c>
      <c r="B777" s="216" t="s">
        <v>1272</v>
      </c>
      <c r="C777" s="190"/>
      <c r="D777" s="190"/>
      <c r="E777" s="186"/>
      <c r="F777" s="278" t="str">
        <f t="shared" si="72"/>
        <v/>
      </c>
      <c r="G777" s="278" t="str">
        <f t="shared" si="73"/>
        <v/>
      </c>
      <c r="H777" s="472" t="str">
        <f t="shared" si="74"/>
        <v>否</v>
      </c>
      <c r="I777" s="476" t="str">
        <f t="shared" si="75"/>
        <v>项</v>
      </c>
      <c r="J777" s="284">
        <v>2110899</v>
      </c>
      <c r="K777" s="284" t="s">
        <v>1273</v>
      </c>
      <c r="L777" s="287">
        <v>0</v>
      </c>
      <c r="M777" s="285">
        <f t="shared" si="76"/>
        <v>0</v>
      </c>
      <c r="N777" s="285">
        <f t="shared" si="77"/>
        <v>0</v>
      </c>
    </row>
    <row r="778" ht="34.9" customHeight="1" spans="1:14">
      <c r="A778" s="473">
        <v>21109</v>
      </c>
      <c r="B778" s="216" t="s">
        <v>1274</v>
      </c>
      <c r="C778" s="190">
        <f>C779</f>
        <v>0</v>
      </c>
      <c r="D778" s="190">
        <f>D779</f>
        <v>0</v>
      </c>
      <c r="E778" s="190">
        <f>E779</f>
        <v>0</v>
      </c>
      <c r="F778" s="278" t="str">
        <f t="shared" si="72"/>
        <v/>
      </c>
      <c r="G778" s="278" t="str">
        <f t="shared" si="73"/>
        <v/>
      </c>
      <c r="H778" s="472" t="str">
        <f t="shared" si="74"/>
        <v>否</v>
      </c>
      <c r="I778" s="476" t="str">
        <f t="shared" si="75"/>
        <v>款</v>
      </c>
      <c r="J778" s="284">
        <v>21109</v>
      </c>
      <c r="K778" s="286" t="s">
        <v>1275</v>
      </c>
      <c r="L778" s="287">
        <v>0</v>
      </c>
      <c r="M778" s="285">
        <f t="shared" si="76"/>
        <v>0</v>
      </c>
      <c r="N778" s="285">
        <f t="shared" si="77"/>
        <v>0</v>
      </c>
    </row>
    <row r="779" ht="34.9" customHeight="1" spans="1:14">
      <c r="A779" s="473">
        <v>2110901</v>
      </c>
      <c r="B779" s="216" t="s">
        <v>1276</v>
      </c>
      <c r="C779" s="190"/>
      <c r="D779" s="190"/>
      <c r="E779" s="186"/>
      <c r="F779" s="278" t="str">
        <f t="shared" si="72"/>
        <v/>
      </c>
      <c r="G779" s="278" t="str">
        <f t="shared" si="73"/>
        <v/>
      </c>
      <c r="H779" s="472" t="str">
        <f t="shared" si="74"/>
        <v>否</v>
      </c>
      <c r="I779" s="476" t="str">
        <f t="shared" si="75"/>
        <v>项</v>
      </c>
      <c r="J779" s="284">
        <v>2110901</v>
      </c>
      <c r="K779" s="284" t="s">
        <v>1277</v>
      </c>
      <c r="L779" s="287">
        <v>0</v>
      </c>
      <c r="M779" s="285">
        <f t="shared" si="76"/>
        <v>0</v>
      </c>
      <c r="N779" s="285">
        <f t="shared" si="77"/>
        <v>0</v>
      </c>
    </row>
    <row r="780" ht="34.9" customHeight="1" spans="1:14">
      <c r="A780" s="473">
        <v>21110</v>
      </c>
      <c r="B780" s="216" t="s">
        <v>1278</v>
      </c>
      <c r="C780" s="190">
        <f>C781</f>
        <v>0</v>
      </c>
      <c r="D780" s="190">
        <f>D781</f>
        <v>0</v>
      </c>
      <c r="E780" s="190">
        <f>E781</f>
        <v>0</v>
      </c>
      <c r="F780" s="278" t="str">
        <f t="shared" si="72"/>
        <v/>
      </c>
      <c r="G780" s="278" t="str">
        <f t="shared" si="73"/>
        <v/>
      </c>
      <c r="H780" s="472" t="str">
        <f t="shared" si="74"/>
        <v>否</v>
      </c>
      <c r="I780" s="476" t="str">
        <f t="shared" si="75"/>
        <v>款</v>
      </c>
      <c r="J780" s="284">
        <v>21110</v>
      </c>
      <c r="K780" s="286" t="s">
        <v>1279</v>
      </c>
      <c r="L780" s="287">
        <v>0</v>
      </c>
      <c r="M780" s="285">
        <f t="shared" si="76"/>
        <v>0</v>
      </c>
      <c r="N780" s="285">
        <f t="shared" si="77"/>
        <v>0</v>
      </c>
    </row>
    <row r="781" ht="34.9" customHeight="1" spans="1:14">
      <c r="A781" s="473">
        <v>2111001</v>
      </c>
      <c r="B781" s="216" t="s">
        <v>1280</v>
      </c>
      <c r="C781" s="190"/>
      <c r="D781" s="190"/>
      <c r="E781" s="186"/>
      <c r="F781" s="278" t="str">
        <f t="shared" si="72"/>
        <v/>
      </c>
      <c r="G781" s="278" t="str">
        <f t="shared" si="73"/>
        <v/>
      </c>
      <c r="H781" s="472" t="str">
        <f t="shared" si="74"/>
        <v>否</v>
      </c>
      <c r="I781" s="476" t="str">
        <f t="shared" si="75"/>
        <v>项</v>
      </c>
      <c r="J781" s="284">
        <v>2111001</v>
      </c>
      <c r="K781" s="284" t="s">
        <v>1281</v>
      </c>
      <c r="L781" s="287">
        <v>0</v>
      </c>
      <c r="M781" s="285">
        <f t="shared" si="76"/>
        <v>0</v>
      </c>
      <c r="N781" s="285">
        <f t="shared" si="77"/>
        <v>0</v>
      </c>
    </row>
    <row r="782" ht="34.9" customHeight="1" spans="1:14">
      <c r="A782" s="473">
        <v>21111</v>
      </c>
      <c r="B782" s="216" t="s">
        <v>1282</v>
      </c>
      <c r="C782" s="190">
        <f>SUM(C783:C787)</f>
        <v>13</v>
      </c>
      <c r="D782" s="190">
        <f>SUM(D783:D787)</f>
        <v>0</v>
      </c>
      <c r="E782" s="186">
        <f>SUM(E783:E787)</f>
        <v>0</v>
      </c>
      <c r="F782" s="278">
        <f t="shared" si="72"/>
        <v>-1</v>
      </c>
      <c r="G782" s="278" t="str">
        <f t="shared" si="73"/>
        <v/>
      </c>
      <c r="H782" s="472" t="str">
        <f t="shared" si="74"/>
        <v>是</v>
      </c>
      <c r="I782" s="476" t="str">
        <f t="shared" si="75"/>
        <v>款</v>
      </c>
      <c r="J782" s="284">
        <v>21111</v>
      </c>
      <c r="K782" s="286" t="s">
        <v>1283</v>
      </c>
      <c r="L782" s="287">
        <v>0</v>
      </c>
      <c r="M782" s="285">
        <f t="shared" si="76"/>
        <v>0</v>
      </c>
      <c r="N782" s="285">
        <f t="shared" si="77"/>
        <v>0</v>
      </c>
    </row>
    <row r="783" ht="34.9" customHeight="1" spans="1:14">
      <c r="A783" s="473">
        <v>2111101</v>
      </c>
      <c r="B783" s="216" t="s">
        <v>1284</v>
      </c>
      <c r="C783" s="190">
        <v>13</v>
      </c>
      <c r="D783" s="190"/>
      <c r="E783" s="186"/>
      <c r="F783" s="278">
        <f t="shared" si="72"/>
        <v>-1</v>
      </c>
      <c r="G783" s="278" t="str">
        <f t="shared" si="73"/>
        <v/>
      </c>
      <c r="H783" s="472" t="str">
        <f t="shared" si="74"/>
        <v>是</v>
      </c>
      <c r="I783" s="476" t="str">
        <f t="shared" si="75"/>
        <v>项</v>
      </c>
      <c r="J783" s="284">
        <v>2111101</v>
      </c>
      <c r="K783" s="284" t="s">
        <v>1285</v>
      </c>
      <c r="L783" s="287">
        <v>0</v>
      </c>
      <c r="M783" s="285">
        <f t="shared" si="76"/>
        <v>0</v>
      </c>
      <c r="N783" s="285">
        <f t="shared" si="77"/>
        <v>0</v>
      </c>
    </row>
    <row r="784" ht="34.9" customHeight="1" spans="1:14">
      <c r="A784" s="473">
        <v>2111102</v>
      </c>
      <c r="B784" s="216" t="s">
        <v>1286</v>
      </c>
      <c r="C784" s="190"/>
      <c r="D784" s="190"/>
      <c r="E784" s="186"/>
      <c r="F784" s="278" t="str">
        <f t="shared" si="72"/>
        <v/>
      </c>
      <c r="G784" s="278" t="str">
        <f t="shared" si="73"/>
        <v/>
      </c>
      <c r="H784" s="472" t="str">
        <f t="shared" si="74"/>
        <v>否</v>
      </c>
      <c r="I784" s="476" t="str">
        <f t="shared" si="75"/>
        <v>项</v>
      </c>
      <c r="J784" s="284">
        <v>2111102</v>
      </c>
      <c r="K784" s="284" t="s">
        <v>1287</v>
      </c>
      <c r="L784" s="287">
        <v>0</v>
      </c>
      <c r="M784" s="285">
        <f t="shared" si="76"/>
        <v>0</v>
      </c>
      <c r="N784" s="285">
        <f t="shared" si="77"/>
        <v>0</v>
      </c>
    </row>
    <row r="785" ht="34.9" customHeight="1" spans="1:14">
      <c r="A785" s="473">
        <v>2111103</v>
      </c>
      <c r="B785" s="216" t="s">
        <v>1288</v>
      </c>
      <c r="C785" s="190"/>
      <c r="D785" s="190"/>
      <c r="E785" s="186"/>
      <c r="F785" s="278" t="str">
        <f t="shared" si="72"/>
        <v/>
      </c>
      <c r="G785" s="278" t="str">
        <f t="shared" si="73"/>
        <v/>
      </c>
      <c r="H785" s="472" t="str">
        <f t="shared" si="74"/>
        <v>否</v>
      </c>
      <c r="I785" s="476" t="str">
        <f t="shared" si="75"/>
        <v>项</v>
      </c>
      <c r="J785" s="284">
        <v>2111103</v>
      </c>
      <c r="K785" s="284" t="s">
        <v>1289</v>
      </c>
      <c r="L785" s="287">
        <v>0</v>
      </c>
      <c r="M785" s="285">
        <f t="shared" si="76"/>
        <v>0</v>
      </c>
      <c r="N785" s="285">
        <f t="shared" si="77"/>
        <v>0</v>
      </c>
    </row>
    <row r="786" s="345" customFormat="1" ht="34.9" customHeight="1" spans="1:14">
      <c r="A786" s="473">
        <v>2111104</v>
      </c>
      <c r="B786" s="216" t="s">
        <v>1290</v>
      </c>
      <c r="C786" s="190"/>
      <c r="D786" s="190"/>
      <c r="E786" s="186"/>
      <c r="F786" s="278" t="str">
        <f t="shared" si="72"/>
        <v/>
      </c>
      <c r="G786" s="278" t="str">
        <f t="shared" si="73"/>
        <v/>
      </c>
      <c r="H786" s="472" t="str">
        <f t="shared" si="74"/>
        <v>否</v>
      </c>
      <c r="I786" s="476" t="str">
        <f t="shared" si="75"/>
        <v>项</v>
      </c>
      <c r="J786" s="284">
        <v>2111104</v>
      </c>
      <c r="K786" s="284" t="s">
        <v>1291</v>
      </c>
      <c r="L786" s="287">
        <v>0</v>
      </c>
      <c r="M786" s="285">
        <f t="shared" si="76"/>
        <v>0</v>
      </c>
      <c r="N786" s="285">
        <f t="shared" si="77"/>
        <v>0</v>
      </c>
    </row>
    <row r="787" s="345" customFormat="1" ht="34.9" customHeight="1" spans="1:14">
      <c r="A787" s="473">
        <v>2111199</v>
      </c>
      <c r="B787" s="216" t="s">
        <v>1292</v>
      </c>
      <c r="C787" s="190"/>
      <c r="D787" s="190"/>
      <c r="E787" s="186"/>
      <c r="F787" s="278" t="str">
        <f t="shared" si="72"/>
        <v/>
      </c>
      <c r="G787" s="278" t="str">
        <f t="shared" si="73"/>
        <v/>
      </c>
      <c r="H787" s="472" t="str">
        <f t="shared" si="74"/>
        <v>否</v>
      </c>
      <c r="I787" s="476" t="str">
        <f t="shared" si="75"/>
        <v>项</v>
      </c>
      <c r="J787" s="284">
        <v>2111199</v>
      </c>
      <c r="K787" s="284" t="s">
        <v>1293</v>
      </c>
      <c r="L787" s="287">
        <v>0</v>
      </c>
      <c r="M787" s="285">
        <f t="shared" si="76"/>
        <v>0</v>
      </c>
      <c r="N787" s="285">
        <f t="shared" si="77"/>
        <v>0</v>
      </c>
    </row>
    <row r="788" s="345" customFormat="1" ht="34.9" customHeight="1" spans="1:14">
      <c r="A788" s="473">
        <v>21112</v>
      </c>
      <c r="B788" s="216" t="s">
        <v>1294</v>
      </c>
      <c r="C788" s="190">
        <f>C789</f>
        <v>0</v>
      </c>
      <c r="D788" s="190">
        <f>D789</f>
        <v>0</v>
      </c>
      <c r="E788" s="190">
        <f>E789</f>
        <v>0</v>
      </c>
      <c r="F788" s="278" t="str">
        <f t="shared" si="72"/>
        <v/>
      </c>
      <c r="G788" s="278" t="str">
        <f t="shared" si="73"/>
        <v/>
      </c>
      <c r="H788" s="472" t="str">
        <f t="shared" si="74"/>
        <v>否</v>
      </c>
      <c r="I788" s="476" t="str">
        <f t="shared" si="75"/>
        <v>款</v>
      </c>
      <c r="J788" s="284">
        <v>21112</v>
      </c>
      <c r="K788" s="286" t="s">
        <v>1295</v>
      </c>
      <c r="L788" s="287">
        <v>0</v>
      </c>
      <c r="M788" s="285">
        <f t="shared" si="76"/>
        <v>0</v>
      </c>
      <c r="N788" s="285">
        <f t="shared" si="77"/>
        <v>0</v>
      </c>
    </row>
    <row r="789" s="345" customFormat="1" ht="34.9" customHeight="1" spans="1:14">
      <c r="A789" s="473">
        <v>2111201</v>
      </c>
      <c r="B789" s="216" t="s">
        <v>1296</v>
      </c>
      <c r="C789" s="190"/>
      <c r="D789" s="190"/>
      <c r="E789" s="186"/>
      <c r="F789" s="278" t="str">
        <f t="shared" si="72"/>
        <v/>
      </c>
      <c r="G789" s="278" t="str">
        <f t="shared" si="73"/>
        <v/>
      </c>
      <c r="H789" s="472" t="str">
        <f t="shared" si="74"/>
        <v>否</v>
      </c>
      <c r="I789" s="476" t="str">
        <f t="shared" si="75"/>
        <v>项</v>
      </c>
      <c r="J789" s="284">
        <v>2111201</v>
      </c>
      <c r="K789" s="284" t="s">
        <v>1297</v>
      </c>
      <c r="L789" s="287">
        <v>0</v>
      </c>
      <c r="M789" s="285">
        <f t="shared" si="76"/>
        <v>0</v>
      </c>
      <c r="N789" s="285">
        <f t="shared" si="77"/>
        <v>0</v>
      </c>
    </row>
    <row r="790" ht="34.9" customHeight="1" spans="1:14">
      <c r="A790" s="473">
        <v>21113</v>
      </c>
      <c r="B790" s="216" t="s">
        <v>1298</v>
      </c>
      <c r="C790" s="190">
        <f>C791</f>
        <v>0</v>
      </c>
      <c r="D790" s="190">
        <f>D791</f>
        <v>0</v>
      </c>
      <c r="E790" s="190">
        <f>E791</f>
        <v>0</v>
      </c>
      <c r="F790" s="278" t="str">
        <f t="shared" si="72"/>
        <v/>
      </c>
      <c r="G790" s="278" t="str">
        <f t="shared" si="73"/>
        <v/>
      </c>
      <c r="H790" s="472" t="str">
        <f t="shared" si="74"/>
        <v>否</v>
      </c>
      <c r="I790" s="476" t="str">
        <f t="shared" si="75"/>
        <v>款</v>
      </c>
      <c r="J790" s="284">
        <v>21113</v>
      </c>
      <c r="K790" s="286" t="s">
        <v>1299</v>
      </c>
      <c r="L790" s="287">
        <v>0</v>
      </c>
      <c r="M790" s="285">
        <f t="shared" si="76"/>
        <v>0</v>
      </c>
      <c r="N790" s="285">
        <f t="shared" si="77"/>
        <v>0</v>
      </c>
    </row>
    <row r="791" s="345" customFormat="1" ht="34.9" customHeight="1" spans="1:14">
      <c r="A791" s="473">
        <v>2111301</v>
      </c>
      <c r="B791" s="216" t="s">
        <v>1300</v>
      </c>
      <c r="C791" s="190"/>
      <c r="D791" s="190"/>
      <c r="E791" s="186"/>
      <c r="F791" s="278" t="str">
        <f t="shared" si="72"/>
        <v/>
      </c>
      <c r="G791" s="278" t="str">
        <f t="shared" si="73"/>
        <v/>
      </c>
      <c r="H791" s="472" t="str">
        <f t="shared" si="74"/>
        <v>否</v>
      </c>
      <c r="I791" s="476" t="str">
        <f t="shared" si="75"/>
        <v>项</v>
      </c>
      <c r="J791" s="284">
        <v>2111301</v>
      </c>
      <c r="K791" s="284" t="s">
        <v>1301</v>
      </c>
      <c r="L791" s="287">
        <v>0</v>
      </c>
      <c r="M791" s="285">
        <f t="shared" si="76"/>
        <v>0</v>
      </c>
      <c r="N791" s="285">
        <f t="shared" si="77"/>
        <v>0</v>
      </c>
    </row>
    <row r="792" ht="34.9" customHeight="1" spans="1:14">
      <c r="A792" s="473">
        <v>21114</v>
      </c>
      <c r="B792" s="216" t="s">
        <v>1302</v>
      </c>
      <c r="C792" s="190">
        <f>SUM(C793:C806)</f>
        <v>0</v>
      </c>
      <c r="D792" s="190">
        <f>SUM(D793:D806)</f>
        <v>0</v>
      </c>
      <c r="E792" s="186">
        <f>SUM(E793:E806)</f>
        <v>0</v>
      </c>
      <c r="F792" s="278" t="str">
        <f t="shared" si="72"/>
        <v/>
      </c>
      <c r="G792" s="278" t="str">
        <f t="shared" si="73"/>
        <v/>
      </c>
      <c r="H792" s="472" t="str">
        <f t="shared" si="74"/>
        <v>否</v>
      </c>
      <c r="I792" s="476" t="str">
        <f t="shared" si="75"/>
        <v>款</v>
      </c>
      <c r="J792" s="284">
        <v>21114</v>
      </c>
      <c r="K792" s="286" t="s">
        <v>1303</v>
      </c>
      <c r="L792" s="287">
        <v>0</v>
      </c>
      <c r="M792" s="285">
        <f t="shared" si="76"/>
        <v>0</v>
      </c>
      <c r="N792" s="285">
        <f t="shared" si="77"/>
        <v>0</v>
      </c>
    </row>
    <row r="793" s="345" customFormat="1" ht="34.9" customHeight="1" spans="1:14">
      <c r="A793" s="473">
        <v>2111401</v>
      </c>
      <c r="B793" s="216" t="s">
        <v>145</v>
      </c>
      <c r="C793" s="190"/>
      <c r="D793" s="190"/>
      <c r="E793" s="186"/>
      <c r="F793" s="278" t="str">
        <f t="shared" si="72"/>
        <v/>
      </c>
      <c r="G793" s="278" t="str">
        <f t="shared" si="73"/>
        <v/>
      </c>
      <c r="H793" s="472" t="str">
        <f t="shared" si="74"/>
        <v>否</v>
      </c>
      <c r="I793" s="476" t="str">
        <f t="shared" si="75"/>
        <v>项</v>
      </c>
      <c r="J793" s="284">
        <v>2111401</v>
      </c>
      <c r="K793" s="284" t="s">
        <v>146</v>
      </c>
      <c r="L793" s="287">
        <v>0</v>
      </c>
      <c r="M793" s="285">
        <f t="shared" si="76"/>
        <v>0</v>
      </c>
      <c r="N793" s="285">
        <f t="shared" si="77"/>
        <v>0</v>
      </c>
    </row>
    <row r="794" s="345" customFormat="1" ht="34.9" customHeight="1" spans="1:14">
      <c r="A794" s="473">
        <v>2111402</v>
      </c>
      <c r="B794" s="216" t="s">
        <v>147</v>
      </c>
      <c r="C794" s="190"/>
      <c r="D794" s="190"/>
      <c r="E794" s="186"/>
      <c r="F794" s="278" t="str">
        <f t="shared" si="72"/>
        <v/>
      </c>
      <c r="G794" s="278" t="str">
        <f t="shared" si="73"/>
        <v/>
      </c>
      <c r="H794" s="472" t="str">
        <f t="shared" si="74"/>
        <v>否</v>
      </c>
      <c r="I794" s="476" t="str">
        <f t="shared" si="75"/>
        <v>项</v>
      </c>
      <c r="J794" s="284">
        <v>2111402</v>
      </c>
      <c r="K794" s="284" t="s">
        <v>148</v>
      </c>
      <c r="L794" s="287">
        <v>0</v>
      </c>
      <c r="M794" s="285">
        <f t="shared" si="76"/>
        <v>0</v>
      </c>
      <c r="N794" s="285">
        <f t="shared" si="77"/>
        <v>0</v>
      </c>
    </row>
    <row r="795" ht="34.9" customHeight="1" spans="1:14">
      <c r="A795" s="473">
        <v>2111403</v>
      </c>
      <c r="B795" s="216" t="s">
        <v>149</v>
      </c>
      <c r="C795" s="190"/>
      <c r="D795" s="190"/>
      <c r="E795" s="186"/>
      <c r="F795" s="278" t="str">
        <f t="shared" si="72"/>
        <v/>
      </c>
      <c r="G795" s="278" t="str">
        <f t="shared" si="73"/>
        <v/>
      </c>
      <c r="H795" s="472" t="str">
        <f t="shared" si="74"/>
        <v>否</v>
      </c>
      <c r="I795" s="476" t="str">
        <f t="shared" si="75"/>
        <v>项</v>
      </c>
      <c r="J795" s="284">
        <v>2111403</v>
      </c>
      <c r="K795" s="284" t="s">
        <v>150</v>
      </c>
      <c r="L795" s="287">
        <v>0</v>
      </c>
      <c r="M795" s="285">
        <f t="shared" si="76"/>
        <v>0</v>
      </c>
      <c r="N795" s="285">
        <f t="shared" si="77"/>
        <v>0</v>
      </c>
    </row>
    <row r="796" ht="34.9" customHeight="1" spans="1:14">
      <c r="A796" s="473">
        <v>2111404</v>
      </c>
      <c r="B796" s="216" t="s">
        <v>1304</v>
      </c>
      <c r="C796" s="190"/>
      <c r="D796" s="190"/>
      <c r="E796" s="186"/>
      <c r="F796" s="278" t="str">
        <f t="shared" si="72"/>
        <v/>
      </c>
      <c r="G796" s="278" t="str">
        <f t="shared" si="73"/>
        <v/>
      </c>
      <c r="H796" s="472" t="str">
        <f t="shared" si="74"/>
        <v>否</v>
      </c>
      <c r="I796" s="476" t="str">
        <f t="shared" si="75"/>
        <v>项</v>
      </c>
      <c r="J796" s="284">
        <v>2111404</v>
      </c>
      <c r="K796" s="284" t="s">
        <v>1305</v>
      </c>
      <c r="L796" s="287">
        <v>0</v>
      </c>
      <c r="M796" s="285">
        <f t="shared" si="76"/>
        <v>0</v>
      </c>
      <c r="N796" s="285">
        <f t="shared" si="77"/>
        <v>0</v>
      </c>
    </row>
    <row r="797" ht="34.9" customHeight="1" spans="1:14">
      <c r="A797" s="473">
        <v>2111405</v>
      </c>
      <c r="B797" s="216" t="s">
        <v>1306</v>
      </c>
      <c r="C797" s="190"/>
      <c r="D797" s="190"/>
      <c r="E797" s="186"/>
      <c r="F797" s="278" t="str">
        <f t="shared" si="72"/>
        <v/>
      </c>
      <c r="G797" s="278" t="str">
        <f t="shared" si="73"/>
        <v/>
      </c>
      <c r="H797" s="472" t="str">
        <f t="shared" si="74"/>
        <v>否</v>
      </c>
      <c r="I797" s="476" t="str">
        <f t="shared" si="75"/>
        <v>项</v>
      </c>
      <c r="J797" s="284">
        <v>2111405</v>
      </c>
      <c r="K797" s="284" t="s">
        <v>1307</v>
      </c>
      <c r="L797" s="287">
        <v>0</v>
      </c>
      <c r="M797" s="285">
        <f t="shared" si="76"/>
        <v>0</v>
      </c>
      <c r="N797" s="285">
        <f t="shared" si="77"/>
        <v>0</v>
      </c>
    </row>
    <row r="798" ht="34.9" customHeight="1" spans="1:14">
      <c r="A798" s="473">
        <v>2111406</v>
      </c>
      <c r="B798" s="216" t="s">
        <v>1308</v>
      </c>
      <c r="C798" s="190"/>
      <c r="D798" s="190"/>
      <c r="E798" s="186"/>
      <c r="F798" s="278" t="str">
        <f t="shared" si="72"/>
        <v/>
      </c>
      <c r="G798" s="278" t="str">
        <f t="shared" si="73"/>
        <v/>
      </c>
      <c r="H798" s="472" t="str">
        <f t="shared" si="74"/>
        <v>否</v>
      </c>
      <c r="I798" s="476" t="str">
        <f t="shared" si="75"/>
        <v>项</v>
      </c>
      <c r="J798" s="284">
        <v>2111406</v>
      </c>
      <c r="K798" s="284" t="s">
        <v>1309</v>
      </c>
      <c r="L798" s="287">
        <v>0</v>
      </c>
      <c r="M798" s="285">
        <f t="shared" si="76"/>
        <v>0</v>
      </c>
      <c r="N798" s="285">
        <f t="shared" si="77"/>
        <v>0</v>
      </c>
    </row>
    <row r="799" ht="34.9" customHeight="1" spans="1:14">
      <c r="A799" s="473">
        <v>2111407</v>
      </c>
      <c r="B799" s="216" t="s">
        <v>1310</v>
      </c>
      <c r="C799" s="190"/>
      <c r="D799" s="190"/>
      <c r="E799" s="186"/>
      <c r="F799" s="278" t="str">
        <f t="shared" si="72"/>
        <v/>
      </c>
      <c r="G799" s="278" t="str">
        <f t="shared" si="73"/>
        <v/>
      </c>
      <c r="H799" s="472" t="str">
        <f t="shared" si="74"/>
        <v>否</v>
      </c>
      <c r="I799" s="476" t="str">
        <f t="shared" si="75"/>
        <v>项</v>
      </c>
      <c r="J799" s="284">
        <v>2111407</v>
      </c>
      <c r="K799" s="284" t="s">
        <v>1311</v>
      </c>
      <c r="L799" s="287">
        <v>0</v>
      </c>
      <c r="M799" s="285">
        <f t="shared" si="76"/>
        <v>0</v>
      </c>
      <c r="N799" s="285">
        <f t="shared" si="77"/>
        <v>0</v>
      </c>
    </row>
    <row r="800" ht="34.9" customHeight="1" spans="1:14">
      <c r="A800" s="473">
        <v>2111408</v>
      </c>
      <c r="B800" s="216" t="s">
        <v>1312</v>
      </c>
      <c r="C800" s="190"/>
      <c r="D800" s="190"/>
      <c r="E800" s="186"/>
      <c r="F800" s="278" t="str">
        <f t="shared" si="72"/>
        <v/>
      </c>
      <c r="G800" s="278" t="str">
        <f t="shared" si="73"/>
        <v/>
      </c>
      <c r="H800" s="472" t="str">
        <f t="shared" si="74"/>
        <v>否</v>
      </c>
      <c r="I800" s="476" t="str">
        <f t="shared" si="75"/>
        <v>项</v>
      </c>
      <c r="J800" s="284">
        <v>2111408</v>
      </c>
      <c r="K800" s="284" t="s">
        <v>1313</v>
      </c>
      <c r="L800" s="287">
        <v>0</v>
      </c>
      <c r="M800" s="285">
        <f t="shared" si="76"/>
        <v>0</v>
      </c>
      <c r="N800" s="285">
        <f t="shared" si="77"/>
        <v>0</v>
      </c>
    </row>
    <row r="801" ht="34.9" customHeight="1" spans="1:14">
      <c r="A801" s="473">
        <v>2111409</v>
      </c>
      <c r="B801" s="216" t="s">
        <v>1314</v>
      </c>
      <c r="C801" s="190"/>
      <c r="D801" s="190"/>
      <c r="E801" s="186"/>
      <c r="F801" s="278" t="str">
        <f t="shared" si="72"/>
        <v/>
      </c>
      <c r="G801" s="278" t="str">
        <f t="shared" si="73"/>
        <v/>
      </c>
      <c r="H801" s="472" t="str">
        <f t="shared" si="74"/>
        <v>否</v>
      </c>
      <c r="I801" s="476" t="str">
        <f t="shared" si="75"/>
        <v>项</v>
      </c>
      <c r="J801" s="284">
        <v>2111409</v>
      </c>
      <c r="K801" s="284" t="s">
        <v>1315</v>
      </c>
      <c r="L801" s="287">
        <v>0</v>
      </c>
      <c r="M801" s="285">
        <f t="shared" si="76"/>
        <v>0</v>
      </c>
      <c r="N801" s="285">
        <f t="shared" si="77"/>
        <v>0</v>
      </c>
    </row>
    <row r="802" ht="34.9" customHeight="1" spans="1:14">
      <c r="A802" s="473">
        <v>2111410</v>
      </c>
      <c r="B802" s="216" t="s">
        <v>1316</v>
      </c>
      <c r="C802" s="190"/>
      <c r="D802" s="190"/>
      <c r="E802" s="186"/>
      <c r="F802" s="278" t="str">
        <f t="shared" si="72"/>
        <v/>
      </c>
      <c r="G802" s="278" t="str">
        <f t="shared" si="73"/>
        <v/>
      </c>
      <c r="H802" s="472" t="str">
        <f t="shared" si="74"/>
        <v>否</v>
      </c>
      <c r="I802" s="476" t="str">
        <f t="shared" si="75"/>
        <v>项</v>
      </c>
      <c r="J802" s="284">
        <v>2111410</v>
      </c>
      <c r="K802" s="284" t="s">
        <v>1317</v>
      </c>
      <c r="L802" s="287">
        <v>0</v>
      </c>
      <c r="M802" s="285">
        <f t="shared" si="76"/>
        <v>0</v>
      </c>
      <c r="N802" s="285">
        <f t="shared" si="77"/>
        <v>0</v>
      </c>
    </row>
    <row r="803" ht="34.9" customHeight="1" spans="1:14">
      <c r="A803" s="473">
        <v>2111411</v>
      </c>
      <c r="B803" s="216" t="s">
        <v>227</v>
      </c>
      <c r="C803" s="190"/>
      <c r="D803" s="190"/>
      <c r="E803" s="186"/>
      <c r="F803" s="278" t="str">
        <f t="shared" si="72"/>
        <v/>
      </c>
      <c r="G803" s="278" t="str">
        <f t="shared" si="73"/>
        <v/>
      </c>
      <c r="H803" s="472" t="str">
        <f t="shared" si="74"/>
        <v>否</v>
      </c>
      <c r="I803" s="476" t="str">
        <f t="shared" si="75"/>
        <v>项</v>
      </c>
      <c r="J803" s="284">
        <v>2111411</v>
      </c>
      <c r="K803" s="284" t="s">
        <v>228</v>
      </c>
      <c r="L803" s="287">
        <v>0</v>
      </c>
      <c r="M803" s="285">
        <f t="shared" si="76"/>
        <v>0</v>
      </c>
      <c r="N803" s="285">
        <f t="shared" si="77"/>
        <v>0</v>
      </c>
    </row>
    <row r="804" ht="34.9" customHeight="1" spans="1:14">
      <c r="A804" s="473">
        <v>2111413</v>
      </c>
      <c r="B804" s="216" t="s">
        <v>1318</v>
      </c>
      <c r="C804" s="190"/>
      <c r="D804" s="190"/>
      <c r="E804" s="186"/>
      <c r="F804" s="278" t="str">
        <f t="shared" si="72"/>
        <v/>
      </c>
      <c r="G804" s="278" t="str">
        <f t="shared" si="73"/>
        <v/>
      </c>
      <c r="H804" s="472" t="str">
        <f t="shared" si="74"/>
        <v>否</v>
      </c>
      <c r="I804" s="476" t="str">
        <f t="shared" si="75"/>
        <v>项</v>
      </c>
      <c r="J804" s="284">
        <v>2111413</v>
      </c>
      <c r="K804" s="284" t="s">
        <v>1319</v>
      </c>
      <c r="L804" s="287">
        <v>0</v>
      </c>
      <c r="M804" s="285">
        <f t="shared" si="76"/>
        <v>0</v>
      </c>
      <c r="N804" s="285">
        <f t="shared" si="77"/>
        <v>0</v>
      </c>
    </row>
    <row r="805" ht="34.9" customHeight="1" spans="1:14">
      <c r="A805" s="473">
        <v>2111450</v>
      </c>
      <c r="B805" s="216" t="s">
        <v>163</v>
      </c>
      <c r="C805" s="190"/>
      <c r="D805" s="190"/>
      <c r="E805" s="186"/>
      <c r="F805" s="278" t="str">
        <f t="shared" si="72"/>
        <v/>
      </c>
      <c r="G805" s="278" t="str">
        <f t="shared" si="73"/>
        <v/>
      </c>
      <c r="H805" s="472" t="str">
        <f t="shared" si="74"/>
        <v>否</v>
      </c>
      <c r="I805" s="476" t="str">
        <f t="shared" si="75"/>
        <v>项</v>
      </c>
      <c r="J805" s="284">
        <v>2111450</v>
      </c>
      <c r="K805" s="284" t="s">
        <v>164</v>
      </c>
      <c r="L805" s="287">
        <v>0</v>
      </c>
      <c r="M805" s="285">
        <f t="shared" si="76"/>
        <v>0</v>
      </c>
      <c r="N805" s="285">
        <f t="shared" si="77"/>
        <v>0</v>
      </c>
    </row>
    <row r="806" ht="34.9" customHeight="1" spans="1:14">
      <c r="A806" s="473">
        <v>2111499</v>
      </c>
      <c r="B806" s="216" t="s">
        <v>1320</v>
      </c>
      <c r="C806" s="190"/>
      <c r="D806" s="190"/>
      <c r="E806" s="186"/>
      <c r="F806" s="278" t="str">
        <f t="shared" si="72"/>
        <v/>
      </c>
      <c r="G806" s="278" t="str">
        <f t="shared" si="73"/>
        <v/>
      </c>
      <c r="H806" s="472" t="str">
        <f t="shared" si="74"/>
        <v>否</v>
      </c>
      <c r="I806" s="476" t="str">
        <f t="shared" si="75"/>
        <v>项</v>
      </c>
      <c r="J806" s="284">
        <v>2111499</v>
      </c>
      <c r="K806" s="284" t="s">
        <v>1321</v>
      </c>
      <c r="L806" s="287">
        <v>0</v>
      </c>
      <c r="M806" s="285">
        <f t="shared" si="76"/>
        <v>0</v>
      </c>
      <c r="N806" s="285">
        <f t="shared" si="77"/>
        <v>0</v>
      </c>
    </row>
    <row r="807" ht="34.9" customHeight="1" spans="1:14">
      <c r="A807" s="473">
        <v>21199</v>
      </c>
      <c r="B807" s="216" t="s">
        <v>1322</v>
      </c>
      <c r="C807" s="190">
        <f>C808</f>
        <v>118</v>
      </c>
      <c r="D807" s="190">
        <f>D808</f>
        <v>0</v>
      </c>
      <c r="E807" s="190">
        <f>E808</f>
        <v>760</v>
      </c>
      <c r="F807" s="278">
        <f t="shared" si="72"/>
        <v>5.44067796610169</v>
      </c>
      <c r="G807" s="278" t="str">
        <f t="shared" si="73"/>
        <v/>
      </c>
      <c r="H807" s="472" t="str">
        <f t="shared" si="74"/>
        <v>是</v>
      </c>
      <c r="I807" s="476" t="str">
        <f t="shared" si="75"/>
        <v>款</v>
      </c>
      <c r="J807" s="284">
        <v>21199</v>
      </c>
      <c r="K807" s="286" t="s">
        <v>1323</v>
      </c>
      <c r="L807" s="287">
        <v>760</v>
      </c>
      <c r="M807" s="285">
        <f t="shared" si="76"/>
        <v>0</v>
      </c>
      <c r="N807" s="285">
        <f t="shared" si="77"/>
        <v>0</v>
      </c>
    </row>
    <row r="808" ht="34.9" customHeight="1" spans="1:14">
      <c r="A808" s="473" t="s">
        <v>1324</v>
      </c>
      <c r="B808" s="216" t="s">
        <v>1325</v>
      </c>
      <c r="C808" s="190">
        <v>118</v>
      </c>
      <c r="D808" s="190"/>
      <c r="E808" s="190">
        <v>760</v>
      </c>
      <c r="F808" s="278">
        <f t="shared" si="72"/>
        <v>5.44067796610169</v>
      </c>
      <c r="G808" s="278" t="str">
        <f t="shared" si="73"/>
        <v/>
      </c>
      <c r="H808" s="472" t="str">
        <f t="shared" si="74"/>
        <v>是</v>
      </c>
      <c r="I808" s="476" t="str">
        <f t="shared" si="75"/>
        <v>项</v>
      </c>
      <c r="J808" s="284">
        <v>2119901</v>
      </c>
      <c r="K808" s="284" t="s">
        <v>1326</v>
      </c>
      <c r="L808" s="287">
        <v>760</v>
      </c>
      <c r="M808" s="285">
        <f t="shared" si="76"/>
        <v>98</v>
      </c>
      <c r="N808" s="285">
        <f t="shared" si="77"/>
        <v>0</v>
      </c>
    </row>
    <row r="809" ht="34.9" customHeight="1" spans="1:14">
      <c r="A809" s="471">
        <v>212</v>
      </c>
      <c r="B809" s="121" t="s">
        <v>98</v>
      </c>
      <c r="C809" s="197">
        <f>SUM(C810,C821,C823,C826,C828,C830)</f>
        <v>43529</v>
      </c>
      <c r="D809" s="197">
        <f>SUM(D810,D821,D823,D826,D828,D830)</f>
        <v>25430</v>
      </c>
      <c r="E809" s="180">
        <f>SUM(E810,E821,E823,E826,E828,E830)</f>
        <v>17532</v>
      </c>
      <c r="F809" s="274">
        <f t="shared" si="72"/>
        <v>-0.597234027889453</v>
      </c>
      <c r="G809" s="274">
        <f t="shared" si="73"/>
        <v>0.689421942587495</v>
      </c>
      <c r="H809" s="472" t="str">
        <f t="shared" si="74"/>
        <v>是</v>
      </c>
      <c r="I809" s="476" t="str">
        <f t="shared" si="75"/>
        <v>类</v>
      </c>
      <c r="J809" s="284">
        <v>212</v>
      </c>
      <c r="K809" s="286" t="s">
        <v>1327</v>
      </c>
      <c r="L809" s="287">
        <v>17532</v>
      </c>
      <c r="M809" s="285">
        <f t="shared" si="76"/>
        <v>0</v>
      </c>
      <c r="N809" s="285">
        <f t="shared" si="77"/>
        <v>0</v>
      </c>
    </row>
    <row r="810" ht="34.9" customHeight="1" spans="1:14">
      <c r="A810" s="473">
        <v>21201</v>
      </c>
      <c r="B810" s="216" t="s">
        <v>1328</v>
      </c>
      <c r="C810" s="190">
        <f>SUM(C811:C820)</f>
        <v>1984</v>
      </c>
      <c r="D810" s="190">
        <f>SUM(D811:D820)</f>
        <v>2321</v>
      </c>
      <c r="E810" s="186">
        <f>SUM(E811:E820)</f>
        <v>1998</v>
      </c>
      <c r="F810" s="278">
        <f t="shared" si="72"/>
        <v>0.00705645161290325</v>
      </c>
      <c r="G810" s="278">
        <f t="shared" si="73"/>
        <v>0.860835846617837</v>
      </c>
      <c r="H810" s="472" t="str">
        <f t="shared" si="74"/>
        <v>是</v>
      </c>
      <c r="I810" s="476" t="str">
        <f t="shared" si="75"/>
        <v>款</v>
      </c>
      <c r="J810" s="284">
        <v>21201</v>
      </c>
      <c r="K810" s="286" t="s">
        <v>1329</v>
      </c>
      <c r="L810" s="287">
        <v>1998</v>
      </c>
      <c r="M810" s="285">
        <f t="shared" si="76"/>
        <v>0</v>
      </c>
      <c r="N810" s="285">
        <f t="shared" si="77"/>
        <v>0</v>
      </c>
    </row>
    <row r="811" ht="34.9" customHeight="1" spans="1:14">
      <c r="A811" s="473">
        <v>2120101</v>
      </c>
      <c r="B811" s="216" t="s">
        <v>145</v>
      </c>
      <c r="C811" s="190">
        <v>185</v>
      </c>
      <c r="D811" s="190">
        <v>237</v>
      </c>
      <c r="E811" s="190">
        <v>220</v>
      </c>
      <c r="F811" s="278">
        <f t="shared" si="72"/>
        <v>0.189189189189189</v>
      </c>
      <c r="G811" s="278">
        <f t="shared" si="73"/>
        <v>0.928270042194093</v>
      </c>
      <c r="H811" s="472" t="str">
        <f t="shared" si="74"/>
        <v>是</v>
      </c>
      <c r="I811" s="476" t="str">
        <f t="shared" si="75"/>
        <v>项</v>
      </c>
      <c r="J811" s="284">
        <v>2120101</v>
      </c>
      <c r="K811" s="284" t="s">
        <v>146</v>
      </c>
      <c r="L811" s="287">
        <v>220</v>
      </c>
      <c r="M811" s="285">
        <f t="shared" si="76"/>
        <v>0</v>
      </c>
      <c r="N811" s="285">
        <f t="shared" si="77"/>
        <v>0</v>
      </c>
    </row>
    <row r="812" ht="34.9" customHeight="1" spans="1:14">
      <c r="A812" s="473">
        <v>2120102</v>
      </c>
      <c r="B812" s="216" t="s">
        <v>147</v>
      </c>
      <c r="C812" s="190"/>
      <c r="D812" s="190"/>
      <c r="E812" s="186"/>
      <c r="F812" s="278" t="str">
        <f t="shared" si="72"/>
        <v/>
      </c>
      <c r="G812" s="278" t="str">
        <f t="shared" si="73"/>
        <v/>
      </c>
      <c r="H812" s="472" t="str">
        <f t="shared" si="74"/>
        <v>否</v>
      </c>
      <c r="I812" s="476" t="str">
        <f t="shared" si="75"/>
        <v>项</v>
      </c>
      <c r="J812" s="284">
        <v>2120102</v>
      </c>
      <c r="K812" s="284" t="s">
        <v>148</v>
      </c>
      <c r="L812" s="287">
        <v>0</v>
      </c>
      <c r="M812" s="285">
        <f t="shared" si="76"/>
        <v>0</v>
      </c>
      <c r="N812" s="285">
        <f t="shared" si="77"/>
        <v>0</v>
      </c>
    </row>
    <row r="813" ht="34.9" customHeight="1" spans="1:14">
      <c r="A813" s="473">
        <v>2120103</v>
      </c>
      <c r="B813" s="216" t="s">
        <v>149</v>
      </c>
      <c r="C813" s="190"/>
      <c r="D813" s="190"/>
      <c r="E813" s="186"/>
      <c r="F813" s="278" t="str">
        <f t="shared" si="72"/>
        <v/>
      </c>
      <c r="G813" s="278" t="str">
        <f t="shared" si="73"/>
        <v/>
      </c>
      <c r="H813" s="472" t="str">
        <f t="shared" si="74"/>
        <v>否</v>
      </c>
      <c r="I813" s="476" t="str">
        <f t="shared" si="75"/>
        <v>项</v>
      </c>
      <c r="J813" s="284">
        <v>2120103</v>
      </c>
      <c r="K813" s="284" t="s">
        <v>150</v>
      </c>
      <c r="L813" s="287">
        <v>0</v>
      </c>
      <c r="M813" s="285">
        <f t="shared" si="76"/>
        <v>0</v>
      </c>
      <c r="N813" s="285">
        <f t="shared" si="77"/>
        <v>0</v>
      </c>
    </row>
    <row r="814" ht="34.9" customHeight="1" spans="1:14">
      <c r="A814" s="473">
        <v>2120104</v>
      </c>
      <c r="B814" s="216" t="s">
        <v>1330</v>
      </c>
      <c r="C814" s="190"/>
      <c r="D814" s="190"/>
      <c r="E814" s="186"/>
      <c r="F814" s="278" t="str">
        <f t="shared" si="72"/>
        <v/>
      </c>
      <c r="G814" s="278" t="str">
        <f t="shared" si="73"/>
        <v/>
      </c>
      <c r="H814" s="472" t="str">
        <f t="shared" si="74"/>
        <v>否</v>
      </c>
      <c r="I814" s="476" t="str">
        <f t="shared" si="75"/>
        <v>项</v>
      </c>
      <c r="J814" s="284">
        <v>2120104</v>
      </c>
      <c r="K814" s="284" t="s">
        <v>1331</v>
      </c>
      <c r="L814" s="287">
        <v>0</v>
      </c>
      <c r="M814" s="285">
        <f t="shared" si="76"/>
        <v>0</v>
      </c>
      <c r="N814" s="285">
        <f t="shared" si="77"/>
        <v>0</v>
      </c>
    </row>
    <row r="815" ht="34.9" customHeight="1" spans="1:14">
      <c r="A815" s="473">
        <v>2120105</v>
      </c>
      <c r="B815" s="216" t="s">
        <v>1332</v>
      </c>
      <c r="C815" s="190"/>
      <c r="D815" s="190"/>
      <c r="E815" s="186"/>
      <c r="F815" s="278" t="str">
        <f t="shared" si="72"/>
        <v/>
      </c>
      <c r="G815" s="278" t="str">
        <f t="shared" si="73"/>
        <v/>
      </c>
      <c r="H815" s="472" t="str">
        <f t="shared" si="74"/>
        <v>否</v>
      </c>
      <c r="I815" s="476" t="str">
        <f t="shared" si="75"/>
        <v>项</v>
      </c>
      <c r="J815" s="284">
        <v>2120105</v>
      </c>
      <c r="K815" s="284" t="s">
        <v>1333</v>
      </c>
      <c r="L815" s="287">
        <v>0</v>
      </c>
      <c r="M815" s="285">
        <f t="shared" si="76"/>
        <v>0</v>
      </c>
      <c r="N815" s="285">
        <f t="shared" si="77"/>
        <v>0</v>
      </c>
    </row>
    <row r="816" ht="34.9" customHeight="1" spans="1:14">
      <c r="A816" s="473">
        <v>2120106</v>
      </c>
      <c r="B816" s="216" t="s">
        <v>1334</v>
      </c>
      <c r="C816" s="190"/>
      <c r="D816" s="190"/>
      <c r="E816" s="186"/>
      <c r="F816" s="278" t="str">
        <f t="shared" si="72"/>
        <v/>
      </c>
      <c r="G816" s="278" t="str">
        <f t="shared" si="73"/>
        <v/>
      </c>
      <c r="H816" s="472" t="str">
        <f t="shared" si="74"/>
        <v>否</v>
      </c>
      <c r="I816" s="476" t="str">
        <f t="shared" si="75"/>
        <v>项</v>
      </c>
      <c r="J816" s="284">
        <v>2120106</v>
      </c>
      <c r="K816" s="284" t="s">
        <v>1335</v>
      </c>
      <c r="L816" s="287">
        <v>0</v>
      </c>
      <c r="M816" s="285">
        <f t="shared" si="76"/>
        <v>0</v>
      </c>
      <c r="N816" s="285">
        <f t="shared" si="77"/>
        <v>0</v>
      </c>
    </row>
    <row r="817" ht="34.9" customHeight="1" spans="1:14">
      <c r="A817" s="473">
        <v>2120107</v>
      </c>
      <c r="B817" s="216" t="s">
        <v>1336</v>
      </c>
      <c r="C817" s="190"/>
      <c r="D817" s="190"/>
      <c r="E817" s="186"/>
      <c r="F817" s="278" t="str">
        <f t="shared" si="72"/>
        <v/>
      </c>
      <c r="G817" s="278" t="str">
        <f t="shared" si="73"/>
        <v/>
      </c>
      <c r="H817" s="472" t="str">
        <f t="shared" si="74"/>
        <v>否</v>
      </c>
      <c r="I817" s="476" t="str">
        <f t="shared" si="75"/>
        <v>项</v>
      </c>
      <c r="J817" s="284">
        <v>2120107</v>
      </c>
      <c r="K817" s="284" t="s">
        <v>1337</v>
      </c>
      <c r="L817" s="287">
        <v>0</v>
      </c>
      <c r="M817" s="285">
        <f t="shared" si="76"/>
        <v>0</v>
      </c>
      <c r="N817" s="285">
        <f t="shared" si="77"/>
        <v>0</v>
      </c>
    </row>
    <row r="818" ht="34.9" customHeight="1" spans="1:14">
      <c r="A818" s="473">
        <v>2120109</v>
      </c>
      <c r="B818" s="216" t="s">
        <v>1338</v>
      </c>
      <c r="C818" s="190"/>
      <c r="D818" s="190"/>
      <c r="E818" s="186"/>
      <c r="F818" s="278" t="str">
        <f t="shared" si="72"/>
        <v/>
      </c>
      <c r="G818" s="278" t="str">
        <f t="shared" si="73"/>
        <v/>
      </c>
      <c r="H818" s="472" t="str">
        <f t="shared" si="74"/>
        <v>否</v>
      </c>
      <c r="I818" s="476" t="str">
        <f t="shared" si="75"/>
        <v>项</v>
      </c>
      <c r="J818" s="284">
        <v>2120109</v>
      </c>
      <c r="K818" s="284" t="s">
        <v>1339</v>
      </c>
      <c r="L818" s="287">
        <v>0</v>
      </c>
      <c r="M818" s="285">
        <f t="shared" si="76"/>
        <v>0</v>
      </c>
      <c r="N818" s="285">
        <f t="shared" si="77"/>
        <v>0</v>
      </c>
    </row>
    <row r="819" ht="34.9" customHeight="1" spans="1:14">
      <c r="A819" s="473">
        <v>2120110</v>
      </c>
      <c r="B819" s="216" t="s">
        <v>1340</v>
      </c>
      <c r="C819" s="190"/>
      <c r="D819" s="190"/>
      <c r="E819" s="186"/>
      <c r="F819" s="278" t="str">
        <f t="shared" si="72"/>
        <v/>
      </c>
      <c r="G819" s="278" t="str">
        <f t="shared" si="73"/>
        <v/>
      </c>
      <c r="H819" s="472" t="str">
        <f t="shared" si="74"/>
        <v>否</v>
      </c>
      <c r="I819" s="476" t="str">
        <f t="shared" si="75"/>
        <v>项</v>
      </c>
      <c r="J819" s="284">
        <v>2120110</v>
      </c>
      <c r="K819" s="284" t="s">
        <v>1341</v>
      </c>
      <c r="L819" s="287">
        <v>0</v>
      </c>
      <c r="M819" s="285">
        <f t="shared" si="76"/>
        <v>0</v>
      </c>
      <c r="N819" s="285">
        <f t="shared" si="77"/>
        <v>0</v>
      </c>
    </row>
    <row r="820" ht="34.9" customHeight="1" spans="1:14">
      <c r="A820" s="473">
        <v>2120199</v>
      </c>
      <c r="B820" s="216" t="s">
        <v>1342</v>
      </c>
      <c r="C820" s="190">
        <v>1799</v>
      </c>
      <c r="D820" s="400">
        <v>2084</v>
      </c>
      <c r="E820" s="190">
        <v>1778</v>
      </c>
      <c r="F820" s="278">
        <f t="shared" si="72"/>
        <v>-0.0116731517509727</v>
      </c>
      <c r="G820" s="278">
        <f t="shared" si="73"/>
        <v>0.853166986564299</v>
      </c>
      <c r="H820" s="472" t="str">
        <f t="shared" si="74"/>
        <v>是</v>
      </c>
      <c r="I820" s="476" t="str">
        <f t="shared" si="75"/>
        <v>项</v>
      </c>
      <c r="J820" s="284">
        <v>2120199</v>
      </c>
      <c r="K820" s="284" t="s">
        <v>1343</v>
      </c>
      <c r="L820" s="287">
        <v>1778</v>
      </c>
      <c r="M820" s="285">
        <f t="shared" si="76"/>
        <v>0</v>
      </c>
      <c r="N820" s="285">
        <f t="shared" si="77"/>
        <v>0</v>
      </c>
    </row>
    <row r="821" ht="34.9" customHeight="1" spans="1:14">
      <c r="A821" s="473">
        <v>21202</v>
      </c>
      <c r="B821" s="216" t="s">
        <v>1344</v>
      </c>
      <c r="C821" s="190">
        <f>C822</f>
        <v>281</v>
      </c>
      <c r="D821" s="190">
        <f>D822</f>
        <v>1768</v>
      </c>
      <c r="E821" s="190">
        <f>E822</f>
        <v>667</v>
      </c>
      <c r="F821" s="278">
        <f t="shared" si="72"/>
        <v>1.37366548042705</v>
      </c>
      <c r="G821" s="278">
        <f t="shared" si="73"/>
        <v>0.377262443438914</v>
      </c>
      <c r="H821" s="472" t="str">
        <f t="shared" si="74"/>
        <v>是</v>
      </c>
      <c r="I821" s="476" t="str">
        <f t="shared" si="75"/>
        <v>款</v>
      </c>
      <c r="J821" s="284">
        <v>21202</v>
      </c>
      <c r="K821" s="286" t="s">
        <v>1345</v>
      </c>
      <c r="L821" s="287">
        <v>667</v>
      </c>
      <c r="M821" s="285">
        <f t="shared" si="76"/>
        <v>0</v>
      </c>
      <c r="N821" s="285">
        <f t="shared" si="77"/>
        <v>0</v>
      </c>
    </row>
    <row r="822" ht="34.9" customHeight="1" spans="1:14">
      <c r="A822" s="473">
        <v>2120201</v>
      </c>
      <c r="B822" s="216" t="s">
        <v>1346</v>
      </c>
      <c r="C822" s="190">
        <v>281</v>
      </c>
      <c r="D822" s="400">
        <v>1768</v>
      </c>
      <c r="E822" s="190">
        <v>667</v>
      </c>
      <c r="F822" s="278">
        <f t="shared" si="72"/>
        <v>1.37366548042705</v>
      </c>
      <c r="G822" s="278">
        <f t="shared" si="73"/>
        <v>0.377262443438914</v>
      </c>
      <c r="H822" s="472" t="str">
        <f t="shared" si="74"/>
        <v>是</v>
      </c>
      <c r="I822" s="476" t="str">
        <f t="shared" si="75"/>
        <v>项</v>
      </c>
      <c r="J822" s="284">
        <v>2120201</v>
      </c>
      <c r="K822" s="284" t="s">
        <v>1347</v>
      </c>
      <c r="L822" s="287">
        <v>667</v>
      </c>
      <c r="M822" s="285">
        <f t="shared" si="76"/>
        <v>0</v>
      </c>
      <c r="N822" s="285">
        <f t="shared" si="77"/>
        <v>0</v>
      </c>
    </row>
    <row r="823" ht="34.9" customHeight="1" spans="1:14">
      <c r="A823" s="473">
        <v>21203</v>
      </c>
      <c r="B823" s="216" t="s">
        <v>1348</v>
      </c>
      <c r="C823" s="190">
        <f>SUM(C824:C825)</f>
        <v>17250</v>
      </c>
      <c r="D823" s="190">
        <f>SUM(D824:D825)</f>
        <v>10584</v>
      </c>
      <c r="E823" s="186">
        <f>SUM(E824:E825)</f>
        <v>11011</v>
      </c>
      <c r="F823" s="278">
        <f t="shared" si="72"/>
        <v>-0.36168115942029</v>
      </c>
      <c r="G823" s="278">
        <f t="shared" si="73"/>
        <v>1.04034391534392</v>
      </c>
      <c r="H823" s="472" t="str">
        <f t="shared" si="74"/>
        <v>是</v>
      </c>
      <c r="I823" s="476" t="str">
        <f t="shared" si="75"/>
        <v>款</v>
      </c>
      <c r="J823" s="284">
        <v>21203</v>
      </c>
      <c r="K823" s="286" t="s">
        <v>1349</v>
      </c>
      <c r="L823" s="287">
        <v>11011</v>
      </c>
      <c r="M823" s="285">
        <f t="shared" si="76"/>
        <v>0</v>
      </c>
      <c r="N823" s="285">
        <f t="shared" si="77"/>
        <v>0</v>
      </c>
    </row>
    <row r="824" ht="34.9" customHeight="1" spans="1:14">
      <c r="A824" s="473">
        <v>2120303</v>
      </c>
      <c r="B824" s="216" t="s">
        <v>1350</v>
      </c>
      <c r="C824" s="190">
        <v>15818</v>
      </c>
      <c r="D824" s="400">
        <v>8484</v>
      </c>
      <c r="E824" s="190">
        <v>10084</v>
      </c>
      <c r="F824" s="278">
        <f t="shared" si="72"/>
        <v>-0.362498419522064</v>
      </c>
      <c r="G824" s="278">
        <f t="shared" si="73"/>
        <v>1.18859028760019</v>
      </c>
      <c r="H824" s="472" t="str">
        <f t="shared" si="74"/>
        <v>是</v>
      </c>
      <c r="I824" s="476" t="str">
        <f t="shared" si="75"/>
        <v>项</v>
      </c>
      <c r="J824" s="284">
        <v>2120303</v>
      </c>
      <c r="K824" s="284" t="s">
        <v>1351</v>
      </c>
      <c r="L824" s="287">
        <v>10084</v>
      </c>
      <c r="M824" s="285">
        <f t="shared" si="76"/>
        <v>0</v>
      </c>
      <c r="N824" s="285">
        <f t="shared" si="77"/>
        <v>0</v>
      </c>
    </row>
    <row r="825" ht="34.9" customHeight="1" spans="1:14">
      <c r="A825" s="473">
        <v>2120399</v>
      </c>
      <c r="B825" s="216" t="s">
        <v>1352</v>
      </c>
      <c r="C825" s="190">
        <v>1432</v>
      </c>
      <c r="D825" s="400">
        <v>2100</v>
      </c>
      <c r="E825" s="190">
        <v>927</v>
      </c>
      <c r="F825" s="278">
        <f t="shared" si="72"/>
        <v>-0.352653631284916</v>
      </c>
      <c r="G825" s="278">
        <f t="shared" si="73"/>
        <v>0.441428571428571</v>
      </c>
      <c r="H825" s="472" t="str">
        <f t="shared" si="74"/>
        <v>是</v>
      </c>
      <c r="I825" s="476" t="str">
        <f t="shared" si="75"/>
        <v>项</v>
      </c>
      <c r="J825" s="284">
        <v>2120399</v>
      </c>
      <c r="K825" s="284" t="s">
        <v>1353</v>
      </c>
      <c r="L825" s="287">
        <v>927</v>
      </c>
      <c r="M825" s="285">
        <f t="shared" si="76"/>
        <v>0</v>
      </c>
      <c r="N825" s="285">
        <f t="shared" si="77"/>
        <v>0</v>
      </c>
    </row>
    <row r="826" ht="34.9" customHeight="1" spans="1:14">
      <c r="A826" s="473">
        <v>21205</v>
      </c>
      <c r="B826" s="216" t="s">
        <v>1354</v>
      </c>
      <c r="C826" s="190">
        <f>C827</f>
        <v>1681</v>
      </c>
      <c r="D826" s="190">
        <f>D827</f>
        <v>1206</v>
      </c>
      <c r="E826" s="190">
        <f>E827</f>
        <v>1242</v>
      </c>
      <c r="F826" s="278">
        <f t="shared" si="72"/>
        <v>-0.261154074955384</v>
      </c>
      <c r="G826" s="278">
        <f t="shared" si="73"/>
        <v>1.02985074626866</v>
      </c>
      <c r="H826" s="472" t="str">
        <f t="shared" si="74"/>
        <v>是</v>
      </c>
      <c r="I826" s="476" t="str">
        <f t="shared" si="75"/>
        <v>款</v>
      </c>
      <c r="J826" s="284">
        <v>21205</v>
      </c>
      <c r="K826" s="286" t="s">
        <v>1355</v>
      </c>
      <c r="L826" s="287">
        <v>1242</v>
      </c>
      <c r="M826" s="285">
        <f t="shared" si="76"/>
        <v>0</v>
      </c>
      <c r="N826" s="285">
        <f t="shared" si="77"/>
        <v>0</v>
      </c>
    </row>
    <row r="827" ht="34.9" customHeight="1" spans="1:14">
      <c r="A827" s="473">
        <v>2120501</v>
      </c>
      <c r="B827" s="216" t="s">
        <v>1356</v>
      </c>
      <c r="C827" s="190">
        <v>1681</v>
      </c>
      <c r="D827" s="400">
        <v>1206</v>
      </c>
      <c r="E827" s="190">
        <v>1242</v>
      </c>
      <c r="F827" s="278">
        <f t="shared" si="72"/>
        <v>-0.261154074955384</v>
      </c>
      <c r="G827" s="278">
        <f t="shared" si="73"/>
        <v>1.02985074626866</v>
      </c>
      <c r="H827" s="472" t="str">
        <f t="shared" si="74"/>
        <v>是</v>
      </c>
      <c r="I827" s="476" t="str">
        <f t="shared" si="75"/>
        <v>项</v>
      </c>
      <c r="J827" s="284">
        <v>2120501</v>
      </c>
      <c r="K827" s="284" t="s">
        <v>1357</v>
      </c>
      <c r="L827" s="287">
        <v>1242</v>
      </c>
      <c r="M827" s="285">
        <f t="shared" si="76"/>
        <v>0</v>
      </c>
      <c r="N827" s="285">
        <f t="shared" si="77"/>
        <v>0</v>
      </c>
    </row>
    <row r="828" ht="34.9" customHeight="1" spans="1:14">
      <c r="A828" s="473">
        <v>21206</v>
      </c>
      <c r="B828" s="216" t="s">
        <v>1358</v>
      </c>
      <c r="C828" s="190">
        <f>C829</f>
        <v>0</v>
      </c>
      <c r="D828" s="190"/>
      <c r="E828" s="190"/>
      <c r="F828" s="278" t="str">
        <f t="shared" si="72"/>
        <v/>
      </c>
      <c r="G828" s="278" t="str">
        <f t="shared" si="73"/>
        <v/>
      </c>
      <c r="H828" s="472" t="str">
        <f t="shared" si="74"/>
        <v>否</v>
      </c>
      <c r="I828" s="476" t="str">
        <f t="shared" si="75"/>
        <v>款</v>
      </c>
      <c r="J828" s="284">
        <v>21206</v>
      </c>
      <c r="K828" s="286" t="s">
        <v>1359</v>
      </c>
      <c r="L828" s="287">
        <v>0</v>
      </c>
      <c r="M828" s="285">
        <f t="shared" si="76"/>
        <v>0</v>
      </c>
      <c r="N828" s="285">
        <f t="shared" si="77"/>
        <v>0</v>
      </c>
    </row>
    <row r="829" ht="34.9" customHeight="1" spans="1:14">
      <c r="A829" s="473">
        <v>2120601</v>
      </c>
      <c r="B829" s="216" t="s">
        <v>1360</v>
      </c>
      <c r="C829" s="190"/>
      <c r="D829" s="190"/>
      <c r="E829" s="186"/>
      <c r="F829" s="278" t="str">
        <f t="shared" si="72"/>
        <v/>
      </c>
      <c r="G829" s="278" t="str">
        <f t="shared" si="73"/>
        <v/>
      </c>
      <c r="H829" s="472" t="str">
        <f t="shared" si="74"/>
        <v>否</v>
      </c>
      <c r="I829" s="476" t="str">
        <f t="shared" si="75"/>
        <v>项</v>
      </c>
      <c r="J829" s="284">
        <v>2120601</v>
      </c>
      <c r="K829" s="284" t="s">
        <v>1361</v>
      </c>
      <c r="L829" s="287">
        <v>0</v>
      </c>
      <c r="M829" s="285">
        <f t="shared" si="76"/>
        <v>0</v>
      </c>
      <c r="N829" s="285">
        <f t="shared" si="77"/>
        <v>0</v>
      </c>
    </row>
    <row r="830" ht="34.9" customHeight="1" spans="1:14">
      <c r="A830" s="473">
        <v>21299</v>
      </c>
      <c r="B830" s="216" t="s">
        <v>1362</v>
      </c>
      <c r="C830" s="190">
        <f>C831</f>
        <v>22333</v>
      </c>
      <c r="D830" s="190">
        <f>D831</f>
        <v>9551</v>
      </c>
      <c r="E830" s="190">
        <f>E831</f>
        <v>2614</v>
      </c>
      <c r="F830" s="278">
        <f t="shared" si="72"/>
        <v>-0.882953476917566</v>
      </c>
      <c r="G830" s="278">
        <f t="shared" si="73"/>
        <v>0.273688618992776</v>
      </c>
      <c r="H830" s="472" t="str">
        <f t="shared" si="74"/>
        <v>是</v>
      </c>
      <c r="I830" s="476" t="str">
        <f t="shared" si="75"/>
        <v>款</v>
      </c>
      <c r="J830" s="284">
        <v>21299</v>
      </c>
      <c r="K830" s="286" t="s">
        <v>1363</v>
      </c>
      <c r="L830" s="287">
        <v>2614</v>
      </c>
      <c r="M830" s="285">
        <f t="shared" si="76"/>
        <v>0</v>
      </c>
      <c r="N830" s="285">
        <f t="shared" si="77"/>
        <v>0</v>
      </c>
    </row>
    <row r="831" ht="34.9" customHeight="1" spans="1:14">
      <c r="A831" s="473" t="s">
        <v>1364</v>
      </c>
      <c r="B831" s="216" t="s">
        <v>1365</v>
      </c>
      <c r="C831" s="190">
        <v>22333</v>
      </c>
      <c r="D831" s="400">
        <v>9551</v>
      </c>
      <c r="E831" s="190">
        <v>2614</v>
      </c>
      <c r="F831" s="278">
        <f t="shared" si="72"/>
        <v>-0.882953476917566</v>
      </c>
      <c r="G831" s="278">
        <f t="shared" si="73"/>
        <v>0.273688618992776</v>
      </c>
      <c r="H831" s="472" t="str">
        <f t="shared" si="74"/>
        <v>是</v>
      </c>
      <c r="I831" s="476" t="str">
        <f t="shared" si="75"/>
        <v>项</v>
      </c>
      <c r="J831" s="284">
        <v>2129901</v>
      </c>
      <c r="K831" s="284" t="s">
        <v>1366</v>
      </c>
      <c r="L831" s="287">
        <v>2614</v>
      </c>
      <c r="M831" s="285">
        <f t="shared" si="76"/>
        <v>98</v>
      </c>
      <c r="N831" s="285">
        <f t="shared" si="77"/>
        <v>0</v>
      </c>
    </row>
    <row r="832" ht="34.9" customHeight="1" spans="1:14">
      <c r="A832" s="471">
        <v>213</v>
      </c>
      <c r="B832" s="121" t="s">
        <v>100</v>
      </c>
      <c r="C832" s="197">
        <f>SUM(C833,C859,C884,C912,C923,C934,C940,C947,C954,C957)</f>
        <v>66815</v>
      </c>
      <c r="D832" s="197">
        <f>SUM(D833,D859,D884,D912,D923,D934,D940,D947,D954,D957)</f>
        <v>66520</v>
      </c>
      <c r="E832" s="180">
        <f>SUM(E833,E859,E884,E912,E923,E934,E940,E947,E954,E957)</f>
        <v>70936</v>
      </c>
      <c r="F832" s="274">
        <f t="shared" si="72"/>
        <v>0.0616777669684951</v>
      </c>
      <c r="G832" s="274">
        <f t="shared" si="73"/>
        <v>1.06638604930848</v>
      </c>
      <c r="H832" s="472" t="str">
        <f t="shared" si="74"/>
        <v>是</v>
      </c>
      <c r="I832" s="476" t="str">
        <f t="shared" si="75"/>
        <v>类</v>
      </c>
      <c r="J832" s="284">
        <v>213</v>
      </c>
      <c r="K832" s="286" t="s">
        <v>1367</v>
      </c>
      <c r="L832" s="287">
        <v>70936</v>
      </c>
      <c r="M832" s="285">
        <f t="shared" si="76"/>
        <v>0</v>
      </c>
      <c r="N832" s="285">
        <f t="shared" si="77"/>
        <v>0</v>
      </c>
    </row>
    <row r="833" ht="34.9" customHeight="1" spans="1:14">
      <c r="A833" s="473">
        <v>21301</v>
      </c>
      <c r="B833" s="216" t="s">
        <v>1368</v>
      </c>
      <c r="C833" s="190">
        <f>SUM(C834:C858)</f>
        <v>19675</v>
      </c>
      <c r="D833" s="190">
        <f>SUM(D834:D858)</f>
        <v>15996</v>
      </c>
      <c r="E833" s="186">
        <f>SUM(E834:E858)</f>
        <v>24426</v>
      </c>
      <c r="F833" s="278">
        <f t="shared" si="72"/>
        <v>0.241473951715375</v>
      </c>
      <c r="G833" s="278">
        <f t="shared" si="73"/>
        <v>1.52700675168792</v>
      </c>
      <c r="H833" s="472" t="str">
        <f t="shared" si="74"/>
        <v>是</v>
      </c>
      <c r="I833" s="476" t="str">
        <f t="shared" si="75"/>
        <v>款</v>
      </c>
      <c r="J833" s="284">
        <v>21301</v>
      </c>
      <c r="K833" s="286" t="s">
        <v>1369</v>
      </c>
      <c r="L833" s="287">
        <v>24426</v>
      </c>
      <c r="M833" s="285">
        <f t="shared" si="76"/>
        <v>0</v>
      </c>
      <c r="N833" s="285">
        <f t="shared" si="77"/>
        <v>0</v>
      </c>
    </row>
    <row r="834" ht="34.9" customHeight="1" spans="1:14">
      <c r="A834" s="473">
        <v>2130101</v>
      </c>
      <c r="B834" s="216" t="s">
        <v>145</v>
      </c>
      <c r="C834" s="190">
        <v>632</v>
      </c>
      <c r="D834" s="400">
        <v>716</v>
      </c>
      <c r="E834" s="190">
        <v>692</v>
      </c>
      <c r="F834" s="278">
        <f t="shared" si="72"/>
        <v>0.0949367088607596</v>
      </c>
      <c r="G834" s="278">
        <f t="shared" si="73"/>
        <v>0.966480446927374</v>
      </c>
      <c r="H834" s="472" t="str">
        <f t="shared" si="74"/>
        <v>是</v>
      </c>
      <c r="I834" s="476" t="str">
        <f t="shared" si="75"/>
        <v>项</v>
      </c>
      <c r="J834" s="284">
        <v>2130101</v>
      </c>
      <c r="K834" s="284" t="s">
        <v>146</v>
      </c>
      <c r="L834" s="287">
        <v>692</v>
      </c>
      <c r="M834" s="285">
        <f t="shared" si="76"/>
        <v>0</v>
      </c>
      <c r="N834" s="285">
        <f t="shared" si="77"/>
        <v>0</v>
      </c>
    </row>
    <row r="835" ht="34.9" customHeight="1" spans="1:14">
      <c r="A835" s="473">
        <v>2130102</v>
      </c>
      <c r="B835" s="216" t="s">
        <v>147</v>
      </c>
      <c r="C835" s="190"/>
      <c r="D835" s="190"/>
      <c r="E835" s="186"/>
      <c r="F835" s="278" t="str">
        <f t="shared" si="72"/>
        <v/>
      </c>
      <c r="G835" s="278" t="str">
        <f t="shared" si="73"/>
        <v/>
      </c>
      <c r="H835" s="472" t="str">
        <f t="shared" si="74"/>
        <v>否</v>
      </c>
      <c r="I835" s="476" t="str">
        <f t="shared" si="75"/>
        <v>项</v>
      </c>
      <c r="J835" s="284">
        <v>2130102</v>
      </c>
      <c r="K835" s="284" t="s">
        <v>148</v>
      </c>
      <c r="L835" s="287">
        <v>0</v>
      </c>
      <c r="M835" s="285">
        <f t="shared" si="76"/>
        <v>0</v>
      </c>
      <c r="N835" s="285">
        <f t="shared" si="77"/>
        <v>0</v>
      </c>
    </row>
    <row r="836" ht="34.9" customHeight="1" spans="1:14">
      <c r="A836" s="473">
        <v>2130103</v>
      </c>
      <c r="B836" s="216" t="s">
        <v>149</v>
      </c>
      <c r="C836" s="190"/>
      <c r="D836" s="190"/>
      <c r="E836" s="186"/>
      <c r="F836" s="278" t="str">
        <f t="shared" si="72"/>
        <v/>
      </c>
      <c r="G836" s="278" t="str">
        <f t="shared" si="73"/>
        <v/>
      </c>
      <c r="H836" s="472" t="str">
        <f t="shared" si="74"/>
        <v>否</v>
      </c>
      <c r="I836" s="476" t="str">
        <f t="shared" si="75"/>
        <v>项</v>
      </c>
      <c r="J836" s="284">
        <v>2130103</v>
      </c>
      <c r="K836" s="284" t="s">
        <v>150</v>
      </c>
      <c r="L836" s="287">
        <v>0</v>
      </c>
      <c r="M836" s="285">
        <f t="shared" si="76"/>
        <v>0</v>
      </c>
      <c r="N836" s="285">
        <f t="shared" si="77"/>
        <v>0</v>
      </c>
    </row>
    <row r="837" ht="34.9" customHeight="1" spans="1:14">
      <c r="A837" s="473">
        <v>2130104</v>
      </c>
      <c r="B837" s="216" t="s">
        <v>163</v>
      </c>
      <c r="C837" s="190">
        <v>5477</v>
      </c>
      <c r="D837" s="400">
        <v>5632</v>
      </c>
      <c r="E837" s="190">
        <v>5412</v>
      </c>
      <c r="F837" s="278">
        <f t="shared" ref="F837:F900" si="78">IF(C837&lt;&gt;0,E837/C837-1,"")</f>
        <v>-0.0118678108453533</v>
      </c>
      <c r="G837" s="278">
        <f t="shared" ref="G837:G900" si="79">IF(D837&lt;&gt;0,E837/D837,"")</f>
        <v>0.9609375</v>
      </c>
      <c r="H837" s="472" t="str">
        <f t="shared" ref="H837:H900" si="80">IF(LEN(A837)=3,"是",IF(B837&lt;&gt;"",IF(SUM(C837:E837)&lt;&gt;0,"是","否"),"是"))</f>
        <v>是</v>
      </c>
      <c r="I837" s="476" t="str">
        <f t="shared" ref="I837:I900" si="81">IF(LEN(A837)=3,"类",IF(LEN(A837)=5,"款","项"))</f>
        <v>项</v>
      </c>
      <c r="J837" s="284">
        <v>2130104</v>
      </c>
      <c r="K837" s="284" t="s">
        <v>164</v>
      </c>
      <c r="L837" s="287">
        <v>5412</v>
      </c>
      <c r="M837" s="285">
        <f t="shared" si="76"/>
        <v>0</v>
      </c>
      <c r="N837" s="285">
        <f t="shared" si="77"/>
        <v>0</v>
      </c>
    </row>
    <row r="838" ht="34.9" customHeight="1" spans="1:14">
      <c r="A838" s="473">
        <v>2130105</v>
      </c>
      <c r="B838" s="216" t="s">
        <v>1370</v>
      </c>
      <c r="C838" s="190">
        <v>1503</v>
      </c>
      <c r="D838" s="400">
        <v>1407</v>
      </c>
      <c r="E838" s="190">
        <v>861</v>
      </c>
      <c r="F838" s="278">
        <f t="shared" si="78"/>
        <v>-0.427145708582834</v>
      </c>
      <c r="G838" s="278">
        <f t="shared" si="79"/>
        <v>0.611940298507463</v>
      </c>
      <c r="H838" s="472" t="str">
        <f t="shared" si="80"/>
        <v>是</v>
      </c>
      <c r="I838" s="476" t="str">
        <f t="shared" si="81"/>
        <v>项</v>
      </c>
      <c r="J838" s="284">
        <v>2130105</v>
      </c>
      <c r="K838" s="284" t="s">
        <v>1371</v>
      </c>
      <c r="L838" s="287">
        <v>861</v>
      </c>
      <c r="M838" s="285">
        <f t="shared" ref="M838:M901" si="82">A838-J838</f>
        <v>0</v>
      </c>
      <c r="N838" s="285">
        <f t="shared" ref="N838:N901" si="83">E838-L838</f>
        <v>0</v>
      </c>
    </row>
    <row r="839" ht="34.9" customHeight="1" spans="1:14">
      <c r="A839" s="473">
        <v>2130106</v>
      </c>
      <c r="B839" s="216" t="s">
        <v>1372</v>
      </c>
      <c r="C839" s="190">
        <v>1021</v>
      </c>
      <c r="D839" s="400">
        <v>92</v>
      </c>
      <c r="E839" s="190">
        <v>157</v>
      </c>
      <c r="F839" s="278">
        <f t="shared" si="78"/>
        <v>-0.846229187071499</v>
      </c>
      <c r="G839" s="278">
        <f t="shared" si="79"/>
        <v>1.70652173913043</v>
      </c>
      <c r="H839" s="472" t="str">
        <f t="shared" si="80"/>
        <v>是</v>
      </c>
      <c r="I839" s="476" t="str">
        <f t="shared" si="81"/>
        <v>项</v>
      </c>
      <c r="J839" s="284">
        <v>2130106</v>
      </c>
      <c r="K839" s="284" t="s">
        <v>1373</v>
      </c>
      <c r="L839" s="287">
        <v>157</v>
      </c>
      <c r="M839" s="285">
        <f t="shared" si="82"/>
        <v>0</v>
      </c>
      <c r="N839" s="285">
        <f t="shared" si="83"/>
        <v>0</v>
      </c>
    </row>
    <row r="840" ht="34.9" customHeight="1" spans="1:14">
      <c r="A840" s="473">
        <v>2130108</v>
      </c>
      <c r="B840" s="216" t="s">
        <v>1374</v>
      </c>
      <c r="C840" s="190">
        <v>36</v>
      </c>
      <c r="D840" s="400">
        <v>1090</v>
      </c>
      <c r="E840" s="190">
        <v>4769</v>
      </c>
      <c r="F840" s="278">
        <f t="shared" si="78"/>
        <v>131.472222222222</v>
      </c>
      <c r="G840" s="278">
        <f t="shared" si="79"/>
        <v>4.37522935779817</v>
      </c>
      <c r="H840" s="472" t="str">
        <f t="shared" si="80"/>
        <v>是</v>
      </c>
      <c r="I840" s="476" t="str">
        <f t="shared" si="81"/>
        <v>项</v>
      </c>
      <c r="J840" s="284">
        <v>2130108</v>
      </c>
      <c r="K840" s="284" t="s">
        <v>1375</v>
      </c>
      <c r="L840" s="287">
        <v>4769</v>
      </c>
      <c r="M840" s="285">
        <f t="shared" si="82"/>
        <v>0</v>
      </c>
      <c r="N840" s="285">
        <f t="shared" si="83"/>
        <v>0</v>
      </c>
    </row>
    <row r="841" ht="34.9" customHeight="1" spans="1:14">
      <c r="A841" s="473">
        <v>2130109</v>
      </c>
      <c r="B841" s="216" t="s">
        <v>1376</v>
      </c>
      <c r="C841" s="190"/>
      <c r="D841" s="190"/>
      <c r="E841" s="186"/>
      <c r="F841" s="278" t="str">
        <f t="shared" si="78"/>
        <v/>
      </c>
      <c r="G841" s="278" t="str">
        <f t="shared" si="79"/>
        <v/>
      </c>
      <c r="H841" s="472" t="str">
        <f t="shared" si="80"/>
        <v>否</v>
      </c>
      <c r="I841" s="476" t="str">
        <f t="shared" si="81"/>
        <v>项</v>
      </c>
      <c r="J841" s="284">
        <v>2130109</v>
      </c>
      <c r="K841" s="284" t="s">
        <v>1377</v>
      </c>
      <c r="L841" s="287">
        <v>0</v>
      </c>
      <c r="M841" s="285">
        <f t="shared" si="82"/>
        <v>0</v>
      </c>
      <c r="N841" s="285">
        <f t="shared" si="83"/>
        <v>0</v>
      </c>
    </row>
    <row r="842" s="345" customFormat="1" ht="34.9" customHeight="1" spans="1:14">
      <c r="A842" s="473">
        <v>2130110</v>
      </c>
      <c r="B842" s="216" t="s">
        <v>1378</v>
      </c>
      <c r="C842" s="190"/>
      <c r="D842" s="190"/>
      <c r="E842" s="186"/>
      <c r="F842" s="278" t="str">
        <f t="shared" si="78"/>
        <v/>
      </c>
      <c r="G842" s="278" t="str">
        <f t="shared" si="79"/>
        <v/>
      </c>
      <c r="H842" s="472" t="str">
        <f t="shared" si="80"/>
        <v>否</v>
      </c>
      <c r="I842" s="476" t="str">
        <f t="shared" si="81"/>
        <v>项</v>
      </c>
      <c r="J842" s="284">
        <v>2130110</v>
      </c>
      <c r="K842" s="284" t="s">
        <v>1379</v>
      </c>
      <c r="L842" s="287">
        <v>0</v>
      </c>
      <c r="M842" s="285">
        <f t="shared" si="82"/>
        <v>0</v>
      </c>
      <c r="N842" s="285">
        <f t="shared" si="83"/>
        <v>0</v>
      </c>
    </row>
    <row r="843" ht="34.9" customHeight="1" spans="1:14">
      <c r="A843" s="473">
        <v>2130111</v>
      </c>
      <c r="B843" s="216" t="s">
        <v>1380</v>
      </c>
      <c r="C843" s="190"/>
      <c r="D843" s="190">
        <v>2</v>
      </c>
      <c r="E843" s="186">
        <v>1</v>
      </c>
      <c r="F843" s="278" t="str">
        <f t="shared" si="78"/>
        <v/>
      </c>
      <c r="G843" s="278">
        <f t="shared" si="79"/>
        <v>0.5</v>
      </c>
      <c r="H843" s="472" t="str">
        <f t="shared" si="80"/>
        <v>是</v>
      </c>
      <c r="I843" s="476" t="str">
        <f t="shared" si="81"/>
        <v>项</v>
      </c>
      <c r="J843" s="284">
        <v>2130111</v>
      </c>
      <c r="K843" s="284" t="s">
        <v>1381</v>
      </c>
      <c r="L843" s="287">
        <v>1</v>
      </c>
      <c r="M843" s="285">
        <f t="shared" si="82"/>
        <v>0</v>
      </c>
      <c r="N843" s="285">
        <f t="shared" si="83"/>
        <v>0</v>
      </c>
    </row>
    <row r="844" ht="34.9" customHeight="1" spans="1:14">
      <c r="A844" s="473">
        <v>2130112</v>
      </c>
      <c r="B844" s="216" t="s">
        <v>1382</v>
      </c>
      <c r="C844" s="190"/>
      <c r="D844" s="190"/>
      <c r="E844" s="186"/>
      <c r="F844" s="278" t="str">
        <f t="shared" si="78"/>
        <v/>
      </c>
      <c r="G844" s="278" t="str">
        <f t="shared" si="79"/>
        <v/>
      </c>
      <c r="H844" s="472" t="str">
        <f t="shared" si="80"/>
        <v>否</v>
      </c>
      <c r="I844" s="476" t="str">
        <f t="shared" si="81"/>
        <v>项</v>
      </c>
      <c r="J844" s="284">
        <v>2130112</v>
      </c>
      <c r="K844" s="284" t="s">
        <v>1383</v>
      </c>
      <c r="L844" s="287">
        <v>0</v>
      </c>
      <c r="M844" s="285">
        <f t="shared" si="82"/>
        <v>0</v>
      </c>
      <c r="N844" s="285">
        <f t="shared" si="83"/>
        <v>0</v>
      </c>
    </row>
    <row r="845" ht="34.9" customHeight="1" spans="1:14">
      <c r="A845" s="473">
        <v>2130114</v>
      </c>
      <c r="B845" s="216" t="s">
        <v>1384</v>
      </c>
      <c r="C845" s="190"/>
      <c r="D845" s="190"/>
      <c r="E845" s="186"/>
      <c r="F845" s="278" t="str">
        <f t="shared" si="78"/>
        <v/>
      </c>
      <c r="G845" s="278" t="str">
        <f t="shared" si="79"/>
        <v/>
      </c>
      <c r="H845" s="472" t="str">
        <f t="shared" si="80"/>
        <v>否</v>
      </c>
      <c r="I845" s="476" t="str">
        <f t="shared" si="81"/>
        <v>项</v>
      </c>
      <c r="J845" s="284">
        <v>2130114</v>
      </c>
      <c r="K845" s="284" t="s">
        <v>1385</v>
      </c>
      <c r="L845" s="287">
        <v>0</v>
      </c>
      <c r="M845" s="285">
        <f t="shared" si="82"/>
        <v>0</v>
      </c>
      <c r="N845" s="285">
        <f t="shared" si="83"/>
        <v>0</v>
      </c>
    </row>
    <row r="846" ht="34.9" customHeight="1" spans="1:14">
      <c r="A846" s="473">
        <v>2130119</v>
      </c>
      <c r="B846" s="216" t="s">
        <v>1386</v>
      </c>
      <c r="C846" s="190">
        <v>116</v>
      </c>
      <c r="D846" s="190">
        <v>90</v>
      </c>
      <c r="E846" s="190">
        <v>374</v>
      </c>
      <c r="F846" s="278">
        <f t="shared" si="78"/>
        <v>2.22413793103448</v>
      </c>
      <c r="G846" s="278">
        <f t="shared" si="79"/>
        <v>4.15555555555556</v>
      </c>
      <c r="H846" s="472" t="str">
        <f t="shared" si="80"/>
        <v>是</v>
      </c>
      <c r="I846" s="476" t="str">
        <f t="shared" si="81"/>
        <v>项</v>
      </c>
      <c r="J846" s="284">
        <v>2130119</v>
      </c>
      <c r="K846" s="284" t="s">
        <v>1387</v>
      </c>
      <c r="L846" s="287">
        <v>374</v>
      </c>
      <c r="M846" s="285">
        <f t="shared" si="82"/>
        <v>0</v>
      </c>
      <c r="N846" s="285">
        <f t="shared" si="83"/>
        <v>0</v>
      </c>
    </row>
    <row r="847" ht="34.9" customHeight="1" spans="1:14">
      <c r="A847" s="473">
        <v>2130120</v>
      </c>
      <c r="B847" s="216" t="s">
        <v>1388</v>
      </c>
      <c r="C847" s="190"/>
      <c r="D847" s="190"/>
      <c r="E847" s="186"/>
      <c r="F847" s="278" t="str">
        <f t="shared" si="78"/>
        <v/>
      </c>
      <c r="G847" s="278" t="str">
        <f t="shared" si="79"/>
        <v/>
      </c>
      <c r="H847" s="472" t="str">
        <f t="shared" si="80"/>
        <v>否</v>
      </c>
      <c r="I847" s="476" t="str">
        <f t="shared" si="81"/>
        <v>项</v>
      </c>
      <c r="J847" s="284">
        <v>2130120</v>
      </c>
      <c r="K847" s="284" t="s">
        <v>1389</v>
      </c>
      <c r="L847" s="287">
        <v>0</v>
      </c>
      <c r="M847" s="285">
        <f t="shared" si="82"/>
        <v>0</v>
      </c>
      <c r="N847" s="285">
        <f t="shared" si="83"/>
        <v>0</v>
      </c>
    </row>
    <row r="848" ht="34.9" customHeight="1" spans="1:14">
      <c r="A848" s="473">
        <v>2130121</v>
      </c>
      <c r="B848" s="216" t="s">
        <v>1390</v>
      </c>
      <c r="C848" s="190"/>
      <c r="D848" s="190"/>
      <c r="E848" s="186"/>
      <c r="F848" s="278" t="str">
        <f t="shared" si="78"/>
        <v/>
      </c>
      <c r="G848" s="278" t="str">
        <f t="shared" si="79"/>
        <v/>
      </c>
      <c r="H848" s="472" t="str">
        <f t="shared" si="80"/>
        <v>否</v>
      </c>
      <c r="I848" s="476" t="str">
        <f t="shared" si="81"/>
        <v>项</v>
      </c>
      <c r="J848" s="284">
        <v>2130121</v>
      </c>
      <c r="K848" s="284" t="s">
        <v>1391</v>
      </c>
      <c r="L848" s="287">
        <v>0</v>
      </c>
      <c r="M848" s="285">
        <f t="shared" si="82"/>
        <v>0</v>
      </c>
      <c r="N848" s="285">
        <f t="shared" si="83"/>
        <v>0</v>
      </c>
    </row>
    <row r="849" ht="34.9" customHeight="1" spans="1:14">
      <c r="A849" s="473">
        <v>2130122</v>
      </c>
      <c r="B849" s="216" t="s">
        <v>1392</v>
      </c>
      <c r="C849" s="190">
        <v>804</v>
      </c>
      <c r="D849" s="400">
        <v>878</v>
      </c>
      <c r="E849" s="190">
        <v>1806</v>
      </c>
      <c r="F849" s="278">
        <f t="shared" si="78"/>
        <v>1.24626865671642</v>
      </c>
      <c r="G849" s="278">
        <f t="shared" si="79"/>
        <v>2.05694760820046</v>
      </c>
      <c r="H849" s="472" t="str">
        <f t="shared" si="80"/>
        <v>是</v>
      </c>
      <c r="I849" s="476" t="str">
        <f t="shared" si="81"/>
        <v>项</v>
      </c>
      <c r="J849" s="284">
        <v>2130122</v>
      </c>
      <c r="K849" s="284" t="s">
        <v>1393</v>
      </c>
      <c r="L849" s="287">
        <v>1806</v>
      </c>
      <c r="M849" s="285">
        <f t="shared" si="82"/>
        <v>0</v>
      </c>
      <c r="N849" s="285">
        <f t="shared" si="83"/>
        <v>0</v>
      </c>
    </row>
    <row r="850" ht="34.9" customHeight="1" spans="1:14">
      <c r="A850" s="473">
        <v>2130124</v>
      </c>
      <c r="B850" s="216" t="s">
        <v>1394</v>
      </c>
      <c r="C850" s="190">
        <v>94</v>
      </c>
      <c r="D850" s="190"/>
      <c r="E850" s="190">
        <v>124</v>
      </c>
      <c r="F850" s="278">
        <f t="shared" si="78"/>
        <v>0.319148936170213</v>
      </c>
      <c r="G850" s="278" t="str">
        <f t="shared" si="79"/>
        <v/>
      </c>
      <c r="H850" s="472" t="str">
        <f t="shared" si="80"/>
        <v>是</v>
      </c>
      <c r="I850" s="476" t="str">
        <f t="shared" si="81"/>
        <v>项</v>
      </c>
      <c r="J850" s="284">
        <v>2130124</v>
      </c>
      <c r="K850" s="284" t="s">
        <v>1395</v>
      </c>
      <c r="L850" s="287">
        <v>124</v>
      </c>
      <c r="M850" s="285">
        <f t="shared" si="82"/>
        <v>0</v>
      </c>
      <c r="N850" s="285">
        <f t="shared" si="83"/>
        <v>0</v>
      </c>
    </row>
    <row r="851" ht="34.9" customHeight="1" spans="1:14">
      <c r="A851" s="473">
        <v>2130125</v>
      </c>
      <c r="B851" s="216" t="s">
        <v>1396</v>
      </c>
      <c r="C851" s="190">
        <v>320</v>
      </c>
      <c r="D851" s="400">
        <v>384</v>
      </c>
      <c r="E851" s="190">
        <v>1818</v>
      </c>
      <c r="F851" s="278">
        <f t="shared" si="78"/>
        <v>4.68125</v>
      </c>
      <c r="G851" s="278">
        <f t="shared" si="79"/>
        <v>4.734375</v>
      </c>
      <c r="H851" s="472" t="str">
        <f t="shared" si="80"/>
        <v>是</v>
      </c>
      <c r="I851" s="476" t="str">
        <f t="shared" si="81"/>
        <v>项</v>
      </c>
      <c r="J851" s="284">
        <v>2130125</v>
      </c>
      <c r="K851" s="284" t="s">
        <v>1397</v>
      </c>
      <c r="L851" s="287">
        <v>1818</v>
      </c>
      <c r="M851" s="285">
        <f t="shared" si="82"/>
        <v>0</v>
      </c>
      <c r="N851" s="285">
        <f t="shared" si="83"/>
        <v>0</v>
      </c>
    </row>
    <row r="852" ht="34.9" customHeight="1" spans="1:14">
      <c r="A852" s="473">
        <v>2130126</v>
      </c>
      <c r="B852" s="216" t="s">
        <v>1398</v>
      </c>
      <c r="C852" s="190"/>
      <c r="D852" s="190"/>
      <c r="E852" s="190">
        <v>210</v>
      </c>
      <c r="F852" s="278" t="str">
        <f t="shared" si="78"/>
        <v/>
      </c>
      <c r="G852" s="278" t="str">
        <f t="shared" si="79"/>
        <v/>
      </c>
      <c r="H852" s="472" t="str">
        <f t="shared" si="80"/>
        <v>是</v>
      </c>
      <c r="I852" s="476" t="str">
        <f t="shared" si="81"/>
        <v>项</v>
      </c>
      <c r="J852" s="284">
        <v>2130126</v>
      </c>
      <c r="K852" s="284" t="s">
        <v>1399</v>
      </c>
      <c r="L852" s="287">
        <v>210</v>
      </c>
      <c r="M852" s="285">
        <f t="shared" si="82"/>
        <v>0</v>
      </c>
      <c r="N852" s="285">
        <f t="shared" si="83"/>
        <v>0</v>
      </c>
    </row>
    <row r="853" ht="34.9" customHeight="1" spans="1:14">
      <c r="A853" s="473">
        <v>2130135</v>
      </c>
      <c r="B853" s="216" t="s">
        <v>1400</v>
      </c>
      <c r="C853" s="190"/>
      <c r="D853" s="190"/>
      <c r="E853" s="190">
        <v>0</v>
      </c>
      <c r="F853" s="278" t="str">
        <f t="shared" si="78"/>
        <v/>
      </c>
      <c r="G853" s="278" t="str">
        <f t="shared" si="79"/>
        <v/>
      </c>
      <c r="H853" s="472" t="str">
        <f t="shared" si="80"/>
        <v>否</v>
      </c>
      <c r="I853" s="476" t="str">
        <f t="shared" si="81"/>
        <v>项</v>
      </c>
      <c r="J853" s="284">
        <v>2130135</v>
      </c>
      <c r="K853" s="284" t="s">
        <v>1401</v>
      </c>
      <c r="L853" s="287">
        <v>0</v>
      </c>
      <c r="M853" s="285">
        <f t="shared" si="82"/>
        <v>0</v>
      </c>
      <c r="N853" s="285">
        <f t="shared" si="83"/>
        <v>0</v>
      </c>
    </row>
    <row r="854" ht="34.9" customHeight="1" spans="1:14">
      <c r="A854" s="473">
        <v>2130142</v>
      </c>
      <c r="B854" s="216" t="s">
        <v>1402</v>
      </c>
      <c r="C854" s="190">
        <v>9232</v>
      </c>
      <c r="D854" s="400">
        <v>5458</v>
      </c>
      <c r="E854" s="190">
        <v>7455</v>
      </c>
      <c r="F854" s="278">
        <f t="shared" si="78"/>
        <v>-0.19248266897747</v>
      </c>
      <c r="G854" s="278">
        <f t="shared" si="79"/>
        <v>1.36588493953829</v>
      </c>
      <c r="H854" s="472" t="str">
        <f t="shared" si="80"/>
        <v>是</v>
      </c>
      <c r="I854" s="476" t="str">
        <f t="shared" si="81"/>
        <v>项</v>
      </c>
      <c r="J854" s="284">
        <v>2130142</v>
      </c>
      <c r="K854" s="284" t="s">
        <v>1403</v>
      </c>
      <c r="L854" s="287">
        <v>7455</v>
      </c>
      <c r="M854" s="285">
        <f t="shared" si="82"/>
        <v>0</v>
      </c>
      <c r="N854" s="285">
        <f t="shared" si="83"/>
        <v>0</v>
      </c>
    </row>
    <row r="855" ht="34.9" customHeight="1" spans="1:14">
      <c r="A855" s="473">
        <v>2130148</v>
      </c>
      <c r="B855" s="216" t="s">
        <v>1404</v>
      </c>
      <c r="C855" s="190"/>
      <c r="D855" s="190"/>
      <c r="E855" s="190">
        <v>0</v>
      </c>
      <c r="F855" s="278" t="str">
        <f t="shared" si="78"/>
        <v/>
      </c>
      <c r="G855" s="278" t="str">
        <f t="shared" si="79"/>
        <v/>
      </c>
      <c r="H855" s="472" t="str">
        <f t="shared" si="80"/>
        <v>否</v>
      </c>
      <c r="I855" s="476" t="str">
        <f t="shared" si="81"/>
        <v>项</v>
      </c>
      <c r="J855" s="284">
        <v>2130148</v>
      </c>
      <c r="K855" s="284" t="s">
        <v>1405</v>
      </c>
      <c r="L855" s="287">
        <v>0</v>
      </c>
      <c r="M855" s="285">
        <f t="shared" si="82"/>
        <v>0</v>
      </c>
      <c r="N855" s="285">
        <f t="shared" si="83"/>
        <v>0</v>
      </c>
    </row>
    <row r="856" ht="34.9" customHeight="1" spans="1:14">
      <c r="A856" s="473">
        <v>2130152</v>
      </c>
      <c r="B856" s="216" t="s">
        <v>1406</v>
      </c>
      <c r="C856" s="190">
        <v>139</v>
      </c>
      <c r="D856" s="400">
        <v>137</v>
      </c>
      <c r="E856" s="190">
        <v>81</v>
      </c>
      <c r="F856" s="278">
        <f t="shared" si="78"/>
        <v>-0.41726618705036</v>
      </c>
      <c r="G856" s="278">
        <f t="shared" si="79"/>
        <v>0.591240875912409</v>
      </c>
      <c r="H856" s="472" t="str">
        <f t="shared" si="80"/>
        <v>是</v>
      </c>
      <c r="I856" s="476" t="str">
        <f t="shared" si="81"/>
        <v>项</v>
      </c>
      <c r="J856" s="284">
        <v>2130152</v>
      </c>
      <c r="K856" s="284" t="s">
        <v>1407</v>
      </c>
      <c r="L856" s="287">
        <v>81</v>
      </c>
      <c r="M856" s="285">
        <f t="shared" si="82"/>
        <v>0</v>
      </c>
      <c r="N856" s="285">
        <f t="shared" si="83"/>
        <v>0</v>
      </c>
    </row>
    <row r="857" ht="34.9" customHeight="1" spans="1:14">
      <c r="A857" s="473">
        <v>2130153</v>
      </c>
      <c r="B857" s="216" t="s">
        <v>1408</v>
      </c>
      <c r="C857" s="190"/>
      <c r="D857" s="190"/>
      <c r="E857" s="190">
        <v>0</v>
      </c>
      <c r="F857" s="278" t="str">
        <f t="shared" si="78"/>
        <v/>
      </c>
      <c r="G857" s="278" t="str">
        <f t="shared" si="79"/>
        <v/>
      </c>
      <c r="H857" s="472" t="str">
        <f t="shared" si="80"/>
        <v>否</v>
      </c>
      <c r="I857" s="476" t="str">
        <f t="shared" si="81"/>
        <v>项</v>
      </c>
      <c r="J857" s="284">
        <v>2130153</v>
      </c>
      <c r="K857" s="284" t="s">
        <v>1409</v>
      </c>
      <c r="L857" s="287">
        <v>0</v>
      </c>
      <c r="M857" s="285">
        <f t="shared" si="82"/>
        <v>0</v>
      </c>
      <c r="N857" s="285">
        <f t="shared" si="83"/>
        <v>0</v>
      </c>
    </row>
    <row r="858" ht="34.9" customHeight="1" spans="1:14">
      <c r="A858" s="473">
        <v>2130199</v>
      </c>
      <c r="B858" s="216" t="s">
        <v>1410</v>
      </c>
      <c r="C858" s="190">
        <v>301</v>
      </c>
      <c r="D858" s="400">
        <v>110</v>
      </c>
      <c r="E858" s="190">
        <v>666</v>
      </c>
      <c r="F858" s="278">
        <f t="shared" si="78"/>
        <v>1.21262458471761</v>
      </c>
      <c r="G858" s="278">
        <f t="shared" si="79"/>
        <v>6.05454545454545</v>
      </c>
      <c r="H858" s="472" t="str">
        <f t="shared" si="80"/>
        <v>是</v>
      </c>
      <c r="I858" s="476" t="str">
        <f t="shared" si="81"/>
        <v>项</v>
      </c>
      <c r="J858" s="284">
        <v>2130199</v>
      </c>
      <c r="K858" s="284" t="s">
        <v>1411</v>
      </c>
      <c r="L858" s="287">
        <v>666</v>
      </c>
      <c r="M858" s="285">
        <f t="shared" si="82"/>
        <v>0</v>
      </c>
      <c r="N858" s="285">
        <f t="shared" si="83"/>
        <v>0</v>
      </c>
    </row>
    <row r="859" ht="34.9" customHeight="1" spans="1:14">
      <c r="A859" s="473">
        <v>21302</v>
      </c>
      <c r="B859" s="216" t="s">
        <v>1412</v>
      </c>
      <c r="C859" s="190">
        <f>SUM(C860:C883)</f>
        <v>5382</v>
      </c>
      <c r="D859" s="190">
        <f>SUM(D860:D883)</f>
        <v>3329</v>
      </c>
      <c r="E859" s="186">
        <f>SUM(E860:E883)</f>
        <v>6224</v>
      </c>
      <c r="F859" s="278">
        <f t="shared" si="78"/>
        <v>0.156447417316983</v>
      </c>
      <c r="G859" s="278">
        <f t="shared" si="79"/>
        <v>1.86963051967558</v>
      </c>
      <c r="H859" s="472" t="str">
        <f t="shared" si="80"/>
        <v>是</v>
      </c>
      <c r="I859" s="476" t="str">
        <f t="shared" si="81"/>
        <v>款</v>
      </c>
      <c r="J859" s="284">
        <v>21302</v>
      </c>
      <c r="K859" s="286" t="s">
        <v>1413</v>
      </c>
      <c r="L859" s="287">
        <v>6224</v>
      </c>
      <c r="M859" s="285">
        <f t="shared" si="82"/>
        <v>0</v>
      </c>
      <c r="N859" s="285">
        <f t="shared" si="83"/>
        <v>0</v>
      </c>
    </row>
    <row r="860" ht="34.9" customHeight="1" spans="1:14">
      <c r="A860" s="473">
        <v>2130201</v>
      </c>
      <c r="B860" s="216" t="s">
        <v>145</v>
      </c>
      <c r="C860" s="190">
        <v>279</v>
      </c>
      <c r="D860" s="400">
        <v>232</v>
      </c>
      <c r="E860" s="190">
        <v>203</v>
      </c>
      <c r="F860" s="278">
        <f t="shared" si="78"/>
        <v>-0.272401433691756</v>
      </c>
      <c r="G860" s="278">
        <f t="shared" si="79"/>
        <v>0.875</v>
      </c>
      <c r="H860" s="472" t="str">
        <f t="shared" si="80"/>
        <v>是</v>
      </c>
      <c r="I860" s="476" t="str">
        <f t="shared" si="81"/>
        <v>项</v>
      </c>
      <c r="J860" s="284">
        <v>2130201</v>
      </c>
      <c r="K860" s="284" t="s">
        <v>146</v>
      </c>
      <c r="L860" s="287">
        <v>203</v>
      </c>
      <c r="M860" s="285">
        <f t="shared" si="82"/>
        <v>0</v>
      </c>
      <c r="N860" s="285">
        <f t="shared" si="83"/>
        <v>0</v>
      </c>
    </row>
    <row r="861" ht="34.9" customHeight="1" spans="1:14">
      <c r="A861" s="473">
        <v>2130202</v>
      </c>
      <c r="B861" s="216" t="s">
        <v>147</v>
      </c>
      <c r="C861" s="190">
        <v>3</v>
      </c>
      <c r="D861" s="400">
        <v>4</v>
      </c>
      <c r="E861" s="190">
        <v>0</v>
      </c>
      <c r="F861" s="278">
        <f t="shared" si="78"/>
        <v>-1</v>
      </c>
      <c r="G861" s="278">
        <f t="shared" si="79"/>
        <v>0</v>
      </c>
      <c r="H861" s="472" t="str">
        <f t="shared" si="80"/>
        <v>是</v>
      </c>
      <c r="I861" s="476" t="str">
        <f t="shared" si="81"/>
        <v>项</v>
      </c>
      <c r="J861" s="284">
        <v>2130202</v>
      </c>
      <c r="K861" s="284" t="s">
        <v>148</v>
      </c>
      <c r="L861" s="287">
        <v>0</v>
      </c>
      <c r="M861" s="285">
        <f t="shared" si="82"/>
        <v>0</v>
      </c>
      <c r="N861" s="285">
        <f t="shared" si="83"/>
        <v>0</v>
      </c>
    </row>
    <row r="862" ht="34.9" customHeight="1" spans="1:14">
      <c r="A862" s="473">
        <v>2130203</v>
      </c>
      <c r="B862" s="216" t="s">
        <v>149</v>
      </c>
      <c r="C862" s="190"/>
      <c r="D862" s="400">
        <v>0</v>
      </c>
      <c r="E862" s="190">
        <v>0</v>
      </c>
      <c r="F862" s="278" t="str">
        <f t="shared" si="78"/>
        <v/>
      </c>
      <c r="G862" s="278" t="str">
        <f t="shared" si="79"/>
        <v/>
      </c>
      <c r="H862" s="472" t="str">
        <f t="shared" si="80"/>
        <v>否</v>
      </c>
      <c r="I862" s="476" t="str">
        <f t="shared" si="81"/>
        <v>项</v>
      </c>
      <c r="J862" s="284">
        <v>2130203</v>
      </c>
      <c r="K862" s="284" t="s">
        <v>150</v>
      </c>
      <c r="L862" s="287">
        <v>0</v>
      </c>
      <c r="M862" s="285">
        <f t="shared" si="82"/>
        <v>0</v>
      </c>
      <c r="N862" s="285">
        <f t="shared" si="83"/>
        <v>0</v>
      </c>
    </row>
    <row r="863" ht="34.9" customHeight="1" spans="1:14">
      <c r="A863" s="473">
        <v>2130204</v>
      </c>
      <c r="B863" s="216" t="s">
        <v>1414</v>
      </c>
      <c r="C863" s="190">
        <v>1620</v>
      </c>
      <c r="D863" s="400">
        <v>1621</v>
      </c>
      <c r="E863" s="190">
        <v>1527</v>
      </c>
      <c r="F863" s="278">
        <f t="shared" si="78"/>
        <v>-0.0574074074074075</v>
      </c>
      <c r="G863" s="278">
        <f t="shared" si="79"/>
        <v>0.942011104256632</v>
      </c>
      <c r="H863" s="472" t="str">
        <f t="shared" si="80"/>
        <v>是</v>
      </c>
      <c r="I863" s="476" t="str">
        <f t="shared" si="81"/>
        <v>项</v>
      </c>
      <c r="J863" s="284">
        <v>2130204</v>
      </c>
      <c r="K863" s="284" t="s">
        <v>1415</v>
      </c>
      <c r="L863" s="287">
        <v>1527</v>
      </c>
      <c r="M863" s="285">
        <f t="shared" si="82"/>
        <v>0</v>
      </c>
      <c r="N863" s="285">
        <f t="shared" si="83"/>
        <v>0</v>
      </c>
    </row>
    <row r="864" ht="34.9" customHeight="1" spans="1:14">
      <c r="A864" s="473">
        <v>2130205</v>
      </c>
      <c r="B864" s="216" t="s">
        <v>1416</v>
      </c>
      <c r="C864" s="190">
        <v>388</v>
      </c>
      <c r="D864" s="400">
        <v>132</v>
      </c>
      <c r="E864" s="190">
        <v>20</v>
      </c>
      <c r="F864" s="278">
        <f t="shared" si="78"/>
        <v>-0.948453608247423</v>
      </c>
      <c r="G864" s="278">
        <f t="shared" si="79"/>
        <v>0.151515151515152</v>
      </c>
      <c r="H864" s="472" t="str">
        <f t="shared" si="80"/>
        <v>是</v>
      </c>
      <c r="I864" s="476" t="str">
        <f t="shared" si="81"/>
        <v>项</v>
      </c>
      <c r="J864" s="284">
        <v>2130205</v>
      </c>
      <c r="K864" s="284" t="s">
        <v>1417</v>
      </c>
      <c r="L864" s="287">
        <v>20</v>
      </c>
      <c r="M864" s="285">
        <f t="shared" si="82"/>
        <v>0</v>
      </c>
      <c r="N864" s="285">
        <f t="shared" si="83"/>
        <v>0</v>
      </c>
    </row>
    <row r="865" ht="34.9" customHeight="1" spans="1:14">
      <c r="A865" s="473">
        <v>2130206</v>
      </c>
      <c r="B865" s="216" t="s">
        <v>1418</v>
      </c>
      <c r="C865" s="190"/>
      <c r="D865" s="190"/>
      <c r="E865" s="190">
        <v>0</v>
      </c>
      <c r="F865" s="278" t="str">
        <f t="shared" si="78"/>
        <v/>
      </c>
      <c r="G865" s="278" t="str">
        <f t="shared" si="79"/>
        <v/>
      </c>
      <c r="H865" s="472" t="str">
        <f t="shared" si="80"/>
        <v>否</v>
      </c>
      <c r="I865" s="476" t="str">
        <f t="shared" si="81"/>
        <v>项</v>
      </c>
      <c r="J865" s="284">
        <v>2130206</v>
      </c>
      <c r="K865" s="284" t="s">
        <v>1419</v>
      </c>
      <c r="L865" s="287">
        <v>0</v>
      </c>
      <c r="M865" s="285">
        <f t="shared" si="82"/>
        <v>0</v>
      </c>
      <c r="N865" s="285">
        <f t="shared" si="83"/>
        <v>0</v>
      </c>
    </row>
    <row r="866" ht="34.9" customHeight="1" spans="1:14">
      <c r="A866" s="473">
        <v>2130207</v>
      </c>
      <c r="B866" s="216" t="s">
        <v>1420</v>
      </c>
      <c r="C866" s="190">
        <v>1681</v>
      </c>
      <c r="D866" s="190"/>
      <c r="E866" s="190">
        <v>1457</v>
      </c>
      <c r="F866" s="278">
        <f t="shared" si="78"/>
        <v>-0.133254015466984</v>
      </c>
      <c r="G866" s="278" t="str">
        <f t="shared" si="79"/>
        <v/>
      </c>
      <c r="H866" s="472" t="str">
        <f t="shared" si="80"/>
        <v>是</v>
      </c>
      <c r="I866" s="476" t="str">
        <f t="shared" si="81"/>
        <v>项</v>
      </c>
      <c r="J866" s="284">
        <v>2130207</v>
      </c>
      <c r="K866" s="284" t="s">
        <v>1421</v>
      </c>
      <c r="L866" s="287">
        <v>1457</v>
      </c>
      <c r="M866" s="285">
        <f t="shared" si="82"/>
        <v>0</v>
      </c>
      <c r="N866" s="285">
        <f t="shared" si="83"/>
        <v>0</v>
      </c>
    </row>
    <row r="867" s="345" customFormat="1" ht="34.9" customHeight="1" spans="1:14">
      <c r="A867" s="473">
        <v>2130209</v>
      </c>
      <c r="B867" s="216" t="s">
        <v>1422</v>
      </c>
      <c r="C867" s="190">
        <v>210</v>
      </c>
      <c r="D867" s="400">
        <v>420</v>
      </c>
      <c r="E867" s="190">
        <v>1207</v>
      </c>
      <c r="F867" s="278">
        <f t="shared" si="78"/>
        <v>4.74761904761905</v>
      </c>
      <c r="G867" s="278">
        <f t="shared" si="79"/>
        <v>2.87380952380952</v>
      </c>
      <c r="H867" s="472" t="str">
        <f t="shared" si="80"/>
        <v>是</v>
      </c>
      <c r="I867" s="476" t="str">
        <f t="shared" si="81"/>
        <v>项</v>
      </c>
      <c r="J867" s="284">
        <v>2130209</v>
      </c>
      <c r="K867" s="284" t="s">
        <v>1423</v>
      </c>
      <c r="L867" s="287">
        <v>1207</v>
      </c>
      <c r="M867" s="285">
        <f t="shared" si="82"/>
        <v>0</v>
      </c>
      <c r="N867" s="285">
        <f t="shared" si="83"/>
        <v>0</v>
      </c>
    </row>
    <row r="868" ht="34.9" customHeight="1" spans="1:14">
      <c r="A868" s="473">
        <v>2130210</v>
      </c>
      <c r="B868" s="216" t="s">
        <v>1424</v>
      </c>
      <c r="C868" s="190"/>
      <c r="D868" s="190"/>
      <c r="E868" s="190">
        <v>0</v>
      </c>
      <c r="F868" s="278" t="str">
        <f t="shared" si="78"/>
        <v/>
      </c>
      <c r="G868" s="278" t="str">
        <f t="shared" si="79"/>
        <v/>
      </c>
      <c r="H868" s="472" t="str">
        <f t="shared" si="80"/>
        <v>否</v>
      </c>
      <c r="I868" s="476" t="str">
        <f t="shared" si="81"/>
        <v>项</v>
      </c>
      <c r="J868" s="284">
        <v>2130210</v>
      </c>
      <c r="K868" s="284" t="s">
        <v>1425</v>
      </c>
      <c r="L868" s="287">
        <v>0</v>
      </c>
      <c r="M868" s="285">
        <f t="shared" si="82"/>
        <v>0</v>
      </c>
      <c r="N868" s="285">
        <f t="shared" si="83"/>
        <v>0</v>
      </c>
    </row>
    <row r="869" ht="34.9" customHeight="1" spans="1:14">
      <c r="A869" s="473">
        <v>2130211</v>
      </c>
      <c r="B869" s="216" t="s">
        <v>1426</v>
      </c>
      <c r="C869" s="190">
        <v>110</v>
      </c>
      <c r="D869" s="400">
        <v>182</v>
      </c>
      <c r="E869" s="190">
        <v>1047</v>
      </c>
      <c r="F869" s="278">
        <f t="shared" si="78"/>
        <v>8.51818181818182</v>
      </c>
      <c r="G869" s="278">
        <f t="shared" si="79"/>
        <v>5.75274725274725</v>
      </c>
      <c r="H869" s="472" t="str">
        <f t="shared" si="80"/>
        <v>是</v>
      </c>
      <c r="I869" s="476" t="str">
        <f t="shared" si="81"/>
        <v>项</v>
      </c>
      <c r="J869" s="284">
        <v>2130211</v>
      </c>
      <c r="K869" s="284" t="s">
        <v>1427</v>
      </c>
      <c r="L869" s="287">
        <v>1047</v>
      </c>
      <c r="M869" s="285">
        <f t="shared" si="82"/>
        <v>0</v>
      </c>
      <c r="N869" s="285">
        <f t="shared" si="83"/>
        <v>0</v>
      </c>
    </row>
    <row r="870" ht="34.9" customHeight="1" spans="1:14">
      <c r="A870" s="473">
        <v>2130212</v>
      </c>
      <c r="B870" s="216" t="s">
        <v>1428</v>
      </c>
      <c r="C870" s="190">
        <v>20</v>
      </c>
      <c r="D870" s="400">
        <v>0</v>
      </c>
      <c r="E870" s="190">
        <v>0</v>
      </c>
      <c r="F870" s="278">
        <f t="shared" si="78"/>
        <v>-1</v>
      </c>
      <c r="G870" s="278" t="str">
        <f t="shared" si="79"/>
        <v/>
      </c>
      <c r="H870" s="472" t="str">
        <f t="shared" si="80"/>
        <v>是</v>
      </c>
      <c r="I870" s="476" t="str">
        <f t="shared" si="81"/>
        <v>项</v>
      </c>
      <c r="J870" s="284">
        <v>2130212</v>
      </c>
      <c r="K870" s="284" t="s">
        <v>1429</v>
      </c>
      <c r="L870" s="287">
        <v>0</v>
      </c>
      <c r="M870" s="285">
        <f t="shared" si="82"/>
        <v>0</v>
      </c>
      <c r="N870" s="285">
        <f t="shared" si="83"/>
        <v>0</v>
      </c>
    </row>
    <row r="871" ht="34.9" customHeight="1" spans="1:14">
      <c r="A871" s="473">
        <v>2130213</v>
      </c>
      <c r="B871" s="216" t="s">
        <v>1430</v>
      </c>
      <c r="C871" s="190">
        <v>599</v>
      </c>
      <c r="D871" s="400">
        <v>643</v>
      </c>
      <c r="E871" s="190">
        <v>583</v>
      </c>
      <c r="F871" s="278">
        <f t="shared" si="78"/>
        <v>-0.0267111853088481</v>
      </c>
      <c r="G871" s="278">
        <f t="shared" si="79"/>
        <v>0.906687402799378</v>
      </c>
      <c r="H871" s="472" t="str">
        <f t="shared" si="80"/>
        <v>是</v>
      </c>
      <c r="I871" s="476" t="str">
        <f t="shared" si="81"/>
        <v>项</v>
      </c>
      <c r="J871" s="284">
        <v>2130213</v>
      </c>
      <c r="K871" s="284" t="s">
        <v>1431</v>
      </c>
      <c r="L871" s="287">
        <v>583</v>
      </c>
      <c r="M871" s="285">
        <f t="shared" si="82"/>
        <v>0</v>
      </c>
      <c r="N871" s="285">
        <f t="shared" si="83"/>
        <v>0</v>
      </c>
    </row>
    <row r="872" ht="34.9" customHeight="1" spans="1:14">
      <c r="A872" s="473">
        <v>2130217</v>
      </c>
      <c r="B872" s="216" t="s">
        <v>1432</v>
      </c>
      <c r="C872" s="190"/>
      <c r="D872" s="190"/>
      <c r="E872" s="186"/>
      <c r="F872" s="278" t="str">
        <f t="shared" si="78"/>
        <v/>
      </c>
      <c r="G872" s="278" t="str">
        <f t="shared" si="79"/>
        <v/>
      </c>
      <c r="H872" s="472" t="str">
        <f t="shared" si="80"/>
        <v>否</v>
      </c>
      <c r="I872" s="476" t="str">
        <f t="shared" si="81"/>
        <v>项</v>
      </c>
      <c r="J872" s="284">
        <v>2130217</v>
      </c>
      <c r="K872" s="284" t="s">
        <v>1433</v>
      </c>
      <c r="L872" s="287">
        <v>0</v>
      </c>
      <c r="M872" s="285">
        <f t="shared" si="82"/>
        <v>0</v>
      </c>
      <c r="N872" s="285">
        <f t="shared" si="83"/>
        <v>0</v>
      </c>
    </row>
    <row r="873" ht="34.9" customHeight="1" spans="1:14">
      <c r="A873" s="473">
        <v>2130220</v>
      </c>
      <c r="B873" s="216" t="s">
        <v>1434</v>
      </c>
      <c r="C873" s="190"/>
      <c r="D873" s="190"/>
      <c r="E873" s="186"/>
      <c r="F873" s="278" t="str">
        <f t="shared" si="78"/>
        <v/>
      </c>
      <c r="G873" s="278" t="str">
        <f t="shared" si="79"/>
        <v/>
      </c>
      <c r="H873" s="472" t="str">
        <f t="shared" si="80"/>
        <v>否</v>
      </c>
      <c r="I873" s="476" t="str">
        <f t="shared" si="81"/>
        <v>项</v>
      </c>
      <c r="J873" s="284">
        <v>2130220</v>
      </c>
      <c r="K873" s="284" t="s">
        <v>1435</v>
      </c>
      <c r="L873" s="287">
        <v>0</v>
      </c>
      <c r="M873" s="285">
        <f t="shared" si="82"/>
        <v>0</v>
      </c>
      <c r="N873" s="285">
        <f t="shared" si="83"/>
        <v>0</v>
      </c>
    </row>
    <row r="874" ht="34.9" customHeight="1" spans="1:14">
      <c r="A874" s="473">
        <v>2130221</v>
      </c>
      <c r="B874" s="216" t="s">
        <v>1436</v>
      </c>
      <c r="C874" s="190"/>
      <c r="D874" s="190"/>
      <c r="E874" s="186"/>
      <c r="F874" s="278" t="str">
        <f t="shared" si="78"/>
        <v/>
      </c>
      <c r="G874" s="278" t="str">
        <f t="shared" si="79"/>
        <v/>
      </c>
      <c r="H874" s="472" t="str">
        <f t="shared" si="80"/>
        <v>否</v>
      </c>
      <c r="I874" s="476" t="str">
        <f t="shared" si="81"/>
        <v>项</v>
      </c>
      <c r="J874" s="284">
        <v>2130221</v>
      </c>
      <c r="K874" s="284" t="s">
        <v>1437</v>
      </c>
      <c r="L874" s="287">
        <v>0</v>
      </c>
      <c r="M874" s="285">
        <f t="shared" si="82"/>
        <v>0</v>
      </c>
      <c r="N874" s="285">
        <f t="shared" si="83"/>
        <v>0</v>
      </c>
    </row>
    <row r="875" ht="34.9" customHeight="1" spans="1:14">
      <c r="A875" s="473">
        <v>2130223</v>
      </c>
      <c r="B875" s="216" t="s">
        <v>1438</v>
      </c>
      <c r="C875" s="190"/>
      <c r="D875" s="190"/>
      <c r="E875" s="186"/>
      <c r="F875" s="278" t="str">
        <f t="shared" si="78"/>
        <v/>
      </c>
      <c r="G875" s="278" t="str">
        <f t="shared" si="79"/>
        <v/>
      </c>
      <c r="H875" s="472" t="str">
        <f t="shared" si="80"/>
        <v>否</v>
      </c>
      <c r="I875" s="476" t="str">
        <f t="shared" si="81"/>
        <v>项</v>
      </c>
      <c r="J875" s="284">
        <v>2130223</v>
      </c>
      <c r="K875" s="284" t="s">
        <v>1439</v>
      </c>
      <c r="L875" s="287">
        <v>0</v>
      </c>
      <c r="M875" s="285">
        <f t="shared" si="82"/>
        <v>0</v>
      </c>
      <c r="N875" s="285">
        <f t="shared" si="83"/>
        <v>0</v>
      </c>
    </row>
    <row r="876" ht="34.9" customHeight="1" spans="1:14">
      <c r="A876" s="473">
        <v>2130226</v>
      </c>
      <c r="B876" s="216" t="s">
        <v>1440</v>
      </c>
      <c r="C876" s="190"/>
      <c r="D876" s="190"/>
      <c r="E876" s="186"/>
      <c r="F876" s="278" t="str">
        <f t="shared" si="78"/>
        <v/>
      </c>
      <c r="G876" s="278" t="str">
        <f t="shared" si="79"/>
        <v/>
      </c>
      <c r="H876" s="472" t="str">
        <f t="shared" si="80"/>
        <v>否</v>
      </c>
      <c r="I876" s="476" t="str">
        <f t="shared" si="81"/>
        <v>项</v>
      </c>
      <c r="J876" s="284">
        <v>2130226</v>
      </c>
      <c r="K876" s="284" t="s">
        <v>1441</v>
      </c>
      <c r="L876" s="287">
        <v>0</v>
      </c>
      <c r="M876" s="285">
        <f t="shared" si="82"/>
        <v>0</v>
      </c>
      <c r="N876" s="285">
        <f t="shared" si="83"/>
        <v>0</v>
      </c>
    </row>
    <row r="877" ht="34.9" customHeight="1" spans="1:14">
      <c r="A877" s="473">
        <v>2130227</v>
      </c>
      <c r="B877" s="216" t="s">
        <v>1442</v>
      </c>
      <c r="C877" s="190">
        <v>62</v>
      </c>
      <c r="D877" s="400">
        <v>61</v>
      </c>
      <c r="E877" s="186"/>
      <c r="F877" s="278">
        <f t="shared" si="78"/>
        <v>-1</v>
      </c>
      <c r="G877" s="278">
        <f t="shared" si="79"/>
        <v>0</v>
      </c>
      <c r="H877" s="472" t="str">
        <f t="shared" si="80"/>
        <v>是</v>
      </c>
      <c r="I877" s="476" t="str">
        <f t="shared" si="81"/>
        <v>项</v>
      </c>
      <c r="J877" s="284">
        <v>2130227</v>
      </c>
      <c r="K877" s="284" t="s">
        <v>1443</v>
      </c>
      <c r="L877" s="287">
        <v>0</v>
      </c>
      <c r="M877" s="285">
        <f t="shared" si="82"/>
        <v>0</v>
      </c>
      <c r="N877" s="285">
        <f t="shared" si="83"/>
        <v>0</v>
      </c>
    </row>
    <row r="878" ht="34.9" customHeight="1" spans="1:14">
      <c r="A878" s="473">
        <v>2130232</v>
      </c>
      <c r="B878" s="216" t="s">
        <v>1444</v>
      </c>
      <c r="C878" s="190">
        <v>0</v>
      </c>
      <c r="D878" s="190"/>
      <c r="E878" s="186"/>
      <c r="F878" s="278" t="str">
        <f t="shared" si="78"/>
        <v/>
      </c>
      <c r="G878" s="278" t="str">
        <f t="shared" si="79"/>
        <v/>
      </c>
      <c r="H878" s="472" t="str">
        <f t="shared" si="80"/>
        <v>否</v>
      </c>
      <c r="I878" s="476" t="str">
        <f t="shared" si="81"/>
        <v>项</v>
      </c>
      <c r="J878" s="284">
        <v>2130232</v>
      </c>
      <c r="K878" s="284" t="s">
        <v>1445</v>
      </c>
      <c r="L878" s="287">
        <v>0</v>
      </c>
      <c r="M878" s="285">
        <f t="shared" si="82"/>
        <v>0</v>
      </c>
      <c r="N878" s="285">
        <f t="shared" si="83"/>
        <v>0</v>
      </c>
    </row>
    <row r="879" ht="34.9" customHeight="1" spans="1:14">
      <c r="A879" s="473">
        <v>2130234</v>
      </c>
      <c r="B879" s="216" t="s">
        <v>1446</v>
      </c>
      <c r="C879" s="190">
        <v>273</v>
      </c>
      <c r="D879" s="400">
        <v>34</v>
      </c>
      <c r="E879" s="186">
        <v>5</v>
      </c>
      <c r="F879" s="278">
        <f t="shared" si="78"/>
        <v>-0.981684981684982</v>
      </c>
      <c r="G879" s="278">
        <f t="shared" si="79"/>
        <v>0.147058823529412</v>
      </c>
      <c r="H879" s="472" t="str">
        <f t="shared" si="80"/>
        <v>是</v>
      </c>
      <c r="I879" s="476" t="str">
        <f t="shared" si="81"/>
        <v>项</v>
      </c>
      <c r="J879" s="284">
        <v>2130234</v>
      </c>
      <c r="K879" s="284" t="s">
        <v>1447</v>
      </c>
      <c r="L879" s="287">
        <v>5</v>
      </c>
      <c r="M879" s="285">
        <f t="shared" si="82"/>
        <v>0</v>
      </c>
      <c r="N879" s="285">
        <f t="shared" si="83"/>
        <v>0</v>
      </c>
    </row>
    <row r="880" ht="34.9" customHeight="1" spans="1:14">
      <c r="A880" s="473">
        <v>2130235</v>
      </c>
      <c r="B880" s="216" t="s">
        <v>1448</v>
      </c>
      <c r="C880" s="190"/>
      <c r="D880" s="190"/>
      <c r="E880" s="186"/>
      <c r="F880" s="278" t="str">
        <f t="shared" si="78"/>
        <v/>
      </c>
      <c r="G880" s="278" t="str">
        <f t="shared" si="79"/>
        <v/>
      </c>
      <c r="H880" s="472" t="str">
        <f t="shared" si="80"/>
        <v>否</v>
      </c>
      <c r="I880" s="476" t="str">
        <f t="shared" si="81"/>
        <v>项</v>
      </c>
      <c r="J880" s="284">
        <v>2130235</v>
      </c>
      <c r="K880" s="284" t="s">
        <v>1449</v>
      </c>
      <c r="L880" s="287">
        <v>0</v>
      </c>
      <c r="M880" s="285">
        <f t="shared" si="82"/>
        <v>0</v>
      </c>
      <c r="N880" s="285">
        <f t="shared" si="83"/>
        <v>0</v>
      </c>
    </row>
    <row r="881" ht="34.9" customHeight="1" spans="1:14">
      <c r="A881" s="473">
        <v>2130236</v>
      </c>
      <c r="B881" s="216" t="s">
        <v>1450</v>
      </c>
      <c r="C881" s="190"/>
      <c r="D881" s="190"/>
      <c r="E881" s="186"/>
      <c r="F881" s="278" t="str">
        <f t="shared" si="78"/>
        <v/>
      </c>
      <c r="G881" s="278" t="str">
        <f t="shared" si="79"/>
        <v/>
      </c>
      <c r="H881" s="472" t="str">
        <f t="shared" si="80"/>
        <v>否</v>
      </c>
      <c r="I881" s="476" t="str">
        <f t="shared" si="81"/>
        <v>项</v>
      </c>
      <c r="J881" s="284">
        <v>2130236</v>
      </c>
      <c r="K881" s="284" t="s">
        <v>1451</v>
      </c>
      <c r="L881" s="287">
        <v>0</v>
      </c>
      <c r="M881" s="285">
        <f t="shared" si="82"/>
        <v>0</v>
      </c>
      <c r="N881" s="285">
        <f t="shared" si="83"/>
        <v>0</v>
      </c>
    </row>
    <row r="882" ht="34.9" customHeight="1" spans="1:14">
      <c r="A882" s="473">
        <v>2130237</v>
      </c>
      <c r="B882" s="216" t="s">
        <v>1382</v>
      </c>
      <c r="C882" s="190"/>
      <c r="D882" s="190"/>
      <c r="E882" s="186"/>
      <c r="F882" s="278" t="str">
        <f t="shared" si="78"/>
        <v/>
      </c>
      <c r="G882" s="278" t="str">
        <f t="shared" si="79"/>
        <v/>
      </c>
      <c r="H882" s="472" t="str">
        <f t="shared" si="80"/>
        <v>否</v>
      </c>
      <c r="I882" s="476" t="str">
        <f t="shared" si="81"/>
        <v>项</v>
      </c>
      <c r="J882" s="284">
        <v>2130237</v>
      </c>
      <c r="K882" s="284" t="s">
        <v>1383</v>
      </c>
      <c r="L882" s="287">
        <v>0</v>
      </c>
      <c r="M882" s="285">
        <f t="shared" si="82"/>
        <v>0</v>
      </c>
      <c r="N882" s="285">
        <f t="shared" si="83"/>
        <v>0</v>
      </c>
    </row>
    <row r="883" ht="34.9" customHeight="1" spans="1:14">
      <c r="A883" s="473">
        <v>2130299</v>
      </c>
      <c r="B883" s="216" t="s">
        <v>1452</v>
      </c>
      <c r="C883" s="190">
        <v>137</v>
      </c>
      <c r="D883" s="190"/>
      <c r="E883" s="190">
        <v>175</v>
      </c>
      <c r="F883" s="278">
        <f t="shared" si="78"/>
        <v>0.277372262773723</v>
      </c>
      <c r="G883" s="278" t="str">
        <f t="shared" si="79"/>
        <v/>
      </c>
      <c r="H883" s="472" t="str">
        <f t="shared" si="80"/>
        <v>是</v>
      </c>
      <c r="I883" s="476" t="str">
        <f t="shared" si="81"/>
        <v>项</v>
      </c>
      <c r="J883" s="284">
        <v>2130299</v>
      </c>
      <c r="K883" s="284" t="s">
        <v>1453</v>
      </c>
      <c r="L883" s="287">
        <v>175</v>
      </c>
      <c r="M883" s="285">
        <f t="shared" si="82"/>
        <v>0</v>
      </c>
      <c r="N883" s="285">
        <f t="shared" si="83"/>
        <v>0</v>
      </c>
    </row>
    <row r="884" s="345" customFormat="1" ht="34.9" customHeight="1" spans="1:14">
      <c r="A884" s="473">
        <v>21303</v>
      </c>
      <c r="B884" s="216" t="s">
        <v>1454</v>
      </c>
      <c r="C884" s="190">
        <f>SUM(C885:C911)</f>
        <v>4575</v>
      </c>
      <c r="D884" s="190">
        <f>SUM(D885:D911)</f>
        <v>3988</v>
      </c>
      <c r="E884" s="186">
        <f>SUM(E885:E911)</f>
        <v>5318</v>
      </c>
      <c r="F884" s="278">
        <f t="shared" si="78"/>
        <v>0.162404371584699</v>
      </c>
      <c r="G884" s="278">
        <f t="shared" si="79"/>
        <v>1.33350050150451</v>
      </c>
      <c r="H884" s="472" t="str">
        <f t="shared" si="80"/>
        <v>是</v>
      </c>
      <c r="I884" s="476" t="str">
        <f t="shared" si="81"/>
        <v>款</v>
      </c>
      <c r="J884" s="284">
        <v>21303</v>
      </c>
      <c r="K884" s="286" t="s">
        <v>1455</v>
      </c>
      <c r="L884" s="287">
        <v>5318</v>
      </c>
      <c r="M884" s="285">
        <f t="shared" si="82"/>
        <v>0</v>
      </c>
      <c r="N884" s="285">
        <f t="shared" si="83"/>
        <v>0</v>
      </c>
    </row>
    <row r="885" ht="34.9" customHeight="1" spans="1:14">
      <c r="A885" s="473">
        <v>2130301</v>
      </c>
      <c r="B885" s="216" t="s">
        <v>145</v>
      </c>
      <c r="C885" s="190">
        <v>213</v>
      </c>
      <c r="D885" s="400">
        <v>202</v>
      </c>
      <c r="E885" s="190">
        <v>196</v>
      </c>
      <c r="F885" s="278">
        <f t="shared" si="78"/>
        <v>-0.07981220657277</v>
      </c>
      <c r="G885" s="278">
        <f t="shared" si="79"/>
        <v>0.97029702970297</v>
      </c>
      <c r="H885" s="472" t="str">
        <f t="shared" si="80"/>
        <v>是</v>
      </c>
      <c r="I885" s="476" t="str">
        <f t="shared" si="81"/>
        <v>项</v>
      </c>
      <c r="J885" s="284">
        <v>2130301</v>
      </c>
      <c r="K885" s="284" t="s">
        <v>146</v>
      </c>
      <c r="L885" s="287">
        <v>196</v>
      </c>
      <c r="M885" s="285">
        <f t="shared" si="82"/>
        <v>0</v>
      </c>
      <c r="N885" s="285">
        <f t="shared" si="83"/>
        <v>0</v>
      </c>
    </row>
    <row r="886" ht="34.9" customHeight="1" spans="1:14">
      <c r="A886" s="473">
        <v>2130302</v>
      </c>
      <c r="B886" s="216" t="s">
        <v>147</v>
      </c>
      <c r="C886" s="190"/>
      <c r="D886" s="190"/>
      <c r="E886" s="186"/>
      <c r="F886" s="278" t="str">
        <f t="shared" si="78"/>
        <v/>
      </c>
      <c r="G886" s="278" t="str">
        <f t="shared" si="79"/>
        <v/>
      </c>
      <c r="H886" s="472" t="str">
        <f t="shared" si="80"/>
        <v>否</v>
      </c>
      <c r="I886" s="476" t="str">
        <f t="shared" si="81"/>
        <v>项</v>
      </c>
      <c r="J886" s="284">
        <v>2130302</v>
      </c>
      <c r="K886" s="284" t="s">
        <v>148</v>
      </c>
      <c r="L886" s="287">
        <v>0</v>
      </c>
      <c r="M886" s="285">
        <f t="shared" si="82"/>
        <v>0</v>
      </c>
      <c r="N886" s="285">
        <f t="shared" si="83"/>
        <v>0</v>
      </c>
    </row>
    <row r="887" ht="34.9" customHeight="1" spans="1:14">
      <c r="A887" s="473">
        <v>2130303</v>
      </c>
      <c r="B887" s="216" t="s">
        <v>149</v>
      </c>
      <c r="C887" s="190"/>
      <c r="D887" s="190"/>
      <c r="E887" s="186"/>
      <c r="F887" s="278" t="str">
        <f t="shared" si="78"/>
        <v/>
      </c>
      <c r="G887" s="278" t="str">
        <f t="shared" si="79"/>
        <v/>
      </c>
      <c r="H887" s="472" t="str">
        <f t="shared" si="80"/>
        <v>否</v>
      </c>
      <c r="I887" s="476" t="str">
        <f t="shared" si="81"/>
        <v>项</v>
      </c>
      <c r="J887" s="284">
        <v>2130303</v>
      </c>
      <c r="K887" s="284" t="s">
        <v>150</v>
      </c>
      <c r="L887" s="287">
        <v>0</v>
      </c>
      <c r="M887" s="285">
        <f t="shared" si="82"/>
        <v>0</v>
      </c>
      <c r="N887" s="285">
        <f t="shared" si="83"/>
        <v>0</v>
      </c>
    </row>
    <row r="888" ht="34.9" customHeight="1" spans="1:14">
      <c r="A888" s="473">
        <v>2130304</v>
      </c>
      <c r="B888" s="216" t="s">
        <v>1456</v>
      </c>
      <c r="C888" s="190"/>
      <c r="D888" s="190"/>
      <c r="E888" s="186"/>
      <c r="F888" s="278" t="str">
        <f t="shared" si="78"/>
        <v/>
      </c>
      <c r="G888" s="278" t="str">
        <f t="shared" si="79"/>
        <v/>
      </c>
      <c r="H888" s="472" t="str">
        <f t="shared" si="80"/>
        <v>否</v>
      </c>
      <c r="I888" s="476" t="str">
        <f t="shared" si="81"/>
        <v>项</v>
      </c>
      <c r="J888" s="284">
        <v>2130304</v>
      </c>
      <c r="K888" s="284" t="s">
        <v>1457</v>
      </c>
      <c r="L888" s="287">
        <v>0</v>
      </c>
      <c r="M888" s="285">
        <f t="shared" si="82"/>
        <v>0</v>
      </c>
      <c r="N888" s="285">
        <f t="shared" si="83"/>
        <v>0</v>
      </c>
    </row>
    <row r="889" ht="34.9" customHeight="1" spans="1:14">
      <c r="A889" s="473">
        <v>2130305</v>
      </c>
      <c r="B889" s="216" t="s">
        <v>1458</v>
      </c>
      <c r="C889" s="190">
        <v>2713</v>
      </c>
      <c r="D889" s="400">
        <v>2517</v>
      </c>
      <c r="E889" s="190">
        <v>3813</v>
      </c>
      <c r="F889" s="278">
        <f t="shared" si="78"/>
        <v>0.405455215628456</v>
      </c>
      <c r="G889" s="278">
        <f t="shared" si="79"/>
        <v>1.51489868891538</v>
      </c>
      <c r="H889" s="472" t="str">
        <f t="shared" si="80"/>
        <v>是</v>
      </c>
      <c r="I889" s="476" t="str">
        <f t="shared" si="81"/>
        <v>项</v>
      </c>
      <c r="J889" s="284">
        <v>2130305</v>
      </c>
      <c r="K889" s="284" t="s">
        <v>1459</v>
      </c>
      <c r="L889" s="287">
        <v>3813</v>
      </c>
      <c r="M889" s="285">
        <f t="shared" si="82"/>
        <v>0</v>
      </c>
      <c r="N889" s="285">
        <f t="shared" si="83"/>
        <v>0</v>
      </c>
    </row>
    <row r="890" ht="34.9" customHeight="1" spans="1:14">
      <c r="A890" s="473">
        <v>2130306</v>
      </c>
      <c r="B890" s="216" t="s">
        <v>1460</v>
      </c>
      <c r="C890" s="190"/>
      <c r="D890" s="190"/>
      <c r="E890" s="186"/>
      <c r="F890" s="278" t="str">
        <f t="shared" si="78"/>
        <v/>
      </c>
      <c r="G890" s="278" t="str">
        <f t="shared" si="79"/>
        <v/>
      </c>
      <c r="H890" s="472" t="str">
        <f t="shared" si="80"/>
        <v>否</v>
      </c>
      <c r="I890" s="476" t="str">
        <f t="shared" si="81"/>
        <v>项</v>
      </c>
      <c r="J890" s="284">
        <v>2130306</v>
      </c>
      <c r="K890" s="284" t="s">
        <v>1461</v>
      </c>
      <c r="L890" s="287">
        <v>0</v>
      </c>
      <c r="M890" s="285">
        <f t="shared" si="82"/>
        <v>0</v>
      </c>
      <c r="N890" s="285">
        <f t="shared" si="83"/>
        <v>0</v>
      </c>
    </row>
    <row r="891" ht="34.9" customHeight="1" spans="1:14">
      <c r="A891" s="473">
        <v>2130307</v>
      </c>
      <c r="B891" s="216" t="s">
        <v>1462</v>
      </c>
      <c r="C891" s="190"/>
      <c r="D891" s="190"/>
      <c r="E891" s="186"/>
      <c r="F891" s="278" t="str">
        <f t="shared" si="78"/>
        <v/>
      </c>
      <c r="G891" s="278" t="str">
        <f t="shared" si="79"/>
        <v/>
      </c>
      <c r="H891" s="472" t="str">
        <f t="shared" si="80"/>
        <v>否</v>
      </c>
      <c r="I891" s="476" t="str">
        <f t="shared" si="81"/>
        <v>项</v>
      </c>
      <c r="J891" s="284">
        <v>2130307</v>
      </c>
      <c r="K891" s="284" t="s">
        <v>1463</v>
      </c>
      <c r="L891" s="287">
        <v>0</v>
      </c>
      <c r="M891" s="285">
        <f t="shared" si="82"/>
        <v>0</v>
      </c>
      <c r="N891" s="285">
        <f t="shared" si="83"/>
        <v>0</v>
      </c>
    </row>
    <row r="892" ht="34.9" customHeight="1" spans="1:14">
      <c r="A892" s="473">
        <v>2130308</v>
      </c>
      <c r="B892" s="216" t="s">
        <v>1464</v>
      </c>
      <c r="C892" s="190">
        <v>-12</v>
      </c>
      <c r="D892" s="190"/>
      <c r="E892" s="190">
        <v>22</v>
      </c>
      <c r="F892" s="278">
        <f t="shared" si="78"/>
        <v>-2.83333333333333</v>
      </c>
      <c r="G892" s="278" t="str">
        <f t="shared" si="79"/>
        <v/>
      </c>
      <c r="H892" s="472" t="str">
        <f t="shared" si="80"/>
        <v>是</v>
      </c>
      <c r="I892" s="476" t="str">
        <f t="shared" si="81"/>
        <v>项</v>
      </c>
      <c r="J892" s="284">
        <v>2130308</v>
      </c>
      <c r="K892" s="284" t="s">
        <v>1465</v>
      </c>
      <c r="L892" s="287">
        <v>22</v>
      </c>
      <c r="M892" s="285">
        <f t="shared" si="82"/>
        <v>0</v>
      </c>
      <c r="N892" s="285">
        <f t="shared" si="83"/>
        <v>0</v>
      </c>
    </row>
    <row r="893" ht="34.9" customHeight="1" spans="1:14">
      <c r="A893" s="473">
        <v>2130309</v>
      </c>
      <c r="B893" s="216" t="s">
        <v>1466</v>
      </c>
      <c r="C893" s="190">
        <v>0</v>
      </c>
      <c r="D893" s="190"/>
      <c r="E893" s="186"/>
      <c r="F893" s="278" t="str">
        <f t="shared" si="78"/>
        <v/>
      </c>
      <c r="G893" s="278" t="str">
        <f t="shared" si="79"/>
        <v/>
      </c>
      <c r="H893" s="472" t="str">
        <f t="shared" si="80"/>
        <v>否</v>
      </c>
      <c r="I893" s="476" t="str">
        <f t="shared" si="81"/>
        <v>项</v>
      </c>
      <c r="J893" s="284">
        <v>2130309</v>
      </c>
      <c r="K893" s="284" t="s">
        <v>1467</v>
      </c>
      <c r="L893" s="287">
        <v>0</v>
      </c>
      <c r="M893" s="285">
        <f t="shared" si="82"/>
        <v>0</v>
      </c>
      <c r="N893" s="285">
        <f t="shared" si="83"/>
        <v>0</v>
      </c>
    </row>
    <row r="894" ht="34.9" customHeight="1" spans="1:14">
      <c r="A894" s="473">
        <v>2130310</v>
      </c>
      <c r="B894" s="216" t="s">
        <v>1468</v>
      </c>
      <c r="C894" s="190">
        <v>637</v>
      </c>
      <c r="D894" s="400">
        <v>611</v>
      </c>
      <c r="E894" s="186">
        <v>595</v>
      </c>
      <c r="F894" s="278">
        <f t="shared" si="78"/>
        <v>-0.0659340659340659</v>
      </c>
      <c r="G894" s="278">
        <f t="shared" si="79"/>
        <v>0.973813420621931</v>
      </c>
      <c r="H894" s="472" t="str">
        <f t="shared" si="80"/>
        <v>是</v>
      </c>
      <c r="I894" s="476" t="str">
        <f t="shared" si="81"/>
        <v>项</v>
      </c>
      <c r="J894" s="284">
        <v>2130310</v>
      </c>
      <c r="K894" s="284" t="s">
        <v>1469</v>
      </c>
      <c r="L894" s="287">
        <v>595</v>
      </c>
      <c r="M894" s="285">
        <f t="shared" si="82"/>
        <v>0</v>
      </c>
      <c r="N894" s="285">
        <f t="shared" si="83"/>
        <v>0</v>
      </c>
    </row>
    <row r="895" s="345" customFormat="1" ht="34.9" customHeight="1" spans="1:14">
      <c r="A895" s="473">
        <v>2130311</v>
      </c>
      <c r="B895" s="216" t="s">
        <v>1470</v>
      </c>
      <c r="C895" s="190"/>
      <c r="D895" s="190"/>
      <c r="E895" s="186"/>
      <c r="F895" s="278" t="str">
        <f t="shared" si="78"/>
        <v/>
      </c>
      <c r="G895" s="278" t="str">
        <f t="shared" si="79"/>
        <v/>
      </c>
      <c r="H895" s="472" t="str">
        <f t="shared" si="80"/>
        <v>否</v>
      </c>
      <c r="I895" s="476" t="str">
        <f t="shared" si="81"/>
        <v>项</v>
      </c>
      <c r="J895" s="284">
        <v>2130311</v>
      </c>
      <c r="K895" s="284" t="s">
        <v>1471</v>
      </c>
      <c r="L895" s="287">
        <v>0</v>
      </c>
      <c r="M895" s="285">
        <f t="shared" si="82"/>
        <v>0</v>
      </c>
      <c r="N895" s="285">
        <f t="shared" si="83"/>
        <v>0</v>
      </c>
    </row>
    <row r="896" ht="34.9" customHeight="1" spans="1:14">
      <c r="A896" s="473">
        <v>2130312</v>
      </c>
      <c r="B896" s="216" t="s">
        <v>1472</v>
      </c>
      <c r="C896" s="190"/>
      <c r="D896" s="190"/>
      <c r="E896" s="186"/>
      <c r="F896" s="278" t="str">
        <f t="shared" si="78"/>
        <v/>
      </c>
      <c r="G896" s="278" t="str">
        <f t="shared" si="79"/>
        <v/>
      </c>
      <c r="H896" s="472" t="str">
        <f t="shared" si="80"/>
        <v>否</v>
      </c>
      <c r="I896" s="476" t="str">
        <f t="shared" si="81"/>
        <v>项</v>
      </c>
      <c r="J896" s="284">
        <v>2130312</v>
      </c>
      <c r="K896" s="284" t="s">
        <v>1473</v>
      </c>
      <c r="L896" s="287">
        <v>0</v>
      </c>
      <c r="M896" s="285">
        <f t="shared" si="82"/>
        <v>0</v>
      </c>
      <c r="N896" s="285">
        <f t="shared" si="83"/>
        <v>0</v>
      </c>
    </row>
    <row r="897" ht="34.9" customHeight="1" spans="1:14">
      <c r="A897" s="473">
        <v>2130313</v>
      </c>
      <c r="B897" s="216" t="s">
        <v>1474</v>
      </c>
      <c r="C897" s="190"/>
      <c r="D897" s="190"/>
      <c r="E897" s="186"/>
      <c r="F897" s="278" t="str">
        <f t="shared" si="78"/>
        <v/>
      </c>
      <c r="G897" s="278" t="str">
        <f t="shared" si="79"/>
        <v/>
      </c>
      <c r="H897" s="472" t="str">
        <f t="shared" si="80"/>
        <v>否</v>
      </c>
      <c r="I897" s="476" t="str">
        <f t="shared" si="81"/>
        <v>项</v>
      </c>
      <c r="J897" s="284">
        <v>2130313</v>
      </c>
      <c r="K897" s="284" t="s">
        <v>1475</v>
      </c>
      <c r="L897" s="287">
        <v>0</v>
      </c>
      <c r="M897" s="285">
        <f t="shared" si="82"/>
        <v>0</v>
      </c>
      <c r="N897" s="285">
        <f t="shared" si="83"/>
        <v>0</v>
      </c>
    </row>
    <row r="898" ht="34.9" customHeight="1" spans="1:14">
      <c r="A898" s="473">
        <v>2130314</v>
      </c>
      <c r="B898" s="216" t="s">
        <v>1476</v>
      </c>
      <c r="C898" s="190">
        <v>86</v>
      </c>
      <c r="D898" s="190">
        <v>30</v>
      </c>
      <c r="E898" s="190">
        <v>30</v>
      </c>
      <c r="F898" s="278">
        <f t="shared" si="78"/>
        <v>-0.651162790697674</v>
      </c>
      <c r="G898" s="278">
        <f t="shared" si="79"/>
        <v>1</v>
      </c>
      <c r="H898" s="472" t="str">
        <f t="shared" si="80"/>
        <v>是</v>
      </c>
      <c r="I898" s="476" t="str">
        <f t="shared" si="81"/>
        <v>项</v>
      </c>
      <c r="J898" s="284">
        <v>2130314</v>
      </c>
      <c r="K898" s="284" t="s">
        <v>1477</v>
      </c>
      <c r="L898" s="287">
        <v>30</v>
      </c>
      <c r="M898" s="285">
        <f t="shared" si="82"/>
        <v>0</v>
      </c>
      <c r="N898" s="285">
        <f t="shared" si="83"/>
        <v>0</v>
      </c>
    </row>
    <row r="899" ht="34.9" customHeight="1" spans="1:14">
      <c r="A899" s="473">
        <v>2130315</v>
      </c>
      <c r="B899" s="216" t="s">
        <v>1478</v>
      </c>
      <c r="C899" s="190">
        <v>165</v>
      </c>
      <c r="D899" s="190">
        <v>255</v>
      </c>
      <c r="E899" s="190">
        <v>228</v>
      </c>
      <c r="F899" s="278">
        <f t="shared" si="78"/>
        <v>0.381818181818182</v>
      </c>
      <c r="G899" s="278">
        <f t="shared" si="79"/>
        <v>0.894117647058824</v>
      </c>
      <c r="H899" s="472" t="str">
        <f t="shared" si="80"/>
        <v>是</v>
      </c>
      <c r="I899" s="476" t="str">
        <f t="shared" si="81"/>
        <v>项</v>
      </c>
      <c r="J899" s="284">
        <v>2130315</v>
      </c>
      <c r="K899" s="284" t="s">
        <v>1479</v>
      </c>
      <c r="L899" s="287">
        <v>228</v>
      </c>
      <c r="M899" s="285">
        <f t="shared" si="82"/>
        <v>0</v>
      </c>
      <c r="N899" s="285">
        <f t="shared" si="83"/>
        <v>0</v>
      </c>
    </row>
    <row r="900" ht="34.9" customHeight="1" spans="1:14">
      <c r="A900" s="473">
        <v>2130316</v>
      </c>
      <c r="B900" s="216" t="s">
        <v>1480</v>
      </c>
      <c r="C900" s="190">
        <v>-18</v>
      </c>
      <c r="D900" s="190"/>
      <c r="E900" s="190">
        <v>-135</v>
      </c>
      <c r="F900" s="278">
        <f t="shared" si="78"/>
        <v>6.5</v>
      </c>
      <c r="G900" s="278" t="str">
        <f t="shared" si="79"/>
        <v/>
      </c>
      <c r="H900" s="472" t="str">
        <f t="shared" si="80"/>
        <v>是</v>
      </c>
      <c r="I900" s="476" t="str">
        <f t="shared" si="81"/>
        <v>项</v>
      </c>
      <c r="J900" s="284">
        <v>2130316</v>
      </c>
      <c r="K900" s="284" t="s">
        <v>1481</v>
      </c>
      <c r="L900" s="287">
        <v>-135</v>
      </c>
      <c r="M900" s="285">
        <f t="shared" si="82"/>
        <v>0</v>
      </c>
      <c r="N900" s="285">
        <f t="shared" si="83"/>
        <v>0</v>
      </c>
    </row>
    <row r="901" ht="34.9" customHeight="1" spans="1:14">
      <c r="A901" s="473">
        <v>2130317</v>
      </c>
      <c r="B901" s="216" t="s">
        <v>1482</v>
      </c>
      <c r="C901" s="190"/>
      <c r="D901" s="190"/>
      <c r="E901" s="186"/>
      <c r="F901" s="278" t="str">
        <f t="shared" ref="F901:F964" si="84">IF(C901&lt;&gt;0,E901/C901-1,"")</f>
        <v/>
      </c>
      <c r="G901" s="278" t="str">
        <f t="shared" ref="G901:G964" si="85">IF(D901&lt;&gt;0,E901/D901,"")</f>
        <v/>
      </c>
      <c r="H901" s="472" t="str">
        <f t="shared" ref="H901:H964" si="86">IF(LEN(A901)=3,"是",IF(B901&lt;&gt;"",IF(SUM(C901:E901)&lt;&gt;0,"是","否"),"是"))</f>
        <v>否</v>
      </c>
      <c r="I901" s="476" t="str">
        <f t="shared" ref="I901:I964" si="87">IF(LEN(A901)=3,"类",IF(LEN(A901)=5,"款","项"))</f>
        <v>项</v>
      </c>
      <c r="J901" s="284">
        <v>2130317</v>
      </c>
      <c r="K901" s="284" t="s">
        <v>1483</v>
      </c>
      <c r="L901" s="287">
        <v>0</v>
      </c>
      <c r="M901" s="285">
        <f t="shared" si="82"/>
        <v>0</v>
      </c>
      <c r="N901" s="285">
        <f t="shared" si="83"/>
        <v>0</v>
      </c>
    </row>
    <row r="902" ht="34.9" customHeight="1" spans="1:14">
      <c r="A902" s="473">
        <v>2130318</v>
      </c>
      <c r="B902" s="216" t="s">
        <v>1484</v>
      </c>
      <c r="C902" s="190"/>
      <c r="D902" s="190"/>
      <c r="E902" s="186"/>
      <c r="F902" s="278" t="str">
        <f t="shared" si="84"/>
        <v/>
      </c>
      <c r="G902" s="278" t="str">
        <f t="shared" si="85"/>
        <v/>
      </c>
      <c r="H902" s="472" t="str">
        <f t="shared" si="86"/>
        <v>否</v>
      </c>
      <c r="I902" s="476" t="str">
        <f t="shared" si="87"/>
        <v>项</v>
      </c>
      <c r="J902" s="284">
        <v>2130318</v>
      </c>
      <c r="K902" s="284" t="s">
        <v>1485</v>
      </c>
      <c r="L902" s="287">
        <v>0</v>
      </c>
      <c r="M902" s="285">
        <f t="shared" ref="M902:M965" si="88">A902-J902</f>
        <v>0</v>
      </c>
      <c r="N902" s="285">
        <f t="shared" ref="N902:N965" si="89">E902-L902</f>
        <v>0</v>
      </c>
    </row>
    <row r="903" ht="34.9" customHeight="1" spans="1:14">
      <c r="A903" s="473">
        <v>2130319</v>
      </c>
      <c r="B903" s="216" t="s">
        <v>1486</v>
      </c>
      <c r="C903" s="190"/>
      <c r="D903" s="190"/>
      <c r="E903" s="186"/>
      <c r="F903" s="278" t="str">
        <f t="shared" si="84"/>
        <v/>
      </c>
      <c r="G903" s="278" t="str">
        <f t="shared" si="85"/>
        <v/>
      </c>
      <c r="H903" s="472" t="str">
        <f t="shared" si="86"/>
        <v>否</v>
      </c>
      <c r="I903" s="476" t="str">
        <f t="shared" si="87"/>
        <v>项</v>
      </c>
      <c r="J903" s="284">
        <v>2130319</v>
      </c>
      <c r="K903" s="284" t="s">
        <v>1487</v>
      </c>
      <c r="L903" s="287">
        <v>0</v>
      </c>
      <c r="M903" s="285">
        <f t="shared" si="88"/>
        <v>0</v>
      </c>
      <c r="N903" s="285">
        <f t="shared" si="89"/>
        <v>0</v>
      </c>
    </row>
    <row r="904" ht="34.9" customHeight="1" spans="1:14">
      <c r="A904" s="473">
        <v>2130321</v>
      </c>
      <c r="B904" s="216" t="s">
        <v>1488</v>
      </c>
      <c r="C904" s="190"/>
      <c r="D904" s="190"/>
      <c r="E904" s="186"/>
      <c r="F904" s="278" t="str">
        <f t="shared" si="84"/>
        <v/>
      </c>
      <c r="G904" s="278" t="str">
        <f t="shared" si="85"/>
        <v/>
      </c>
      <c r="H904" s="472" t="str">
        <f t="shared" si="86"/>
        <v>否</v>
      </c>
      <c r="I904" s="476" t="str">
        <f t="shared" si="87"/>
        <v>项</v>
      </c>
      <c r="J904" s="284">
        <v>2130321</v>
      </c>
      <c r="K904" s="284" t="s">
        <v>1489</v>
      </c>
      <c r="L904" s="287">
        <v>0</v>
      </c>
      <c r="M904" s="285">
        <f t="shared" si="88"/>
        <v>0</v>
      </c>
      <c r="N904" s="285">
        <f t="shared" si="89"/>
        <v>0</v>
      </c>
    </row>
    <row r="905" s="345" customFormat="1" ht="34.9" customHeight="1" spans="1:14">
      <c r="A905" s="473">
        <v>2130322</v>
      </c>
      <c r="B905" s="216" t="s">
        <v>1490</v>
      </c>
      <c r="C905" s="190"/>
      <c r="D905" s="190"/>
      <c r="E905" s="186"/>
      <c r="F905" s="278" t="str">
        <f t="shared" si="84"/>
        <v/>
      </c>
      <c r="G905" s="278" t="str">
        <f t="shared" si="85"/>
        <v/>
      </c>
      <c r="H905" s="472" t="str">
        <f t="shared" si="86"/>
        <v>否</v>
      </c>
      <c r="I905" s="476" t="str">
        <f t="shared" si="87"/>
        <v>项</v>
      </c>
      <c r="J905" s="284">
        <v>2130322</v>
      </c>
      <c r="K905" s="284" t="s">
        <v>1491</v>
      </c>
      <c r="L905" s="287">
        <v>0</v>
      </c>
      <c r="M905" s="285">
        <f t="shared" si="88"/>
        <v>0</v>
      </c>
      <c r="N905" s="285">
        <f t="shared" si="89"/>
        <v>0</v>
      </c>
    </row>
    <row r="906" s="345" customFormat="1" ht="34.9" customHeight="1" spans="1:14">
      <c r="A906" s="473">
        <v>2130333</v>
      </c>
      <c r="B906" s="216" t="s">
        <v>1438</v>
      </c>
      <c r="C906" s="190"/>
      <c r="D906" s="190"/>
      <c r="E906" s="186"/>
      <c r="F906" s="278" t="str">
        <f t="shared" si="84"/>
        <v/>
      </c>
      <c r="G906" s="278" t="str">
        <f t="shared" si="85"/>
        <v/>
      </c>
      <c r="H906" s="472" t="str">
        <f t="shared" si="86"/>
        <v>否</v>
      </c>
      <c r="I906" s="476" t="str">
        <f t="shared" si="87"/>
        <v>项</v>
      </c>
      <c r="J906" s="284">
        <v>2130333</v>
      </c>
      <c r="K906" s="284" t="s">
        <v>1439</v>
      </c>
      <c r="L906" s="287">
        <v>0</v>
      </c>
      <c r="M906" s="285">
        <f t="shared" si="88"/>
        <v>0</v>
      </c>
      <c r="N906" s="285">
        <f t="shared" si="89"/>
        <v>0</v>
      </c>
    </row>
    <row r="907" s="345" customFormat="1" ht="34.9" customHeight="1" spans="1:14">
      <c r="A907" s="473">
        <v>2130334</v>
      </c>
      <c r="B907" s="216" t="s">
        <v>1492</v>
      </c>
      <c r="C907" s="190">
        <v>296</v>
      </c>
      <c r="D907" s="190"/>
      <c r="E907" s="190">
        <v>135</v>
      </c>
      <c r="F907" s="278">
        <f t="shared" si="84"/>
        <v>-0.543918918918919</v>
      </c>
      <c r="G907" s="278" t="str">
        <f t="shared" si="85"/>
        <v/>
      </c>
      <c r="H907" s="472" t="str">
        <f t="shared" si="86"/>
        <v>是</v>
      </c>
      <c r="I907" s="476" t="str">
        <f t="shared" si="87"/>
        <v>项</v>
      </c>
      <c r="J907" s="284">
        <v>2130334</v>
      </c>
      <c r="K907" s="284" t="s">
        <v>1493</v>
      </c>
      <c r="L907" s="287">
        <v>135</v>
      </c>
      <c r="M907" s="285">
        <f t="shared" si="88"/>
        <v>0</v>
      </c>
      <c r="N907" s="285">
        <f t="shared" si="89"/>
        <v>0</v>
      </c>
    </row>
    <row r="908" s="345" customFormat="1" ht="34.9" customHeight="1" spans="1:14">
      <c r="A908" s="473">
        <v>2130335</v>
      </c>
      <c r="B908" s="216" t="s">
        <v>1494</v>
      </c>
      <c r="C908" s="190">
        <v>45</v>
      </c>
      <c r="D908" s="190"/>
      <c r="E908" s="190">
        <v>78</v>
      </c>
      <c r="F908" s="278">
        <f t="shared" si="84"/>
        <v>0.733333333333333</v>
      </c>
      <c r="G908" s="278" t="str">
        <f t="shared" si="85"/>
        <v/>
      </c>
      <c r="H908" s="472" t="str">
        <f t="shared" si="86"/>
        <v>是</v>
      </c>
      <c r="I908" s="476" t="str">
        <f t="shared" si="87"/>
        <v>项</v>
      </c>
      <c r="J908" s="284">
        <v>2130335</v>
      </c>
      <c r="K908" s="284" t="s">
        <v>1495</v>
      </c>
      <c r="L908" s="287">
        <v>78</v>
      </c>
      <c r="M908" s="285">
        <f t="shared" si="88"/>
        <v>0</v>
      </c>
      <c r="N908" s="285">
        <f t="shared" si="89"/>
        <v>0</v>
      </c>
    </row>
    <row r="909" s="345" customFormat="1" ht="34.9" customHeight="1" spans="1:14">
      <c r="A909" s="473">
        <v>2130336</v>
      </c>
      <c r="B909" s="216" t="s">
        <v>1496</v>
      </c>
      <c r="C909" s="190"/>
      <c r="D909" s="190"/>
      <c r="E909" s="190">
        <v>0</v>
      </c>
      <c r="F909" s="278" t="str">
        <f t="shared" si="84"/>
        <v/>
      </c>
      <c r="G909" s="278" t="str">
        <f t="shared" si="85"/>
        <v/>
      </c>
      <c r="H909" s="472" t="str">
        <f t="shared" si="86"/>
        <v>否</v>
      </c>
      <c r="I909" s="476" t="str">
        <f t="shared" si="87"/>
        <v>项</v>
      </c>
      <c r="J909" s="284">
        <v>2130336</v>
      </c>
      <c r="K909" s="284" t="s">
        <v>1497</v>
      </c>
      <c r="L909" s="287">
        <v>0</v>
      </c>
      <c r="M909" s="285">
        <f t="shared" si="88"/>
        <v>0</v>
      </c>
      <c r="N909" s="285">
        <f t="shared" si="89"/>
        <v>0</v>
      </c>
    </row>
    <row r="910" s="345" customFormat="1" ht="34.9" customHeight="1" spans="1:14">
      <c r="A910" s="473">
        <v>2130337</v>
      </c>
      <c r="B910" s="216" t="s">
        <v>1498</v>
      </c>
      <c r="C910" s="190"/>
      <c r="D910" s="190"/>
      <c r="E910" s="190">
        <v>0</v>
      </c>
      <c r="F910" s="278" t="str">
        <f t="shared" si="84"/>
        <v/>
      </c>
      <c r="G910" s="278" t="str">
        <f t="shared" si="85"/>
        <v/>
      </c>
      <c r="H910" s="472" t="str">
        <f t="shared" si="86"/>
        <v>否</v>
      </c>
      <c r="I910" s="476" t="str">
        <f t="shared" si="87"/>
        <v>项</v>
      </c>
      <c r="J910" s="284">
        <v>2130337</v>
      </c>
      <c r="K910" s="284" t="s">
        <v>1499</v>
      </c>
      <c r="L910" s="287">
        <v>0</v>
      </c>
      <c r="M910" s="285">
        <f t="shared" si="88"/>
        <v>0</v>
      </c>
      <c r="N910" s="285">
        <f t="shared" si="89"/>
        <v>0</v>
      </c>
    </row>
    <row r="911" s="345" customFormat="1" ht="34.9" customHeight="1" spans="1:14">
      <c r="A911" s="473">
        <v>2130399</v>
      </c>
      <c r="B911" s="216" t="s">
        <v>1500</v>
      </c>
      <c r="C911" s="190">
        <v>450</v>
      </c>
      <c r="D911" s="400">
        <v>373</v>
      </c>
      <c r="E911" s="190">
        <v>356</v>
      </c>
      <c r="F911" s="278">
        <f t="shared" si="84"/>
        <v>-0.208888888888889</v>
      </c>
      <c r="G911" s="278">
        <f t="shared" si="85"/>
        <v>0.954423592493298</v>
      </c>
      <c r="H911" s="472" t="str">
        <f t="shared" si="86"/>
        <v>是</v>
      </c>
      <c r="I911" s="476" t="str">
        <f t="shared" si="87"/>
        <v>项</v>
      </c>
      <c r="J911" s="284">
        <v>2130399</v>
      </c>
      <c r="K911" s="284" t="s">
        <v>1501</v>
      </c>
      <c r="L911" s="287">
        <v>356</v>
      </c>
      <c r="M911" s="285">
        <f t="shared" si="88"/>
        <v>0</v>
      </c>
      <c r="N911" s="285">
        <f t="shared" si="89"/>
        <v>0</v>
      </c>
    </row>
    <row r="912" s="345" customFormat="1" ht="34.9" customHeight="1" spans="1:14">
      <c r="A912" s="473">
        <v>21304</v>
      </c>
      <c r="B912" s="216" t="s">
        <v>1502</v>
      </c>
      <c r="C912" s="190">
        <f>SUM(C913:C922)</f>
        <v>0</v>
      </c>
      <c r="D912" s="190">
        <f>SUM(D913:D922)</f>
        <v>0</v>
      </c>
      <c r="E912" s="186">
        <f>SUM(E913:E922)</f>
        <v>0</v>
      </c>
      <c r="F912" s="278" t="str">
        <f t="shared" si="84"/>
        <v/>
      </c>
      <c r="G912" s="278" t="str">
        <f t="shared" si="85"/>
        <v/>
      </c>
      <c r="H912" s="472" t="str">
        <f t="shared" si="86"/>
        <v>否</v>
      </c>
      <c r="I912" s="476" t="str">
        <f t="shared" si="87"/>
        <v>款</v>
      </c>
      <c r="J912" s="285"/>
      <c r="K912" s="285"/>
      <c r="L912" s="285"/>
      <c r="M912" s="285">
        <f t="shared" si="88"/>
        <v>21304</v>
      </c>
      <c r="N912" s="285">
        <f t="shared" si="89"/>
        <v>0</v>
      </c>
    </row>
    <row r="913" s="345" customFormat="1" ht="34.9" customHeight="1" spans="1:14">
      <c r="A913" s="473">
        <v>2130401</v>
      </c>
      <c r="B913" s="216" t="s">
        <v>145</v>
      </c>
      <c r="C913" s="190"/>
      <c r="D913" s="190"/>
      <c r="E913" s="186"/>
      <c r="F913" s="278" t="str">
        <f t="shared" si="84"/>
        <v/>
      </c>
      <c r="G913" s="278" t="str">
        <f t="shared" si="85"/>
        <v/>
      </c>
      <c r="H913" s="472" t="str">
        <f t="shared" si="86"/>
        <v>否</v>
      </c>
      <c r="I913" s="476" t="str">
        <f t="shared" si="87"/>
        <v>项</v>
      </c>
      <c r="J913" s="285"/>
      <c r="K913" s="285"/>
      <c r="L913" s="285"/>
      <c r="M913" s="285">
        <f t="shared" si="88"/>
        <v>2130401</v>
      </c>
      <c r="N913" s="285">
        <f t="shared" si="89"/>
        <v>0</v>
      </c>
    </row>
    <row r="914" s="345" customFormat="1" ht="34.9" customHeight="1" spans="1:14">
      <c r="A914" s="473">
        <v>2130402</v>
      </c>
      <c r="B914" s="216" t="s">
        <v>147</v>
      </c>
      <c r="C914" s="190"/>
      <c r="D914" s="190"/>
      <c r="E914" s="186"/>
      <c r="F914" s="278" t="str">
        <f t="shared" si="84"/>
        <v/>
      </c>
      <c r="G914" s="278" t="str">
        <f t="shared" si="85"/>
        <v/>
      </c>
      <c r="H914" s="472" t="str">
        <f t="shared" si="86"/>
        <v>否</v>
      </c>
      <c r="I914" s="476" t="str">
        <f t="shared" si="87"/>
        <v>项</v>
      </c>
      <c r="J914" s="285"/>
      <c r="K914" s="285"/>
      <c r="L914" s="285"/>
      <c r="M914" s="285">
        <f t="shared" si="88"/>
        <v>2130402</v>
      </c>
      <c r="N914" s="285">
        <f t="shared" si="89"/>
        <v>0</v>
      </c>
    </row>
    <row r="915" s="345" customFormat="1" ht="34.9" customHeight="1" spans="1:14">
      <c r="A915" s="473">
        <v>2130403</v>
      </c>
      <c r="B915" s="216" t="s">
        <v>149</v>
      </c>
      <c r="C915" s="190"/>
      <c r="D915" s="190"/>
      <c r="E915" s="186"/>
      <c r="F915" s="278" t="str">
        <f t="shared" si="84"/>
        <v/>
      </c>
      <c r="G915" s="278" t="str">
        <f t="shared" si="85"/>
        <v/>
      </c>
      <c r="H915" s="472" t="str">
        <f t="shared" si="86"/>
        <v>否</v>
      </c>
      <c r="I915" s="476" t="str">
        <f t="shared" si="87"/>
        <v>项</v>
      </c>
      <c r="J915" s="285"/>
      <c r="K915" s="285"/>
      <c r="L915" s="285"/>
      <c r="M915" s="285">
        <f t="shared" si="88"/>
        <v>2130403</v>
      </c>
      <c r="N915" s="285">
        <f t="shared" si="89"/>
        <v>0</v>
      </c>
    </row>
    <row r="916" ht="34.9" customHeight="1" spans="1:14">
      <c r="A916" s="473">
        <v>2130404</v>
      </c>
      <c r="B916" s="216" t="s">
        <v>1496</v>
      </c>
      <c r="C916" s="190"/>
      <c r="D916" s="190"/>
      <c r="E916" s="186"/>
      <c r="F916" s="278" t="str">
        <f t="shared" si="84"/>
        <v/>
      </c>
      <c r="G916" s="278" t="str">
        <f t="shared" si="85"/>
        <v/>
      </c>
      <c r="H916" s="472" t="str">
        <f t="shared" si="86"/>
        <v>否</v>
      </c>
      <c r="I916" s="476" t="str">
        <f t="shared" si="87"/>
        <v>项</v>
      </c>
      <c r="J916" s="285"/>
      <c r="K916" s="285"/>
      <c r="L916" s="285"/>
      <c r="M916" s="285">
        <f t="shared" si="88"/>
        <v>2130404</v>
      </c>
      <c r="N916" s="285">
        <f t="shared" si="89"/>
        <v>0</v>
      </c>
    </row>
    <row r="917" ht="34.9" customHeight="1" spans="1:14">
      <c r="A917" s="473">
        <v>2130405</v>
      </c>
      <c r="B917" s="216" t="s">
        <v>1503</v>
      </c>
      <c r="C917" s="190"/>
      <c r="D917" s="190"/>
      <c r="E917" s="186"/>
      <c r="F917" s="278" t="str">
        <f t="shared" si="84"/>
        <v/>
      </c>
      <c r="G917" s="278" t="str">
        <f t="shared" si="85"/>
        <v/>
      </c>
      <c r="H917" s="472" t="str">
        <f t="shared" si="86"/>
        <v>否</v>
      </c>
      <c r="I917" s="476" t="str">
        <f t="shared" si="87"/>
        <v>项</v>
      </c>
      <c r="J917" s="285"/>
      <c r="K917" s="285"/>
      <c r="L917" s="285"/>
      <c r="M917" s="285">
        <f t="shared" si="88"/>
        <v>2130405</v>
      </c>
      <c r="N917" s="285">
        <f t="shared" si="89"/>
        <v>0</v>
      </c>
    </row>
    <row r="918" ht="34.9" customHeight="1" spans="1:14">
      <c r="A918" s="473">
        <v>2130406</v>
      </c>
      <c r="B918" s="216" t="s">
        <v>1504</v>
      </c>
      <c r="C918" s="190"/>
      <c r="D918" s="190"/>
      <c r="E918" s="186"/>
      <c r="F918" s="278" t="str">
        <f t="shared" si="84"/>
        <v/>
      </c>
      <c r="G918" s="278" t="str">
        <f t="shared" si="85"/>
        <v/>
      </c>
      <c r="H918" s="472" t="str">
        <f t="shared" si="86"/>
        <v>否</v>
      </c>
      <c r="I918" s="476" t="str">
        <f t="shared" si="87"/>
        <v>项</v>
      </c>
      <c r="J918" s="285"/>
      <c r="K918" s="285"/>
      <c r="L918" s="285"/>
      <c r="M918" s="285">
        <f t="shared" si="88"/>
        <v>2130406</v>
      </c>
      <c r="N918" s="285">
        <f t="shared" si="89"/>
        <v>0</v>
      </c>
    </row>
    <row r="919" ht="34.9" customHeight="1" spans="1:14">
      <c r="A919" s="473">
        <v>2130407</v>
      </c>
      <c r="B919" s="216" t="s">
        <v>1505</v>
      </c>
      <c r="C919" s="190"/>
      <c r="D919" s="190"/>
      <c r="E919" s="186"/>
      <c r="F919" s="278" t="str">
        <f t="shared" si="84"/>
        <v/>
      </c>
      <c r="G919" s="278" t="str">
        <f t="shared" si="85"/>
        <v/>
      </c>
      <c r="H919" s="472" t="str">
        <f t="shared" si="86"/>
        <v>否</v>
      </c>
      <c r="I919" s="476" t="str">
        <f t="shared" si="87"/>
        <v>项</v>
      </c>
      <c r="J919" s="285"/>
      <c r="K919" s="285"/>
      <c r="L919" s="285"/>
      <c r="M919" s="285">
        <f t="shared" si="88"/>
        <v>2130407</v>
      </c>
      <c r="N919" s="285">
        <f t="shared" si="89"/>
        <v>0</v>
      </c>
    </row>
    <row r="920" ht="34.9" customHeight="1" spans="1:14">
      <c r="A920" s="473">
        <v>2130408</v>
      </c>
      <c r="B920" s="216" t="s">
        <v>1506</v>
      </c>
      <c r="C920" s="190"/>
      <c r="D920" s="190"/>
      <c r="E920" s="186"/>
      <c r="F920" s="278" t="str">
        <f t="shared" si="84"/>
        <v/>
      </c>
      <c r="G920" s="278" t="str">
        <f t="shared" si="85"/>
        <v/>
      </c>
      <c r="H920" s="472" t="str">
        <f t="shared" si="86"/>
        <v>否</v>
      </c>
      <c r="I920" s="476" t="str">
        <f t="shared" si="87"/>
        <v>项</v>
      </c>
      <c r="J920" s="285"/>
      <c r="K920" s="285"/>
      <c r="L920" s="285"/>
      <c r="M920" s="285">
        <f t="shared" si="88"/>
        <v>2130408</v>
      </c>
      <c r="N920" s="285">
        <f t="shared" si="89"/>
        <v>0</v>
      </c>
    </row>
    <row r="921" ht="34.9" customHeight="1" spans="1:14">
      <c r="A921" s="473">
        <v>2130409</v>
      </c>
      <c r="B921" s="216" t="s">
        <v>1507</v>
      </c>
      <c r="C921" s="190"/>
      <c r="D921" s="190"/>
      <c r="E921" s="186"/>
      <c r="F921" s="278" t="str">
        <f t="shared" si="84"/>
        <v/>
      </c>
      <c r="G921" s="278" t="str">
        <f t="shared" si="85"/>
        <v/>
      </c>
      <c r="H921" s="472" t="str">
        <f t="shared" si="86"/>
        <v>否</v>
      </c>
      <c r="I921" s="476" t="str">
        <f t="shared" si="87"/>
        <v>项</v>
      </c>
      <c r="J921" s="285"/>
      <c r="K921" s="285"/>
      <c r="L921" s="285"/>
      <c r="M921" s="285">
        <f t="shared" si="88"/>
        <v>2130409</v>
      </c>
      <c r="N921" s="285">
        <f t="shared" si="89"/>
        <v>0</v>
      </c>
    </row>
    <row r="922" ht="34.9" customHeight="1" spans="1:14">
      <c r="A922" s="473">
        <v>2130499</v>
      </c>
      <c r="B922" s="216" t="s">
        <v>1508</v>
      </c>
      <c r="C922" s="190"/>
      <c r="D922" s="190"/>
      <c r="E922" s="186"/>
      <c r="F922" s="278" t="str">
        <f t="shared" si="84"/>
        <v/>
      </c>
      <c r="G922" s="278" t="str">
        <f t="shared" si="85"/>
        <v/>
      </c>
      <c r="H922" s="472" t="str">
        <f t="shared" si="86"/>
        <v>否</v>
      </c>
      <c r="I922" s="476" t="str">
        <f t="shared" si="87"/>
        <v>项</v>
      </c>
      <c r="J922" s="285"/>
      <c r="K922" s="285"/>
      <c r="L922" s="285"/>
      <c r="M922" s="285">
        <f t="shared" si="88"/>
        <v>2130499</v>
      </c>
      <c r="N922" s="285">
        <f t="shared" si="89"/>
        <v>0</v>
      </c>
    </row>
    <row r="923" ht="34.9" customHeight="1" spans="1:14">
      <c r="A923" s="473">
        <v>21305</v>
      </c>
      <c r="B923" s="216" t="s">
        <v>1509</v>
      </c>
      <c r="C923" s="190">
        <f>SUM(C924:C933)</f>
        <v>31238</v>
      </c>
      <c r="D923" s="190">
        <f>SUM(D924:D933)</f>
        <v>37790</v>
      </c>
      <c r="E923" s="186">
        <f>SUM(E924:E933)</f>
        <v>29323</v>
      </c>
      <c r="F923" s="278">
        <f t="shared" si="84"/>
        <v>-0.0613035405595749</v>
      </c>
      <c r="G923" s="278">
        <f t="shared" si="85"/>
        <v>0.775946017464938</v>
      </c>
      <c r="H923" s="472" t="str">
        <f t="shared" si="86"/>
        <v>是</v>
      </c>
      <c r="I923" s="476" t="str">
        <f t="shared" si="87"/>
        <v>款</v>
      </c>
      <c r="J923" s="284">
        <v>21305</v>
      </c>
      <c r="K923" s="286" t="s">
        <v>1510</v>
      </c>
      <c r="L923" s="287">
        <v>29323</v>
      </c>
      <c r="M923" s="285">
        <f t="shared" si="88"/>
        <v>0</v>
      </c>
      <c r="N923" s="285">
        <f t="shared" si="89"/>
        <v>0</v>
      </c>
    </row>
    <row r="924" s="345" customFormat="1" ht="34.9" customHeight="1" spans="1:14">
      <c r="A924" s="473">
        <v>2130501</v>
      </c>
      <c r="B924" s="216" t="s">
        <v>145</v>
      </c>
      <c r="C924" s="190">
        <v>182</v>
      </c>
      <c r="D924" s="400">
        <v>543</v>
      </c>
      <c r="E924" s="190">
        <v>183</v>
      </c>
      <c r="F924" s="278">
        <f t="shared" si="84"/>
        <v>0.00549450549450547</v>
      </c>
      <c r="G924" s="278">
        <f t="shared" si="85"/>
        <v>0.337016574585635</v>
      </c>
      <c r="H924" s="472" t="str">
        <f t="shared" si="86"/>
        <v>是</v>
      </c>
      <c r="I924" s="476" t="str">
        <f t="shared" si="87"/>
        <v>项</v>
      </c>
      <c r="J924" s="284">
        <v>2130501</v>
      </c>
      <c r="K924" s="284" t="s">
        <v>146</v>
      </c>
      <c r="L924" s="287">
        <v>183</v>
      </c>
      <c r="M924" s="285">
        <f t="shared" si="88"/>
        <v>0</v>
      </c>
      <c r="N924" s="285">
        <f t="shared" si="89"/>
        <v>0</v>
      </c>
    </row>
    <row r="925" ht="34.9" customHeight="1" spans="1:14">
      <c r="A925" s="473">
        <v>2130502</v>
      </c>
      <c r="B925" s="216" t="s">
        <v>147</v>
      </c>
      <c r="C925" s="190"/>
      <c r="D925" s="190"/>
      <c r="E925" s="186"/>
      <c r="F925" s="278" t="str">
        <f t="shared" si="84"/>
        <v/>
      </c>
      <c r="G925" s="278" t="str">
        <f t="shared" si="85"/>
        <v/>
      </c>
      <c r="H925" s="472" t="str">
        <f t="shared" si="86"/>
        <v>否</v>
      </c>
      <c r="I925" s="476" t="str">
        <f t="shared" si="87"/>
        <v>项</v>
      </c>
      <c r="J925" s="284">
        <v>2130502</v>
      </c>
      <c r="K925" s="284" t="s">
        <v>148</v>
      </c>
      <c r="L925" s="287">
        <v>0</v>
      </c>
      <c r="M925" s="285">
        <f t="shared" si="88"/>
        <v>0</v>
      </c>
      <c r="N925" s="285">
        <f t="shared" si="89"/>
        <v>0</v>
      </c>
    </row>
    <row r="926" ht="34.9" customHeight="1" spans="1:14">
      <c r="A926" s="473">
        <v>2130503</v>
      </c>
      <c r="B926" s="216" t="s">
        <v>149</v>
      </c>
      <c r="C926" s="190"/>
      <c r="D926" s="190"/>
      <c r="E926" s="186"/>
      <c r="F926" s="278" t="str">
        <f t="shared" si="84"/>
        <v/>
      </c>
      <c r="G926" s="278" t="str">
        <f t="shared" si="85"/>
        <v/>
      </c>
      <c r="H926" s="472" t="str">
        <f t="shared" si="86"/>
        <v>否</v>
      </c>
      <c r="I926" s="476" t="str">
        <f t="shared" si="87"/>
        <v>项</v>
      </c>
      <c r="J926" s="284">
        <v>2130503</v>
      </c>
      <c r="K926" s="284" t="s">
        <v>150</v>
      </c>
      <c r="L926" s="287">
        <v>0</v>
      </c>
      <c r="M926" s="285">
        <f t="shared" si="88"/>
        <v>0</v>
      </c>
      <c r="N926" s="285">
        <f t="shared" si="89"/>
        <v>0</v>
      </c>
    </row>
    <row r="927" ht="34.9" customHeight="1" spans="1:14">
      <c r="A927" s="473">
        <v>2130504</v>
      </c>
      <c r="B927" s="216" t="s">
        <v>1511</v>
      </c>
      <c r="C927" s="190">
        <v>24362</v>
      </c>
      <c r="D927" s="400">
        <v>30635</v>
      </c>
      <c r="E927" s="190">
        <v>20848</v>
      </c>
      <c r="F927" s="278">
        <f t="shared" si="84"/>
        <v>-0.14424103111403</v>
      </c>
      <c r="G927" s="278">
        <f t="shared" si="85"/>
        <v>0.680528806920189</v>
      </c>
      <c r="H927" s="472" t="str">
        <f t="shared" si="86"/>
        <v>是</v>
      </c>
      <c r="I927" s="476" t="str">
        <f t="shared" si="87"/>
        <v>项</v>
      </c>
      <c r="J927" s="284">
        <v>2130504</v>
      </c>
      <c r="K927" s="284" t="s">
        <v>1512</v>
      </c>
      <c r="L927" s="287">
        <v>20848</v>
      </c>
      <c r="M927" s="285">
        <f t="shared" si="88"/>
        <v>0</v>
      </c>
      <c r="N927" s="285">
        <f t="shared" si="89"/>
        <v>0</v>
      </c>
    </row>
    <row r="928" ht="34.9" customHeight="1" spans="1:14">
      <c r="A928" s="473">
        <v>2130505</v>
      </c>
      <c r="B928" s="216" t="s">
        <v>1513</v>
      </c>
      <c r="C928" s="190">
        <v>3083</v>
      </c>
      <c r="D928" s="400">
        <v>2927</v>
      </c>
      <c r="E928" s="190">
        <v>3812</v>
      </c>
      <c r="F928" s="278">
        <f t="shared" si="84"/>
        <v>0.236457995458969</v>
      </c>
      <c r="G928" s="278">
        <f t="shared" si="85"/>
        <v>1.30235736248719</v>
      </c>
      <c r="H928" s="472" t="str">
        <f t="shared" si="86"/>
        <v>是</v>
      </c>
      <c r="I928" s="476" t="str">
        <f t="shared" si="87"/>
        <v>项</v>
      </c>
      <c r="J928" s="284">
        <v>2130505</v>
      </c>
      <c r="K928" s="284" t="s">
        <v>1514</v>
      </c>
      <c r="L928" s="287">
        <v>3812</v>
      </c>
      <c r="M928" s="285">
        <f t="shared" si="88"/>
        <v>0</v>
      </c>
      <c r="N928" s="285">
        <f t="shared" si="89"/>
        <v>0</v>
      </c>
    </row>
    <row r="929" ht="34.9" customHeight="1" spans="1:14">
      <c r="A929" s="473">
        <v>2130506</v>
      </c>
      <c r="B929" s="216" t="s">
        <v>1515</v>
      </c>
      <c r="C929" s="190">
        <v>24</v>
      </c>
      <c r="D929" s="400">
        <v>0</v>
      </c>
      <c r="E929" s="190">
        <v>0</v>
      </c>
      <c r="F929" s="278">
        <f t="shared" si="84"/>
        <v>-1</v>
      </c>
      <c r="G929" s="278" t="str">
        <f t="shared" si="85"/>
        <v/>
      </c>
      <c r="H929" s="472" t="str">
        <f t="shared" si="86"/>
        <v>是</v>
      </c>
      <c r="I929" s="476" t="str">
        <f t="shared" si="87"/>
        <v>项</v>
      </c>
      <c r="J929" s="284">
        <v>2130506</v>
      </c>
      <c r="K929" s="284" t="s">
        <v>1516</v>
      </c>
      <c r="L929" s="287">
        <v>0</v>
      </c>
      <c r="M929" s="285">
        <f t="shared" si="88"/>
        <v>0</v>
      </c>
      <c r="N929" s="285">
        <f t="shared" si="89"/>
        <v>0</v>
      </c>
    </row>
    <row r="930" ht="34.9" customHeight="1" spans="1:14">
      <c r="A930" s="473">
        <v>2130507</v>
      </c>
      <c r="B930" s="216" t="s">
        <v>1517</v>
      </c>
      <c r="C930" s="190">
        <v>162</v>
      </c>
      <c r="D930" s="400">
        <v>300</v>
      </c>
      <c r="E930" s="190">
        <v>311</v>
      </c>
      <c r="F930" s="278">
        <f t="shared" si="84"/>
        <v>0.919753086419753</v>
      </c>
      <c r="G930" s="278">
        <f t="shared" si="85"/>
        <v>1.03666666666667</v>
      </c>
      <c r="H930" s="472" t="str">
        <f t="shared" si="86"/>
        <v>是</v>
      </c>
      <c r="I930" s="476" t="str">
        <f t="shared" si="87"/>
        <v>项</v>
      </c>
      <c r="J930" s="284">
        <v>2130507</v>
      </c>
      <c r="K930" s="284" t="s">
        <v>1518</v>
      </c>
      <c r="L930" s="287">
        <v>311</v>
      </c>
      <c r="M930" s="285">
        <f t="shared" si="88"/>
        <v>0</v>
      </c>
      <c r="N930" s="285">
        <f t="shared" si="89"/>
        <v>0</v>
      </c>
    </row>
    <row r="931" ht="34.9" customHeight="1" spans="1:14">
      <c r="A931" s="473">
        <v>2130508</v>
      </c>
      <c r="B931" s="216" t="s">
        <v>1519</v>
      </c>
      <c r="C931" s="190"/>
      <c r="D931" s="400">
        <v>0</v>
      </c>
      <c r="E931" s="186"/>
      <c r="F931" s="278" t="str">
        <f t="shared" si="84"/>
        <v/>
      </c>
      <c r="G931" s="278" t="str">
        <f t="shared" si="85"/>
        <v/>
      </c>
      <c r="H931" s="472" t="str">
        <f t="shared" si="86"/>
        <v>否</v>
      </c>
      <c r="I931" s="476" t="str">
        <f t="shared" si="87"/>
        <v>项</v>
      </c>
      <c r="J931" s="284">
        <v>2130508</v>
      </c>
      <c r="K931" s="284" t="s">
        <v>1520</v>
      </c>
      <c r="L931" s="287">
        <v>0</v>
      </c>
      <c r="M931" s="285">
        <f t="shared" si="88"/>
        <v>0</v>
      </c>
      <c r="N931" s="285">
        <f t="shared" si="89"/>
        <v>0</v>
      </c>
    </row>
    <row r="932" ht="34.9" customHeight="1" spans="1:14">
      <c r="A932" s="473">
        <v>2130550</v>
      </c>
      <c r="B932" s="216" t="s">
        <v>1521</v>
      </c>
      <c r="C932" s="190"/>
      <c r="D932" s="400">
        <v>0</v>
      </c>
      <c r="E932" s="186"/>
      <c r="F932" s="278" t="str">
        <f t="shared" si="84"/>
        <v/>
      </c>
      <c r="G932" s="278" t="str">
        <f t="shared" si="85"/>
        <v/>
      </c>
      <c r="H932" s="472" t="str">
        <f t="shared" si="86"/>
        <v>否</v>
      </c>
      <c r="I932" s="476" t="str">
        <f t="shared" si="87"/>
        <v>项</v>
      </c>
      <c r="J932" s="284">
        <v>2130550</v>
      </c>
      <c r="K932" s="284" t="s">
        <v>1522</v>
      </c>
      <c r="L932" s="287">
        <v>0</v>
      </c>
      <c r="M932" s="285">
        <f t="shared" si="88"/>
        <v>0</v>
      </c>
      <c r="N932" s="285">
        <f t="shared" si="89"/>
        <v>0</v>
      </c>
    </row>
    <row r="933" ht="34.9" customHeight="1" spans="1:14">
      <c r="A933" s="473">
        <v>2130599</v>
      </c>
      <c r="B933" s="216" t="s">
        <v>1523</v>
      </c>
      <c r="C933" s="190">
        <v>3425</v>
      </c>
      <c r="D933" s="400">
        <v>3385</v>
      </c>
      <c r="E933" s="190">
        <v>4169</v>
      </c>
      <c r="F933" s="278">
        <f t="shared" si="84"/>
        <v>0.217226277372263</v>
      </c>
      <c r="G933" s="278">
        <f t="shared" si="85"/>
        <v>1.23161004431315</v>
      </c>
      <c r="H933" s="472" t="str">
        <f t="shared" si="86"/>
        <v>是</v>
      </c>
      <c r="I933" s="476" t="str">
        <f t="shared" si="87"/>
        <v>项</v>
      </c>
      <c r="J933" s="284">
        <v>2130599</v>
      </c>
      <c r="K933" s="284" t="s">
        <v>1524</v>
      </c>
      <c r="L933" s="287">
        <v>4169</v>
      </c>
      <c r="M933" s="285">
        <f t="shared" si="88"/>
        <v>0</v>
      </c>
      <c r="N933" s="285">
        <f t="shared" si="89"/>
        <v>0</v>
      </c>
    </row>
    <row r="934" ht="34.9" customHeight="1" spans="1:14">
      <c r="A934" s="473">
        <v>21306</v>
      </c>
      <c r="B934" s="216" t="s">
        <v>1525</v>
      </c>
      <c r="C934" s="190">
        <f>SUM(C935:C939)</f>
        <v>-1</v>
      </c>
      <c r="D934" s="190">
        <f>SUM(D935:D939)</f>
        <v>0</v>
      </c>
      <c r="E934" s="186">
        <f>SUM(E935:E939)</f>
        <v>0</v>
      </c>
      <c r="F934" s="278">
        <f t="shared" si="84"/>
        <v>-1</v>
      </c>
      <c r="G934" s="278" t="str">
        <f t="shared" si="85"/>
        <v/>
      </c>
      <c r="H934" s="472" t="str">
        <f t="shared" si="86"/>
        <v>是</v>
      </c>
      <c r="I934" s="476" t="str">
        <f t="shared" si="87"/>
        <v>款</v>
      </c>
      <c r="J934" s="285"/>
      <c r="K934" s="285"/>
      <c r="L934" s="285"/>
      <c r="M934" s="285">
        <f t="shared" si="88"/>
        <v>21306</v>
      </c>
      <c r="N934" s="285">
        <f t="shared" si="89"/>
        <v>0</v>
      </c>
    </row>
    <row r="935" ht="34.9" customHeight="1" spans="1:14">
      <c r="A935" s="473">
        <v>2130601</v>
      </c>
      <c r="B935" s="216" t="s">
        <v>678</v>
      </c>
      <c r="C935" s="190"/>
      <c r="D935" s="190"/>
      <c r="E935" s="186"/>
      <c r="F935" s="278" t="str">
        <f t="shared" si="84"/>
        <v/>
      </c>
      <c r="G935" s="278" t="str">
        <f t="shared" si="85"/>
        <v/>
      </c>
      <c r="H935" s="472" t="str">
        <f t="shared" si="86"/>
        <v>否</v>
      </c>
      <c r="I935" s="476" t="str">
        <f t="shared" si="87"/>
        <v>项</v>
      </c>
      <c r="J935" s="285"/>
      <c r="K935" s="285"/>
      <c r="L935" s="285"/>
      <c r="M935" s="285">
        <f t="shared" si="88"/>
        <v>2130601</v>
      </c>
      <c r="N935" s="285">
        <f t="shared" si="89"/>
        <v>0</v>
      </c>
    </row>
    <row r="936" ht="34.9" customHeight="1" spans="1:14">
      <c r="A936" s="473">
        <v>2130602</v>
      </c>
      <c r="B936" s="216" t="s">
        <v>1526</v>
      </c>
      <c r="C936" s="190">
        <v>-1</v>
      </c>
      <c r="D936" s="190"/>
      <c r="E936" s="186"/>
      <c r="F936" s="278">
        <f t="shared" si="84"/>
        <v>-1</v>
      </c>
      <c r="G936" s="278" t="str">
        <f t="shared" si="85"/>
        <v/>
      </c>
      <c r="H936" s="472" t="str">
        <f t="shared" si="86"/>
        <v>是</v>
      </c>
      <c r="I936" s="476" t="str">
        <f t="shared" si="87"/>
        <v>项</v>
      </c>
      <c r="J936" s="285"/>
      <c r="K936" s="285"/>
      <c r="L936" s="285"/>
      <c r="M936" s="285">
        <f t="shared" si="88"/>
        <v>2130602</v>
      </c>
      <c r="N936" s="285">
        <f t="shared" si="89"/>
        <v>0</v>
      </c>
    </row>
    <row r="937" ht="34.9" customHeight="1" spans="1:14">
      <c r="A937" s="473">
        <v>2130603</v>
      </c>
      <c r="B937" s="216" t="s">
        <v>1527</v>
      </c>
      <c r="C937" s="190"/>
      <c r="D937" s="190"/>
      <c r="E937" s="186"/>
      <c r="F937" s="278" t="str">
        <f t="shared" si="84"/>
        <v/>
      </c>
      <c r="G937" s="278" t="str">
        <f t="shared" si="85"/>
        <v/>
      </c>
      <c r="H937" s="472" t="str">
        <f t="shared" si="86"/>
        <v>否</v>
      </c>
      <c r="I937" s="476" t="str">
        <f t="shared" si="87"/>
        <v>项</v>
      </c>
      <c r="J937" s="285"/>
      <c r="K937" s="285"/>
      <c r="L937" s="285"/>
      <c r="M937" s="285">
        <f t="shared" si="88"/>
        <v>2130603</v>
      </c>
      <c r="N937" s="285">
        <f t="shared" si="89"/>
        <v>0</v>
      </c>
    </row>
    <row r="938" ht="34.9" customHeight="1" spans="1:14">
      <c r="A938" s="473">
        <v>2130604</v>
      </c>
      <c r="B938" s="216" t="s">
        <v>1528</v>
      </c>
      <c r="C938" s="190"/>
      <c r="D938" s="190"/>
      <c r="E938" s="186"/>
      <c r="F938" s="278" t="str">
        <f t="shared" si="84"/>
        <v/>
      </c>
      <c r="G938" s="278" t="str">
        <f t="shared" si="85"/>
        <v/>
      </c>
      <c r="H938" s="472" t="str">
        <f t="shared" si="86"/>
        <v>否</v>
      </c>
      <c r="I938" s="476" t="str">
        <f t="shared" si="87"/>
        <v>项</v>
      </c>
      <c r="J938" s="285"/>
      <c r="K938" s="285"/>
      <c r="L938" s="285"/>
      <c r="M938" s="285">
        <f t="shared" si="88"/>
        <v>2130604</v>
      </c>
      <c r="N938" s="285">
        <f t="shared" si="89"/>
        <v>0</v>
      </c>
    </row>
    <row r="939" ht="34.9" customHeight="1" spans="1:14">
      <c r="A939" s="473">
        <v>2130699</v>
      </c>
      <c r="B939" s="216" t="s">
        <v>1529</v>
      </c>
      <c r="C939" s="190"/>
      <c r="D939" s="190"/>
      <c r="E939" s="186"/>
      <c r="F939" s="278" t="str">
        <f t="shared" si="84"/>
        <v/>
      </c>
      <c r="G939" s="278" t="str">
        <f t="shared" si="85"/>
        <v/>
      </c>
      <c r="H939" s="472" t="str">
        <f t="shared" si="86"/>
        <v>否</v>
      </c>
      <c r="I939" s="476" t="str">
        <f t="shared" si="87"/>
        <v>项</v>
      </c>
      <c r="J939" s="285"/>
      <c r="K939" s="285"/>
      <c r="L939" s="285"/>
      <c r="M939" s="285">
        <f t="shared" si="88"/>
        <v>2130699</v>
      </c>
      <c r="N939" s="285">
        <f t="shared" si="89"/>
        <v>0</v>
      </c>
    </row>
    <row r="940" ht="34.9" customHeight="1" spans="1:14">
      <c r="A940" s="473">
        <v>21307</v>
      </c>
      <c r="B940" s="216" t="s">
        <v>1530</v>
      </c>
      <c r="C940" s="190">
        <f>SUM(C941:C946)</f>
        <v>3110</v>
      </c>
      <c r="D940" s="190">
        <f>SUM(D941:D946)</f>
        <v>3491</v>
      </c>
      <c r="E940" s="186">
        <f>SUM(E941:E946)</f>
        <v>3238</v>
      </c>
      <c r="F940" s="278">
        <f t="shared" si="84"/>
        <v>0.0411575562700965</v>
      </c>
      <c r="G940" s="278">
        <f t="shared" si="85"/>
        <v>0.927527928960183</v>
      </c>
      <c r="H940" s="472" t="str">
        <f t="shared" si="86"/>
        <v>是</v>
      </c>
      <c r="I940" s="476" t="str">
        <f t="shared" si="87"/>
        <v>款</v>
      </c>
      <c r="J940" s="284">
        <v>21307</v>
      </c>
      <c r="K940" s="286" t="s">
        <v>1531</v>
      </c>
      <c r="L940" s="287">
        <v>3238</v>
      </c>
      <c r="M940" s="285">
        <f t="shared" si="88"/>
        <v>0</v>
      </c>
      <c r="N940" s="285">
        <f t="shared" si="89"/>
        <v>0</v>
      </c>
    </row>
    <row r="941" ht="34.9" customHeight="1" spans="1:14">
      <c r="A941" s="473">
        <v>2130701</v>
      </c>
      <c r="B941" s="216" t="s">
        <v>1532</v>
      </c>
      <c r="C941" s="190">
        <v>478</v>
      </c>
      <c r="D941" s="400">
        <v>852</v>
      </c>
      <c r="E941" s="190">
        <v>479</v>
      </c>
      <c r="F941" s="278">
        <f t="shared" si="84"/>
        <v>0.002092050209205</v>
      </c>
      <c r="G941" s="278">
        <f t="shared" si="85"/>
        <v>0.562206572769953</v>
      </c>
      <c r="H941" s="472" t="str">
        <f t="shared" si="86"/>
        <v>是</v>
      </c>
      <c r="I941" s="476" t="str">
        <f t="shared" si="87"/>
        <v>项</v>
      </c>
      <c r="J941" s="284">
        <v>2130701</v>
      </c>
      <c r="K941" s="284" t="s">
        <v>1533</v>
      </c>
      <c r="L941" s="287">
        <v>479</v>
      </c>
      <c r="M941" s="285">
        <f t="shared" si="88"/>
        <v>0</v>
      </c>
      <c r="N941" s="285">
        <f t="shared" si="89"/>
        <v>0</v>
      </c>
    </row>
    <row r="942" ht="34.9" customHeight="1" spans="1:14">
      <c r="A942" s="473">
        <v>2130704</v>
      </c>
      <c r="B942" s="216" t="s">
        <v>1534</v>
      </c>
      <c r="C942" s="190">
        <v>0</v>
      </c>
      <c r="D942" s="190"/>
      <c r="E942" s="190">
        <v>0</v>
      </c>
      <c r="F942" s="278" t="str">
        <f t="shared" si="84"/>
        <v/>
      </c>
      <c r="G942" s="278" t="str">
        <f t="shared" si="85"/>
        <v/>
      </c>
      <c r="H942" s="472" t="str">
        <f t="shared" si="86"/>
        <v>否</v>
      </c>
      <c r="I942" s="476" t="str">
        <f t="shared" si="87"/>
        <v>项</v>
      </c>
      <c r="J942" s="284">
        <v>2130704</v>
      </c>
      <c r="K942" s="284" t="s">
        <v>1535</v>
      </c>
      <c r="L942" s="287">
        <v>0</v>
      </c>
      <c r="M942" s="285">
        <f t="shared" si="88"/>
        <v>0</v>
      </c>
      <c r="N942" s="285">
        <f t="shared" si="89"/>
        <v>0</v>
      </c>
    </row>
    <row r="943" ht="34.9" customHeight="1" spans="1:14">
      <c r="A943" s="473">
        <v>2130705</v>
      </c>
      <c r="B943" s="216" t="s">
        <v>1536</v>
      </c>
      <c r="C943" s="190">
        <v>2632</v>
      </c>
      <c r="D943" s="400">
        <v>2639</v>
      </c>
      <c r="E943" s="190">
        <v>2757</v>
      </c>
      <c r="F943" s="278">
        <f t="shared" si="84"/>
        <v>0.0474924012158056</v>
      </c>
      <c r="G943" s="278">
        <f t="shared" si="85"/>
        <v>1.04471390678287</v>
      </c>
      <c r="H943" s="472" t="str">
        <f t="shared" si="86"/>
        <v>是</v>
      </c>
      <c r="I943" s="476" t="str">
        <f t="shared" si="87"/>
        <v>项</v>
      </c>
      <c r="J943" s="284">
        <v>2130705</v>
      </c>
      <c r="K943" s="284" t="s">
        <v>1537</v>
      </c>
      <c r="L943" s="287">
        <v>2757</v>
      </c>
      <c r="M943" s="285">
        <f t="shared" si="88"/>
        <v>0</v>
      </c>
      <c r="N943" s="285">
        <f t="shared" si="89"/>
        <v>0</v>
      </c>
    </row>
    <row r="944" ht="34.9" customHeight="1" spans="1:14">
      <c r="A944" s="473">
        <v>2130706</v>
      </c>
      <c r="B944" s="216" t="s">
        <v>1538</v>
      </c>
      <c r="C944" s="190"/>
      <c r="D944" s="190"/>
      <c r="E944" s="186"/>
      <c r="F944" s="278" t="str">
        <f t="shared" si="84"/>
        <v/>
      </c>
      <c r="G944" s="278" t="str">
        <f t="shared" si="85"/>
        <v/>
      </c>
      <c r="H944" s="472" t="str">
        <f t="shared" si="86"/>
        <v>否</v>
      </c>
      <c r="I944" s="476" t="str">
        <f t="shared" si="87"/>
        <v>项</v>
      </c>
      <c r="J944" s="284">
        <v>2130706</v>
      </c>
      <c r="K944" s="284" t="s">
        <v>1539</v>
      </c>
      <c r="L944" s="287">
        <v>0</v>
      </c>
      <c r="M944" s="285">
        <f t="shared" si="88"/>
        <v>0</v>
      </c>
      <c r="N944" s="285">
        <f t="shared" si="89"/>
        <v>0</v>
      </c>
    </row>
    <row r="945" ht="34.9" customHeight="1" spans="1:14">
      <c r="A945" s="473">
        <v>2130707</v>
      </c>
      <c r="B945" s="216" t="s">
        <v>1540</v>
      </c>
      <c r="C945" s="190"/>
      <c r="D945" s="190"/>
      <c r="E945" s="186"/>
      <c r="F945" s="278" t="str">
        <f t="shared" si="84"/>
        <v/>
      </c>
      <c r="G945" s="278" t="str">
        <f t="shared" si="85"/>
        <v/>
      </c>
      <c r="H945" s="472" t="str">
        <f t="shared" si="86"/>
        <v>否</v>
      </c>
      <c r="I945" s="476" t="str">
        <f t="shared" si="87"/>
        <v>项</v>
      </c>
      <c r="J945" s="284">
        <v>2130707</v>
      </c>
      <c r="K945" s="284" t="s">
        <v>1541</v>
      </c>
      <c r="L945" s="287">
        <v>0</v>
      </c>
      <c r="M945" s="285">
        <f t="shared" si="88"/>
        <v>0</v>
      </c>
      <c r="N945" s="285">
        <f t="shared" si="89"/>
        <v>0</v>
      </c>
    </row>
    <row r="946" ht="34.9" customHeight="1" spans="1:14">
      <c r="A946" s="473">
        <v>2130799</v>
      </c>
      <c r="B946" s="216" t="s">
        <v>1542</v>
      </c>
      <c r="C946" s="190"/>
      <c r="D946" s="190"/>
      <c r="E946" s="186">
        <v>2</v>
      </c>
      <c r="F946" s="278" t="str">
        <f t="shared" si="84"/>
        <v/>
      </c>
      <c r="G946" s="278" t="str">
        <f t="shared" si="85"/>
        <v/>
      </c>
      <c r="H946" s="472" t="str">
        <f t="shared" si="86"/>
        <v>是</v>
      </c>
      <c r="I946" s="476" t="str">
        <f t="shared" si="87"/>
        <v>项</v>
      </c>
      <c r="J946" s="284">
        <v>2130799</v>
      </c>
      <c r="K946" s="284" t="s">
        <v>1543</v>
      </c>
      <c r="L946" s="287">
        <v>2</v>
      </c>
      <c r="M946" s="285">
        <f t="shared" si="88"/>
        <v>0</v>
      </c>
      <c r="N946" s="285">
        <f t="shared" si="89"/>
        <v>0</v>
      </c>
    </row>
    <row r="947" s="345" customFormat="1" ht="34.9" customHeight="1" spans="1:14">
      <c r="A947" s="473">
        <v>21308</v>
      </c>
      <c r="B947" s="216" t="s">
        <v>1544</v>
      </c>
      <c r="C947" s="190">
        <f>SUM(C948:C953)</f>
        <v>2813</v>
      </c>
      <c r="D947" s="190">
        <f>SUM(D948:D953)</f>
        <v>1898</v>
      </c>
      <c r="E947" s="186">
        <f>SUM(E948:E953)</f>
        <v>2406</v>
      </c>
      <c r="F947" s="278">
        <f t="shared" si="84"/>
        <v>-0.144685389264131</v>
      </c>
      <c r="G947" s="278">
        <f t="shared" si="85"/>
        <v>1.26765015806112</v>
      </c>
      <c r="H947" s="472" t="str">
        <f t="shared" si="86"/>
        <v>是</v>
      </c>
      <c r="I947" s="476" t="str">
        <f t="shared" si="87"/>
        <v>款</v>
      </c>
      <c r="J947" s="284">
        <v>21308</v>
      </c>
      <c r="K947" s="286" t="s">
        <v>1545</v>
      </c>
      <c r="L947" s="287">
        <v>2406</v>
      </c>
      <c r="M947" s="285">
        <f t="shared" si="88"/>
        <v>0</v>
      </c>
      <c r="N947" s="285">
        <f t="shared" si="89"/>
        <v>0</v>
      </c>
    </row>
    <row r="948" s="345" customFormat="1" ht="34.9" customHeight="1" spans="1:14">
      <c r="A948" s="473">
        <v>2130801</v>
      </c>
      <c r="B948" s="216" t="s">
        <v>1546</v>
      </c>
      <c r="C948" s="190"/>
      <c r="D948" s="190"/>
      <c r="E948" s="190">
        <v>81</v>
      </c>
      <c r="F948" s="278" t="str">
        <f t="shared" si="84"/>
        <v/>
      </c>
      <c r="G948" s="278" t="str">
        <f t="shared" si="85"/>
        <v/>
      </c>
      <c r="H948" s="472" t="str">
        <f t="shared" si="86"/>
        <v>是</v>
      </c>
      <c r="I948" s="476" t="str">
        <f t="shared" si="87"/>
        <v>项</v>
      </c>
      <c r="J948" s="284">
        <v>2130801</v>
      </c>
      <c r="K948" s="284" t="s">
        <v>1547</v>
      </c>
      <c r="L948" s="287">
        <v>81</v>
      </c>
      <c r="M948" s="285">
        <f t="shared" si="88"/>
        <v>0</v>
      </c>
      <c r="N948" s="285">
        <f t="shared" si="89"/>
        <v>0</v>
      </c>
    </row>
    <row r="949" s="345" customFormat="1" ht="34.9" customHeight="1" spans="1:14">
      <c r="A949" s="473">
        <v>2130802</v>
      </c>
      <c r="B949" s="216" t="s">
        <v>1548</v>
      </c>
      <c r="C949" s="190"/>
      <c r="D949" s="190"/>
      <c r="E949" s="190">
        <v>0</v>
      </c>
      <c r="F949" s="278" t="str">
        <f t="shared" si="84"/>
        <v/>
      </c>
      <c r="G949" s="278" t="str">
        <f t="shared" si="85"/>
        <v/>
      </c>
      <c r="H949" s="472" t="str">
        <f t="shared" si="86"/>
        <v>否</v>
      </c>
      <c r="I949" s="476" t="str">
        <f t="shared" si="87"/>
        <v>项</v>
      </c>
      <c r="J949" s="284">
        <v>2130802</v>
      </c>
      <c r="K949" s="284" t="s">
        <v>1549</v>
      </c>
      <c r="L949" s="287">
        <v>0</v>
      </c>
      <c r="M949" s="285">
        <f t="shared" si="88"/>
        <v>0</v>
      </c>
      <c r="N949" s="285">
        <f t="shared" si="89"/>
        <v>0</v>
      </c>
    </row>
    <row r="950" s="345" customFormat="1" ht="34.9" customHeight="1" spans="1:14">
      <c r="A950" s="473">
        <v>2130803</v>
      </c>
      <c r="B950" s="216" t="s">
        <v>1550</v>
      </c>
      <c r="C950" s="190">
        <v>1525</v>
      </c>
      <c r="D950" s="400">
        <v>919</v>
      </c>
      <c r="E950" s="190">
        <v>813</v>
      </c>
      <c r="F950" s="278">
        <f t="shared" si="84"/>
        <v>-0.466885245901639</v>
      </c>
      <c r="G950" s="278">
        <f t="shared" si="85"/>
        <v>0.884657236126224</v>
      </c>
      <c r="H950" s="472" t="str">
        <f t="shared" si="86"/>
        <v>是</v>
      </c>
      <c r="I950" s="476" t="str">
        <f t="shared" si="87"/>
        <v>项</v>
      </c>
      <c r="J950" s="284">
        <v>2130803</v>
      </c>
      <c r="K950" s="284" t="s">
        <v>1551</v>
      </c>
      <c r="L950" s="287">
        <v>813</v>
      </c>
      <c r="M950" s="285">
        <f t="shared" si="88"/>
        <v>0</v>
      </c>
      <c r="N950" s="285">
        <f t="shared" si="89"/>
        <v>0</v>
      </c>
    </row>
    <row r="951" ht="34.9" customHeight="1" spans="1:14">
      <c r="A951" s="473">
        <v>2130804</v>
      </c>
      <c r="B951" s="216" t="s">
        <v>1552</v>
      </c>
      <c r="C951" s="190">
        <v>1288</v>
      </c>
      <c r="D951" s="400">
        <v>979</v>
      </c>
      <c r="E951" s="190">
        <v>1512</v>
      </c>
      <c r="F951" s="278">
        <f t="shared" si="84"/>
        <v>0.173913043478261</v>
      </c>
      <c r="G951" s="278">
        <f t="shared" si="85"/>
        <v>1.54443309499489</v>
      </c>
      <c r="H951" s="472" t="str">
        <f t="shared" si="86"/>
        <v>是</v>
      </c>
      <c r="I951" s="476" t="str">
        <f t="shared" si="87"/>
        <v>项</v>
      </c>
      <c r="J951" s="284">
        <v>2130804</v>
      </c>
      <c r="K951" s="284" t="s">
        <v>1553</v>
      </c>
      <c r="L951" s="287">
        <v>1512</v>
      </c>
      <c r="M951" s="285">
        <f t="shared" si="88"/>
        <v>0</v>
      </c>
      <c r="N951" s="285">
        <f t="shared" si="89"/>
        <v>0</v>
      </c>
    </row>
    <row r="952" ht="34.9" customHeight="1" spans="1:14">
      <c r="A952" s="473">
        <v>2130805</v>
      </c>
      <c r="B952" s="216" t="s">
        <v>1554</v>
      </c>
      <c r="C952" s="190"/>
      <c r="D952" s="190"/>
      <c r="E952" s="186"/>
      <c r="F952" s="278" t="str">
        <f t="shared" si="84"/>
        <v/>
      </c>
      <c r="G952" s="278" t="str">
        <f t="shared" si="85"/>
        <v/>
      </c>
      <c r="H952" s="472" t="str">
        <f t="shared" si="86"/>
        <v>否</v>
      </c>
      <c r="I952" s="476" t="str">
        <f t="shared" si="87"/>
        <v>项</v>
      </c>
      <c r="J952" s="284">
        <v>2130805</v>
      </c>
      <c r="K952" s="284" t="s">
        <v>1555</v>
      </c>
      <c r="L952" s="287">
        <v>0</v>
      </c>
      <c r="M952" s="285">
        <f t="shared" si="88"/>
        <v>0</v>
      </c>
      <c r="N952" s="285">
        <f t="shared" si="89"/>
        <v>0</v>
      </c>
    </row>
    <row r="953" ht="34.9" customHeight="1" spans="1:14">
      <c r="A953" s="473">
        <v>2130899</v>
      </c>
      <c r="B953" s="216" t="s">
        <v>1556</v>
      </c>
      <c r="C953" s="190"/>
      <c r="D953" s="190"/>
      <c r="E953" s="186"/>
      <c r="F953" s="278" t="str">
        <f t="shared" si="84"/>
        <v/>
      </c>
      <c r="G953" s="278" t="str">
        <f t="shared" si="85"/>
        <v/>
      </c>
      <c r="H953" s="472" t="str">
        <f t="shared" si="86"/>
        <v>否</v>
      </c>
      <c r="I953" s="476" t="str">
        <f t="shared" si="87"/>
        <v>项</v>
      </c>
      <c r="J953" s="284">
        <v>2130899</v>
      </c>
      <c r="K953" s="284" t="s">
        <v>1557</v>
      </c>
      <c r="L953" s="287">
        <v>0</v>
      </c>
      <c r="M953" s="285">
        <f t="shared" si="88"/>
        <v>0</v>
      </c>
      <c r="N953" s="285">
        <f t="shared" si="89"/>
        <v>0</v>
      </c>
    </row>
    <row r="954" ht="34.9" customHeight="1" spans="1:14">
      <c r="A954" s="473">
        <v>21309</v>
      </c>
      <c r="B954" s="216" t="s">
        <v>1558</v>
      </c>
      <c r="C954" s="190">
        <f>SUM(C955:C956)</f>
        <v>0</v>
      </c>
      <c r="D954" s="190">
        <f>SUM(D955:D956)</f>
        <v>0</v>
      </c>
      <c r="E954" s="186">
        <f>SUM(E955:E956)</f>
        <v>0</v>
      </c>
      <c r="F954" s="278" t="str">
        <f t="shared" si="84"/>
        <v/>
      </c>
      <c r="G954" s="278" t="str">
        <f t="shared" si="85"/>
        <v/>
      </c>
      <c r="H954" s="472" t="str">
        <f t="shared" si="86"/>
        <v>否</v>
      </c>
      <c r="I954" s="476" t="str">
        <f t="shared" si="87"/>
        <v>款</v>
      </c>
      <c r="J954" s="284">
        <v>21309</v>
      </c>
      <c r="K954" s="286" t="s">
        <v>1559</v>
      </c>
      <c r="L954" s="287">
        <v>0</v>
      </c>
      <c r="M954" s="285">
        <f t="shared" si="88"/>
        <v>0</v>
      </c>
      <c r="N954" s="285">
        <f t="shared" si="89"/>
        <v>0</v>
      </c>
    </row>
    <row r="955" ht="34.9" customHeight="1" spans="1:14">
      <c r="A955" s="473">
        <v>2130901</v>
      </c>
      <c r="B955" s="216" t="s">
        <v>1560</v>
      </c>
      <c r="C955" s="190"/>
      <c r="D955" s="190"/>
      <c r="E955" s="186"/>
      <c r="F955" s="278" t="str">
        <f t="shared" si="84"/>
        <v/>
      </c>
      <c r="G955" s="278" t="str">
        <f t="shared" si="85"/>
        <v/>
      </c>
      <c r="H955" s="472" t="str">
        <f t="shared" si="86"/>
        <v>否</v>
      </c>
      <c r="I955" s="476" t="str">
        <f t="shared" si="87"/>
        <v>项</v>
      </c>
      <c r="J955" s="284">
        <v>2130901</v>
      </c>
      <c r="K955" s="284" t="s">
        <v>1561</v>
      </c>
      <c r="L955" s="287">
        <v>0</v>
      </c>
      <c r="M955" s="285">
        <f t="shared" si="88"/>
        <v>0</v>
      </c>
      <c r="N955" s="285">
        <f t="shared" si="89"/>
        <v>0</v>
      </c>
    </row>
    <row r="956" ht="34.9" customHeight="1" spans="1:14">
      <c r="A956" s="473">
        <v>2130999</v>
      </c>
      <c r="B956" s="216" t="s">
        <v>1562</v>
      </c>
      <c r="C956" s="190"/>
      <c r="D956" s="190"/>
      <c r="E956" s="186"/>
      <c r="F956" s="278" t="str">
        <f t="shared" si="84"/>
        <v/>
      </c>
      <c r="G956" s="278" t="str">
        <f t="shared" si="85"/>
        <v/>
      </c>
      <c r="H956" s="472" t="str">
        <f t="shared" si="86"/>
        <v>否</v>
      </c>
      <c r="I956" s="476" t="str">
        <f t="shared" si="87"/>
        <v>项</v>
      </c>
      <c r="J956" s="284">
        <v>2130999</v>
      </c>
      <c r="K956" s="284" t="s">
        <v>1563</v>
      </c>
      <c r="L956" s="287">
        <v>0</v>
      </c>
      <c r="M956" s="285">
        <f t="shared" si="88"/>
        <v>0</v>
      </c>
      <c r="N956" s="285">
        <f t="shared" si="89"/>
        <v>0</v>
      </c>
    </row>
    <row r="957" ht="34.9" customHeight="1" spans="1:14">
      <c r="A957" s="473">
        <v>21399</v>
      </c>
      <c r="B957" s="216" t="s">
        <v>1564</v>
      </c>
      <c r="C957" s="190">
        <f>SUM(C958:C959)</f>
        <v>23</v>
      </c>
      <c r="D957" s="190">
        <f>SUM(D958:D959)</f>
        <v>28</v>
      </c>
      <c r="E957" s="186">
        <f>SUM(E958:E959)</f>
        <v>1</v>
      </c>
      <c r="F957" s="278">
        <f t="shared" si="84"/>
        <v>-0.956521739130435</v>
      </c>
      <c r="G957" s="278">
        <f t="shared" si="85"/>
        <v>0.0357142857142857</v>
      </c>
      <c r="H957" s="472" t="str">
        <f t="shared" si="86"/>
        <v>是</v>
      </c>
      <c r="I957" s="476" t="str">
        <f t="shared" si="87"/>
        <v>款</v>
      </c>
      <c r="J957" s="284">
        <v>21399</v>
      </c>
      <c r="K957" s="286" t="s">
        <v>1565</v>
      </c>
      <c r="L957" s="287">
        <v>1</v>
      </c>
      <c r="M957" s="285">
        <f t="shared" si="88"/>
        <v>0</v>
      </c>
      <c r="N957" s="285">
        <f t="shared" si="89"/>
        <v>0</v>
      </c>
    </row>
    <row r="958" ht="34.9" customHeight="1" spans="1:14">
      <c r="A958" s="473">
        <v>2139901</v>
      </c>
      <c r="B958" s="216" t="s">
        <v>1566</v>
      </c>
      <c r="C958" s="190"/>
      <c r="D958" s="190"/>
      <c r="E958" s="186"/>
      <c r="F958" s="278" t="str">
        <f t="shared" si="84"/>
        <v/>
      </c>
      <c r="G958" s="278" t="str">
        <f t="shared" si="85"/>
        <v/>
      </c>
      <c r="H958" s="472" t="str">
        <f t="shared" si="86"/>
        <v>否</v>
      </c>
      <c r="I958" s="476" t="str">
        <f t="shared" si="87"/>
        <v>项</v>
      </c>
      <c r="J958" s="284">
        <v>2139901</v>
      </c>
      <c r="K958" s="284" t="s">
        <v>1567</v>
      </c>
      <c r="L958" s="287">
        <v>0</v>
      </c>
      <c r="M958" s="285">
        <f t="shared" si="88"/>
        <v>0</v>
      </c>
      <c r="N958" s="285">
        <f t="shared" si="89"/>
        <v>0</v>
      </c>
    </row>
    <row r="959" ht="34.9" customHeight="1" spans="1:14">
      <c r="A959" s="473">
        <v>2139999</v>
      </c>
      <c r="B959" s="216" t="s">
        <v>1568</v>
      </c>
      <c r="C959" s="190">
        <v>23</v>
      </c>
      <c r="D959" s="400">
        <v>28</v>
      </c>
      <c r="E959" s="186">
        <v>1</v>
      </c>
      <c r="F959" s="278">
        <f t="shared" si="84"/>
        <v>-0.956521739130435</v>
      </c>
      <c r="G959" s="278">
        <f t="shared" si="85"/>
        <v>0.0357142857142857</v>
      </c>
      <c r="H959" s="472" t="str">
        <f t="shared" si="86"/>
        <v>是</v>
      </c>
      <c r="I959" s="476" t="str">
        <f t="shared" si="87"/>
        <v>项</v>
      </c>
      <c r="J959" s="284">
        <v>2139999</v>
      </c>
      <c r="K959" s="284" t="s">
        <v>1569</v>
      </c>
      <c r="L959" s="287">
        <v>1</v>
      </c>
      <c r="M959" s="285">
        <f t="shared" si="88"/>
        <v>0</v>
      </c>
      <c r="N959" s="285">
        <f t="shared" si="89"/>
        <v>0</v>
      </c>
    </row>
    <row r="960" ht="34.9" customHeight="1" spans="1:14">
      <c r="A960" s="471">
        <v>214</v>
      </c>
      <c r="B960" s="121" t="s">
        <v>102</v>
      </c>
      <c r="C960" s="197">
        <f>SUM(C961,C984,C994,C1004,C1009,C1016,C1021)</f>
        <v>7047</v>
      </c>
      <c r="D960" s="197">
        <f>SUM(D961,D984,D994,D1004,D1009,D1016,D1021)</f>
        <v>8008</v>
      </c>
      <c r="E960" s="180">
        <f>SUM(E961,E984,E994,E1004,E1009,E1016,E1021)</f>
        <v>4807</v>
      </c>
      <c r="F960" s="274">
        <f t="shared" si="84"/>
        <v>-0.317865758478785</v>
      </c>
      <c r="G960" s="274">
        <f t="shared" si="85"/>
        <v>0.600274725274725</v>
      </c>
      <c r="H960" s="472" t="str">
        <f t="shared" si="86"/>
        <v>是</v>
      </c>
      <c r="I960" s="476" t="str">
        <f t="shared" si="87"/>
        <v>类</v>
      </c>
      <c r="J960" s="284">
        <v>214</v>
      </c>
      <c r="K960" s="286" t="s">
        <v>1570</v>
      </c>
      <c r="L960" s="287">
        <v>4807</v>
      </c>
      <c r="M960" s="285">
        <f t="shared" si="88"/>
        <v>0</v>
      </c>
      <c r="N960" s="285">
        <f t="shared" si="89"/>
        <v>0</v>
      </c>
    </row>
    <row r="961" ht="34.9" customHeight="1" spans="1:14">
      <c r="A961" s="473">
        <v>21401</v>
      </c>
      <c r="B961" s="216" t="s">
        <v>1571</v>
      </c>
      <c r="C961" s="190">
        <f>SUM(C962:C983)</f>
        <v>4168</v>
      </c>
      <c r="D961" s="190">
        <f>SUM(D962:D983)</f>
        <v>4408</v>
      </c>
      <c r="E961" s="190">
        <f>SUM(E962:E983)</f>
        <v>2975</v>
      </c>
      <c r="F961" s="278">
        <f t="shared" si="84"/>
        <v>-0.286228406909789</v>
      </c>
      <c r="G961" s="278">
        <f t="shared" si="85"/>
        <v>0.674909255898367</v>
      </c>
      <c r="H961" s="472" t="str">
        <f t="shared" si="86"/>
        <v>是</v>
      </c>
      <c r="I961" s="476" t="str">
        <f t="shared" si="87"/>
        <v>款</v>
      </c>
      <c r="J961" s="284">
        <v>21401</v>
      </c>
      <c r="K961" s="286" t="s">
        <v>1572</v>
      </c>
      <c r="L961" s="287">
        <v>2975</v>
      </c>
      <c r="M961" s="285">
        <f t="shared" si="88"/>
        <v>0</v>
      </c>
      <c r="N961" s="285">
        <f t="shared" si="89"/>
        <v>0</v>
      </c>
    </row>
    <row r="962" ht="34.9" customHeight="1" spans="1:14">
      <c r="A962" s="473">
        <v>2140101</v>
      </c>
      <c r="B962" s="216" t="s">
        <v>145</v>
      </c>
      <c r="C962" s="190">
        <v>219</v>
      </c>
      <c r="D962" s="190">
        <v>270</v>
      </c>
      <c r="E962" s="186">
        <v>249</v>
      </c>
      <c r="F962" s="278">
        <f t="shared" si="84"/>
        <v>0.136986301369863</v>
      </c>
      <c r="G962" s="278">
        <f t="shared" si="85"/>
        <v>0.922222222222222</v>
      </c>
      <c r="H962" s="472" t="str">
        <f t="shared" si="86"/>
        <v>是</v>
      </c>
      <c r="I962" s="476" t="str">
        <f t="shared" si="87"/>
        <v>项</v>
      </c>
      <c r="J962" s="284">
        <v>2140101</v>
      </c>
      <c r="K962" s="284" t="s">
        <v>146</v>
      </c>
      <c r="L962" s="287">
        <v>249</v>
      </c>
      <c r="M962" s="285">
        <f t="shared" si="88"/>
        <v>0</v>
      </c>
      <c r="N962" s="285">
        <f t="shared" si="89"/>
        <v>0</v>
      </c>
    </row>
    <row r="963" ht="34.9" customHeight="1" spans="1:14">
      <c r="A963" s="473">
        <v>2140102</v>
      </c>
      <c r="B963" s="216" t="s">
        <v>147</v>
      </c>
      <c r="C963" s="190"/>
      <c r="D963" s="190"/>
      <c r="E963" s="186"/>
      <c r="F963" s="278" t="str">
        <f t="shared" si="84"/>
        <v/>
      </c>
      <c r="G963" s="278" t="str">
        <f t="shared" si="85"/>
        <v/>
      </c>
      <c r="H963" s="472" t="str">
        <f t="shared" si="86"/>
        <v>否</v>
      </c>
      <c r="I963" s="476" t="str">
        <f t="shared" si="87"/>
        <v>项</v>
      </c>
      <c r="J963" s="284">
        <v>2140102</v>
      </c>
      <c r="K963" s="284" t="s">
        <v>148</v>
      </c>
      <c r="L963" s="287">
        <v>0</v>
      </c>
      <c r="M963" s="285">
        <f t="shared" si="88"/>
        <v>0</v>
      </c>
      <c r="N963" s="285">
        <f t="shared" si="89"/>
        <v>0</v>
      </c>
    </row>
    <row r="964" ht="34.9" customHeight="1" spans="1:14">
      <c r="A964" s="473">
        <v>2140103</v>
      </c>
      <c r="B964" s="216" t="s">
        <v>149</v>
      </c>
      <c r="C964" s="190"/>
      <c r="D964" s="190"/>
      <c r="E964" s="186"/>
      <c r="F964" s="278" t="str">
        <f t="shared" si="84"/>
        <v/>
      </c>
      <c r="G964" s="278" t="str">
        <f t="shared" si="85"/>
        <v/>
      </c>
      <c r="H964" s="472" t="str">
        <f t="shared" si="86"/>
        <v>否</v>
      </c>
      <c r="I964" s="476" t="str">
        <f t="shared" si="87"/>
        <v>项</v>
      </c>
      <c r="J964" s="284">
        <v>2140103</v>
      </c>
      <c r="K964" s="284" t="s">
        <v>150</v>
      </c>
      <c r="L964" s="287">
        <v>0</v>
      </c>
      <c r="M964" s="285">
        <f t="shared" si="88"/>
        <v>0</v>
      </c>
      <c r="N964" s="285">
        <f t="shared" si="89"/>
        <v>0</v>
      </c>
    </row>
    <row r="965" ht="34.9" customHeight="1" spans="1:14">
      <c r="A965" s="473">
        <v>2140104</v>
      </c>
      <c r="B965" s="216" t="s">
        <v>1573</v>
      </c>
      <c r="C965" s="190"/>
      <c r="D965" s="190"/>
      <c r="E965" s="186"/>
      <c r="F965" s="278" t="str">
        <f t="shared" ref="F965:F1028" si="90">IF(C965&lt;&gt;0,E965/C965-1,"")</f>
        <v/>
      </c>
      <c r="G965" s="278" t="str">
        <f t="shared" ref="G965:G1028" si="91">IF(D965&lt;&gt;0,E965/D965,"")</f>
        <v/>
      </c>
      <c r="H965" s="472" t="str">
        <f t="shared" ref="H965:H1028" si="92">IF(LEN(A965)=3,"是",IF(B965&lt;&gt;"",IF(SUM(C965:E965)&lt;&gt;0,"是","否"),"是"))</f>
        <v>否</v>
      </c>
      <c r="I965" s="476" t="str">
        <f t="shared" ref="I965:I1028" si="93">IF(LEN(A965)=3,"类",IF(LEN(A965)=5,"款","项"))</f>
        <v>项</v>
      </c>
      <c r="J965" s="284">
        <v>2140104</v>
      </c>
      <c r="K965" s="284" t="s">
        <v>1574</v>
      </c>
      <c r="L965" s="287">
        <v>0</v>
      </c>
      <c r="M965" s="285">
        <f t="shared" si="88"/>
        <v>0</v>
      </c>
      <c r="N965" s="285">
        <f t="shared" si="89"/>
        <v>0</v>
      </c>
    </row>
    <row r="966" ht="34.9" customHeight="1" spans="1:14">
      <c r="A966" s="473">
        <v>2140106</v>
      </c>
      <c r="B966" s="216" t="s">
        <v>1575</v>
      </c>
      <c r="C966" s="190">
        <v>3308</v>
      </c>
      <c r="D966" s="400">
        <v>3160</v>
      </c>
      <c r="E966" s="190">
        <v>2292</v>
      </c>
      <c r="F966" s="278">
        <f t="shared" si="90"/>
        <v>-0.307134220072551</v>
      </c>
      <c r="G966" s="278">
        <f t="shared" si="91"/>
        <v>0.725316455696203</v>
      </c>
      <c r="H966" s="472" t="str">
        <f t="shared" si="92"/>
        <v>是</v>
      </c>
      <c r="I966" s="476" t="str">
        <f t="shared" si="93"/>
        <v>项</v>
      </c>
      <c r="J966" s="284">
        <v>2140106</v>
      </c>
      <c r="K966" s="284" t="s">
        <v>1576</v>
      </c>
      <c r="L966" s="287">
        <v>2292</v>
      </c>
      <c r="M966" s="285">
        <f t="shared" ref="M966:M1029" si="94">A966-J966</f>
        <v>0</v>
      </c>
      <c r="N966" s="285">
        <f t="shared" ref="N966:N1029" si="95">E966-L966</f>
        <v>0</v>
      </c>
    </row>
    <row r="967" ht="34.9" customHeight="1" spans="1:14">
      <c r="A967" s="473">
        <v>2140109</v>
      </c>
      <c r="B967" s="216" t="s">
        <v>1577</v>
      </c>
      <c r="C967" s="190"/>
      <c r="D967" s="190"/>
      <c r="E967" s="186"/>
      <c r="F967" s="278" t="str">
        <f t="shared" si="90"/>
        <v/>
      </c>
      <c r="G967" s="278" t="str">
        <f t="shared" si="91"/>
        <v/>
      </c>
      <c r="H967" s="472" t="str">
        <f t="shared" si="92"/>
        <v>否</v>
      </c>
      <c r="I967" s="476" t="str">
        <f t="shared" si="93"/>
        <v>项</v>
      </c>
      <c r="J967" s="284">
        <v>2140109</v>
      </c>
      <c r="K967" s="284" t="s">
        <v>1578</v>
      </c>
      <c r="L967" s="287">
        <v>0</v>
      </c>
      <c r="M967" s="285">
        <f t="shared" si="94"/>
        <v>0</v>
      </c>
      <c r="N967" s="285">
        <f t="shared" si="95"/>
        <v>0</v>
      </c>
    </row>
    <row r="968" ht="34.9" customHeight="1" spans="1:14">
      <c r="A968" s="473">
        <v>2140110</v>
      </c>
      <c r="B968" s="216" t="s">
        <v>1579</v>
      </c>
      <c r="C968" s="190"/>
      <c r="D968" s="190"/>
      <c r="E968" s="186"/>
      <c r="F968" s="278" t="str">
        <f t="shared" si="90"/>
        <v/>
      </c>
      <c r="G968" s="278" t="str">
        <f t="shared" si="91"/>
        <v/>
      </c>
      <c r="H968" s="472" t="str">
        <f t="shared" si="92"/>
        <v>否</v>
      </c>
      <c r="I968" s="476" t="str">
        <f t="shared" si="93"/>
        <v>项</v>
      </c>
      <c r="J968" s="284">
        <v>2140110</v>
      </c>
      <c r="K968" s="284" t="s">
        <v>1580</v>
      </c>
      <c r="L968" s="287">
        <v>0</v>
      </c>
      <c r="M968" s="285">
        <f t="shared" si="94"/>
        <v>0</v>
      </c>
      <c r="N968" s="285">
        <f t="shared" si="95"/>
        <v>0</v>
      </c>
    </row>
    <row r="969" ht="34.9" customHeight="1" spans="1:14">
      <c r="A969" s="473">
        <v>2140111</v>
      </c>
      <c r="B969" s="216" t="s">
        <v>1581</v>
      </c>
      <c r="C969" s="190"/>
      <c r="D969" s="190"/>
      <c r="E969" s="186"/>
      <c r="F969" s="278" t="str">
        <f t="shared" si="90"/>
        <v/>
      </c>
      <c r="G969" s="278" t="str">
        <f t="shared" si="91"/>
        <v/>
      </c>
      <c r="H969" s="472" t="str">
        <f t="shared" si="92"/>
        <v>否</v>
      </c>
      <c r="I969" s="476" t="str">
        <f t="shared" si="93"/>
        <v>项</v>
      </c>
      <c r="J969" s="284">
        <v>2140111</v>
      </c>
      <c r="K969" s="284" t="s">
        <v>1582</v>
      </c>
      <c r="L969" s="287">
        <v>0</v>
      </c>
      <c r="M969" s="285">
        <f t="shared" si="94"/>
        <v>0</v>
      </c>
      <c r="N969" s="285">
        <f t="shared" si="95"/>
        <v>0</v>
      </c>
    </row>
    <row r="970" ht="34.9" customHeight="1" spans="1:14">
      <c r="A970" s="473">
        <v>2140112</v>
      </c>
      <c r="B970" s="216" t="s">
        <v>1583</v>
      </c>
      <c r="C970" s="190">
        <v>159</v>
      </c>
      <c r="D970" s="400">
        <v>134</v>
      </c>
      <c r="E970" s="186">
        <v>170</v>
      </c>
      <c r="F970" s="278">
        <f t="shared" si="90"/>
        <v>0.0691823899371069</v>
      </c>
      <c r="G970" s="278">
        <f t="shared" si="91"/>
        <v>1.26865671641791</v>
      </c>
      <c r="H970" s="472" t="str">
        <f t="shared" si="92"/>
        <v>是</v>
      </c>
      <c r="I970" s="476" t="str">
        <f t="shared" si="93"/>
        <v>项</v>
      </c>
      <c r="J970" s="284">
        <v>2140112</v>
      </c>
      <c r="K970" s="284" t="s">
        <v>1584</v>
      </c>
      <c r="L970" s="287">
        <v>170</v>
      </c>
      <c r="M970" s="285">
        <f t="shared" si="94"/>
        <v>0</v>
      </c>
      <c r="N970" s="285">
        <f t="shared" si="95"/>
        <v>0</v>
      </c>
    </row>
    <row r="971" ht="34.9" customHeight="1" spans="1:14">
      <c r="A971" s="473">
        <v>2140114</v>
      </c>
      <c r="B971" s="216" t="s">
        <v>1585</v>
      </c>
      <c r="C971" s="190"/>
      <c r="D971" s="190"/>
      <c r="E971" s="186"/>
      <c r="F971" s="278" t="str">
        <f t="shared" si="90"/>
        <v/>
      </c>
      <c r="G971" s="278" t="str">
        <f t="shared" si="91"/>
        <v/>
      </c>
      <c r="H971" s="472" t="str">
        <f t="shared" si="92"/>
        <v>否</v>
      </c>
      <c r="I971" s="476" t="str">
        <f t="shared" si="93"/>
        <v>项</v>
      </c>
      <c r="J971" s="284">
        <v>2140114</v>
      </c>
      <c r="K971" s="284" t="s">
        <v>1586</v>
      </c>
      <c r="L971" s="287">
        <v>0</v>
      </c>
      <c r="M971" s="285">
        <f t="shared" si="94"/>
        <v>0</v>
      </c>
      <c r="N971" s="285">
        <f t="shared" si="95"/>
        <v>0</v>
      </c>
    </row>
    <row r="972" ht="34.9" customHeight="1" spans="1:14">
      <c r="A972" s="473">
        <v>2140122</v>
      </c>
      <c r="B972" s="216" t="s">
        <v>1587</v>
      </c>
      <c r="C972" s="190"/>
      <c r="D972" s="190"/>
      <c r="E972" s="186"/>
      <c r="F972" s="278" t="str">
        <f t="shared" si="90"/>
        <v/>
      </c>
      <c r="G972" s="278" t="str">
        <f t="shared" si="91"/>
        <v/>
      </c>
      <c r="H972" s="472" t="str">
        <f t="shared" si="92"/>
        <v>否</v>
      </c>
      <c r="I972" s="476" t="str">
        <f t="shared" si="93"/>
        <v>项</v>
      </c>
      <c r="J972" s="284">
        <v>2140122</v>
      </c>
      <c r="K972" s="284" t="s">
        <v>1588</v>
      </c>
      <c r="L972" s="287">
        <v>0</v>
      </c>
      <c r="M972" s="285">
        <f t="shared" si="94"/>
        <v>0</v>
      </c>
      <c r="N972" s="285">
        <f t="shared" si="95"/>
        <v>0</v>
      </c>
    </row>
    <row r="973" s="345" customFormat="1" ht="34.9" customHeight="1" spans="1:14">
      <c r="A973" s="473">
        <v>2140123</v>
      </c>
      <c r="B973" s="216" t="s">
        <v>1589</v>
      </c>
      <c r="C973" s="190"/>
      <c r="D973" s="190"/>
      <c r="E973" s="186"/>
      <c r="F973" s="278" t="str">
        <f t="shared" si="90"/>
        <v/>
      </c>
      <c r="G973" s="278" t="str">
        <f t="shared" si="91"/>
        <v/>
      </c>
      <c r="H973" s="472" t="str">
        <f t="shared" si="92"/>
        <v>否</v>
      </c>
      <c r="I973" s="476" t="str">
        <f t="shared" si="93"/>
        <v>项</v>
      </c>
      <c r="J973" s="284">
        <v>2140123</v>
      </c>
      <c r="K973" s="284" t="s">
        <v>1590</v>
      </c>
      <c r="L973" s="287">
        <v>0</v>
      </c>
      <c r="M973" s="285">
        <f t="shared" si="94"/>
        <v>0</v>
      </c>
      <c r="N973" s="285">
        <f t="shared" si="95"/>
        <v>0</v>
      </c>
    </row>
    <row r="974" ht="34.9" customHeight="1" spans="1:14">
      <c r="A974" s="473">
        <v>2140127</v>
      </c>
      <c r="B974" s="216" t="s">
        <v>1591</v>
      </c>
      <c r="C974" s="190"/>
      <c r="D974" s="190"/>
      <c r="E974" s="186"/>
      <c r="F974" s="278" t="str">
        <f t="shared" si="90"/>
        <v/>
      </c>
      <c r="G974" s="278" t="str">
        <f t="shared" si="91"/>
        <v/>
      </c>
      <c r="H974" s="472" t="str">
        <f t="shared" si="92"/>
        <v>否</v>
      </c>
      <c r="I974" s="476" t="str">
        <f t="shared" si="93"/>
        <v>项</v>
      </c>
      <c r="J974" s="284">
        <v>2140127</v>
      </c>
      <c r="K974" s="284" t="s">
        <v>1592</v>
      </c>
      <c r="L974" s="287">
        <v>0</v>
      </c>
      <c r="M974" s="285">
        <f t="shared" si="94"/>
        <v>0</v>
      </c>
      <c r="N974" s="285">
        <f t="shared" si="95"/>
        <v>0</v>
      </c>
    </row>
    <row r="975" s="345" customFormat="1" ht="34.9" customHeight="1" spans="1:14">
      <c r="A975" s="473">
        <v>2140128</v>
      </c>
      <c r="B975" s="216" t="s">
        <v>1593</v>
      </c>
      <c r="C975" s="190"/>
      <c r="D975" s="190"/>
      <c r="E975" s="186"/>
      <c r="F975" s="278" t="str">
        <f t="shared" si="90"/>
        <v/>
      </c>
      <c r="G975" s="278" t="str">
        <f t="shared" si="91"/>
        <v/>
      </c>
      <c r="H975" s="472" t="str">
        <f t="shared" si="92"/>
        <v>否</v>
      </c>
      <c r="I975" s="476" t="str">
        <f t="shared" si="93"/>
        <v>项</v>
      </c>
      <c r="J975" s="284">
        <v>2140128</v>
      </c>
      <c r="K975" s="284" t="s">
        <v>1594</v>
      </c>
      <c r="L975" s="287">
        <v>0</v>
      </c>
      <c r="M975" s="285">
        <f t="shared" si="94"/>
        <v>0</v>
      </c>
      <c r="N975" s="285">
        <f t="shared" si="95"/>
        <v>0</v>
      </c>
    </row>
    <row r="976" s="345" customFormat="1" ht="34.9" customHeight="1" spans="1:14">
      <c r="A976" s="473">
        <v>2140129</v>
      </c>
      <c r="B976" s="216" t="s">
        <v>1595</v>
      </c>
      <c r="C976" s="190"/>
      <c r="D976" s="190"/>
      <c r="E976" s="186"/>
      <c r="F976" s="278" t="str">
        <f t="shared" si="90"/>
        <v/>
      </c>
      <c r="G976" s="278" t="str">
        <f t="shared" si="91"/>
        <v/>
      </c>
      <c r="H976" s="472" t="str">
        <f t="shared" si="92"/>
        <v>否</v>
      </c>
      <c r="I976" s="476" t="str">
        <f t="shared" si="93"/>
        <v>项</v>
      </c>
      <c r="J976" s="284">
        <v>2140129</v>
      </c>
      <c r="K976" s="284" t="s">
        <v>1596</v>
      </c>
      <c r="L976" s="287">
        <v>0</v>
      </c>
      <c r="M976" s="285">
        <f t="shared" si="94"/>
        <v>0</v>
      </c>
      <c r="N976" s="285">
        <f t="shared" si="95"/>
        <v>0</v>
      </c>
    </row>
    <row r="977" ht="34.9" customHeight="1" spans="1:14">
      <c r="A977" s="473">
        <v>2140130</v>
      </c>
      <c r="B977" s="216" t="s">
        <v>1597</v>
      </c>
      <c r="C977" s="190"/>
      <c r="D977" s="190"/>
      <c r="E977" s="186"/>
      <c r="F977" s="278" t="str">
        <f t="shared" si="90"/>
        <v/>
      </c>
      <c r="G977" s="278" t="str">
        <f t="shared" si="91"/>
        <v/>
      </c>
      <c r="H977" s="472" t="str">
        <f t="shared" si="92"/>
        <v>否</v>
      </c>
      <c r="I977" s="476" t="str">
        <f t="shared" si="93"/>
        <v>项</v>
      </c>
      <c r="J977" s="284">
        <v>2140130</v>
      </c>
      <c r="K977" s="284" t="s">
        <v>1598</v>
      </c>
      <c r="L977" s="287">
        <v>0</v>
      </c>
      <c r="M977" s="285">
        <f t="shared" si="94"/>
        <v>0</v>
      </c>
      <c r="N977" s="285">
        <f t="shared" si="95"/>
        <v>0</v>
      </c>
    </row>
    <row r="978" s="345" customFormat="1" ht="34.9" customHeight="1" spans="1:14">
      <c r="A978" s="473">
        <v>2140131</v>
      </c>
      <c r="B978" s="216" t="s">
        <v>1599</v>
      </c>
      <c r="C978" s="190"/>
      <c r="D978" s="190"/>
      <c r="E978" s="186"/>
      <c r="F978" s="278" t="str">
        <f t="shared" si="90"/>
        <v/>
      </c>
      <c r="G978" s="278" t="str">
        <f t="shared" si="91"/>
        <v/>
      </c>
      <c r="H978" s="472" t="str">
        <f t="shared" si="92"/>
        <v>否</v>
      </c>
      <c r="I978" s="476" t="str">
        <f t="shared" si="93"/>
        <v>项</v>
      </c>
      <c r="J978" s="284">
        <v>2140131</v>
      </c>
      <c r="K978" s="284" t="s">
        <v>1600</v>
      </c>
      <c r="L978" s="287">
        <v>0</v>
      </c>
      <c r="M978" s="285">
        <f t="shared" si="94"/>
        <v>0</v>
      </c>
      <c r="N978" s="285">
        <f t="shared" si="95"/>
        <v>0</v>
      </c>
    </row>
    <row r="979" ht="34.9" customHeight="1" spans="1:14">
      <c r="A979" s="473">
        <v>2140133</v>
      </c>
      <c r="B979" s="216" t="s">
        <v>1601</v>
      </c>
      <c r="C979" s="190"/>
      <c r="D979" s="190"/>
      <c r="E979" s="186"/>
      <c r="F979" s="278" t="str">
        <f t="shared" si="90"/>
        <v/>
      </c>
      <c r="G979" s="278" t="str">
        <f t="shared" si="91"/>
        <v/>
      </c>
      <c r="H979" s="472" t="str">
        <f t="shared" si="92"/>
        <v>否</v>
      </c>
      <c r="I979" s="476" t="str">
        <f t="shared" si="93"/>
        <v>项</v>
      </c>
      <c r="J979" s="284">
        <v>2140133</v>
      </c>
      <c r="K979" s="284" t="s">
        <v>1602</v>
      </c>
      <c r="L979" s="287">
        <v>0</v>
      </c>
      <c r="M979" s="285">
        <f t="shared" si="94"/>
        <v>0</v>
      </c>
      <c r="N979" s="285">
        <f t="shared" si="95"/>
        <v>0</v>
      </c>
    </row>
    <row r="980" s="345" customFormat="1" ht="34.9" customHeight="1" spans="1:14">
      <c r="A980" s="473">
        <v>2140136</v>
      </c>
      <c r="B980" s="216" t="s">
        <v>1603</v>
      </c>
      <c r="C980" s="190"/>
      <c r="D980" s="190"/>
      <c r="E980" s="186"/>
      <c r="F980" s="278" t="str">
        <f t="shared" si="90"/>
        <v/>
      </c>
      <c r="G980" s="278" t="str">
        <f t="shared" si="91"/>
        <v/>
      </c>
      <c r="H980" s="472" t="str">
        <f t="shared" si="92"/>
        <v>否</v>
      </c>
      <c r="I980" s="476" t="str">
        <f t="shared" si="93"/>
        <v>项</v>
      </c>
      <c r="J980" s="284">
        <v>2140136</v>
      </c>
      <c r="K980" s="284" t="s">
        <v>1604</v>
      </c>
      <c r="L980" s="287">
        <v>0</v>
      </c>
      <c r="M980" s="285">
        <f t="shared" si="94"/>
        <v>0</v>
      </c>
      <c r="N980" s="285">
        <f t="shared" si="95"/>
        <v>0</v>
      </c>
    </row>
    <row r="981" ht="34.9" customHeight="1" spans="1:14">
      <c r="A981" s="473">
        <v>2140138</v>
      </c>
      <c r="B981" s="216" t="s">
        <v>1605</v>
      </c>
      <c r="C981" s="190">
        <v>480</v>
      </c>
      <c r="D981" s="190">
        <v>99</v>
      </c>
      <c r="E981" s="190">
        <v>259</v>
      </c>
      <c r="F981" s="278">
        <f t="shared" si="90"/>
        <v>-0.460416666666667</v>
      </c>
      <c r="G981" s="278">
        <f t="shared" si="91"/>
        <v>2.61616161616162</v>
      </c>
      <c r="H981" s="472" t="str">
        <f t="shared" si="92"/>
        <v>是</v>
      </c>
      <c r="I981" s="476" t="str">
        <f t="shared" si="93"/>
        <v>项</v>
      </c>
      <c r="J981" s="284">
        <v>2140138</v>
      </c>
      <c r="K981" s="284" t="s">
        <v>1606</v>
      </c>
      <c r="L981" s="287">
        <v>259</v>
      </c>
      <c r="M981" s="285">
        <f t="shared" si="94"/>
        <v>0</v>
      </c>
      <c r="N981" s="285">
        <f t="shared" si="95"/>
        <v>0</v>
      </c>
    </row>
    <row r="982" ht="34.9" customHeight="1" spans="1:14">
      <c r="A982" s="473">
        <v>2140139</v>
      </c>
      <c r="B982" s="216" t="s">
        <v>1607</v>
      </c>
      <c r="C982" s="190"/>
      <c r="D982" s="190"/>
      <c r="E982" s="190">
        <v>0</v>
      </c>
      <c r="F982" s="278" t="str">
        <f t="shared" si="90"/>
        <v/>
      </c>
      <c r="G982" s="278" t="str">
        <f t="shared" si="91"/>
        <v/>
      </c>
      <c r="H982" s="472" t="str">
        <f t="shared" si="92"/>
        <v>否</v>
      </c>
      <c r="I982" s="476" t="str">
        <f t="shared" si="93"/>
        <v>项</v>
      </c>
      <c r="J982" s="284">
        <v>2140139</v>
      </c>
      <c r="K982" s="284" t="s">
        <v>1608</v>
      </c>
      <c r="L982" s="287">
        <v>0</v>
      </c>
      <c r="M982" s="285">
        <f t="shared" si="94"/>
        <v>0</v>
      </c>
      <c r="N982" s="285">
        <f t="shared" si="95"/>
        <v>0</v>
      </c>
    </row>
    <row r="983" ht="34.9" customHeight="1" spans="1:14">
      <c r="A983" s="473">
        <v>2140199</v>
      </c>
      <c r="B983" s="216" t="s">
        <v>1609</v>
      </c>
      <c r="C983" s="190">
        <v>2</v>
      </c>
      <c r="D983" s="400">
        <v>745</v>
      </c>
      <c r="E983" s="190">
        <v>5</v>
      </c>
      <c r="F983" s="278">
        <f t="shared" si="90"/>
        <v>1.5</v>
      </c>
      <c r="G983" s="278">
        <f t="shared" si="91"/>
        <v>0.00671140939597315</v>
      </c>
      <c r="H983" s="472" t="str">
        <f t="shared" si="92"/>
        <v>是</v>
      </c>
      <c r="I983" s="476" t="str">
        <f t="shared" si="93"/>
        <v>项</v>
      </c>
      <c r="J983" s="284">
        <v>2140199</v>
      </c>
      <c r="K983" s="284" t="s">
        <v>1610</v>
      </c>
      <c r="L983" s="287">
        <v>5</v>
      </c>
      <c r="M983" s="285">
        <f t="shared" si="94"/>
        <v>0</v>
      </c>
      <c r="N983" s="285">
        <f t="shared" si="95"/>
        <v>0</v>
      </c>
    </row>
    <row r="984" ht="34.9" customHeight="1" spans="1:14">
      <c r="A984" s="473">
        <v>21402</v>
      </c>
      <c r="B984" s="216" t="s">
        <v>1611</v>
      </c>
      <c r="C984" s="190">
        <f>SUM(C985:C993)</f>
        <v>0</v>
      </c>
      <c r="D984" s="190">
        <f>SUM(D985:D993)</f>
        <v>0</v>
      </c>
      <c r="E984" s="186">
        <f>SUM(E985:E993)</f>
        <v>0</v>
      </c>
      <c r="F984" s="278" t="str">
        <f t="shared" si="90"/>
        <v/>
      </c>
      <c r="G984" s="278" t="str">
        <f t="shared" si="91"/>
        <v/>
      </c>
      <c r="H984" s="472" t="str">
        <f t="shared" si="92"/>
        <v>否</v>
      </c>
      <c r="I984" s="476" t="str">
        <f t="shared" si="93"/>
        <v>款</v>
      </c>
      <c r="J984" s="284">
        <v>21402</v>
      </c>
      <c r="K984" s="286" t="s">
        <v>1612</v>
      </c>
      <c r="L984" s="287">
        <v>0</v>
      </c>
      <c r="M984" s="285">
        <f t="shared" si="94"/>
        <v>0</v>
      </c>
      <c r="N984" s="285">
        <f t="shared" si="95"/>
        <v>0</v>
      </c>
    </row>
    <row r="985" ht="34.9" customHeight="1" spans="1:14">
      <c r="A985" s="473">
        <v>2140201</v>
      </c>
      <c r="B985" s="216" t="s">
        <v>145</v>
      </c>
      <c r="C985" s="190"/>
      <c r="D985" s="190"/>
      <c r="E985" s="186"/>
      <c r="F985" s="278" t="str">
        <f t="shared" si="90"/>
        <v/>
      </c>
      <c r="G985" s="278" t="str">
        <f t="shared" si="91"/>
        <v/>
      </c>
      <c r="H985" s="472" t="str">
        <f t="shared" si="92"/>
        <v>否</v>
      </c>
      <c r="I985" s="476" t="str">
        <f t="shared" si="93"/>
        <v>项</v>
      </c>
      <c r="J985" s="284">
        <v>2140201</v>
      </c>
      <c r="K985" s="284" t="s">
        <v>146</v>
      </c>
      <c r="L985" s="287">
        <v>0</v>
      </c>
      <c r="M985" s="285">
        <f t="shared" si="94"/>
        <v>0</v>
      </c>
      <c r="N985" s="285">
        <f t="shared" si="95"/>
        <v>0</v>
      </c>
    </row>
    <row r="986" ht="34.9" customHeight="1" spans="1:14">
      <c r="A986" s="473">
        <v>2140202</v>
      </c>
      <c r="B986" s="216" t="s">
        <v>147</v>
      </c>
      <c r="C986" s="190"/>
      <c r="D986" s="190"/>
      <c r="E986" s="186"/>
      <c r="F986" s="278" t="str">
        <f t="shared" si="90"/>
        <v/>
      </c>
      <c r="G986" s="278" t="str">
        <f t="shared" si="91"/>
        <v/>
      </c>
      <c r="H986" s="472" t="str">
        <f t="shared" si="92"/>
        <v>否</v>
      </c>
      <c r="I986" s="476" t="str">
        <f t="shared" si="93"/>
        <v>项</v>
      </c>
      <c r="J986" s="284">
        <v>2140202</v>
      </c>
      <c r="K986" s="284" t="s">
        <v>148</v>
      </c>
      <c r="L986" s="287">
        <v>0</v>
      </c>
      <c r="M986" s="285">
        <f t="shared" si="94"/>
        <v>0</v>
      </c>
      <c r="N986" s="285">
        <f t="shared" si="95"/>
        <v>0</v>
      </c>
    </row>
    <row r="987" ht="34.9" customHeight="1" spans="1:14">
      <c r="A987" s="473">
        <v>2140203</v>
      </c>
      <c r="B987" s="216" t="s">
        <v>149</v>
      </c>
      <c r="C987" s="190"/>
      <c r="D987" s="190"/>
      <c r="E987" s="186"/>
      <c r="F987" s="278" t="str">
        <f t="shared" si="90"/>
        <v/>
      </c>
      <c r="G987" s="278" t="str">
        <f t="shared" si="91"/>
        <v/>
      </c>
      <c r="H987" s="472" t="str">
        <f t="shared" si="92"/>
        <v>否</v>
      </c>
      <c r="I987" s="476" t="str">
        <f t="shared" si="93"/>
        <v>项</v>
      </c>
      <c r="J987" s="284">
        <v>2140203</v>
      </c>
      <c r="K987" s="284" t="s">
        <v>150</v>
      </c>
      <c r="L987" s="287">
        <v>0</v>
      </c>
      <c r="M987" s="285">
        <f t="shared" si="94"/>
        <v>0</v>
      </c>
      <c r="N987" s="285">
        <f t="shared" si="95"/>
        <v>0</v>
      </c>
    </row>
    <row r="988" s="345" customFormat="1" ht="34.9" customHeight="1" spans="1:14">
      <c r="A988" s="473">
        <v>2140204</v>
      </c>
      <c r="B988" s="216" t="s">
        <v>1613</v>
      </c>
      <c r="C988" s="190"/>
      <c r="D988" s="190"/>
      <c r="E988" s="186"/>
      <c r="F988" s="278" t="str">
        <f t="shared" si="90"/>
        <v/>
      </c>
      <c r="G988" s="278" t="str">
        <f t="shared" si="91"/>
        <v/>
      </c>
      <c r="H988" s="472" t="str">
        <f t="shared" si="92"/>
        <v>否</v>
      </c>
      <c r="I988" s="476" t="str">
        <f t="shared" si="93"/>
        <v>项</v>
      </c>
      <c r="J988" s="284">
        <v>2140204</v>
      </c>
      <c r="K988" s="284" t="s">
        <v>1614</v>
      </c>
      <c r="L988" s="287">
        <v>0</v>
      </c>
      <c r="M988" s="285">
        <f t="shared" si="94"/>
        <v>0</v>
      </c>
      <c r="N988" s="285">
        <f t="shared" si="95"/>
        <v>0</v>
      </c>
    </row>
    <row r="989" ht="34.9" customHeight="1" spans="1:14">
      <c r="A989" s="473">
        <v>2140205</v>
      </c>
      <c r="B989" s="216" t="s">
        <v>1615</v>
      </c>
      <c r="C989" s="190"/>
      <c r="D989" s="190"/>
      <c r="E989" s="186"/>
      <c r="F989" s="278" t="str">
        <f t="shared" si="90"/>
        <v/>
      </c>
      <c r="G989" s="278" t="str">
        <f t="shared" si="91"/>
        <v/>
      </c>
      <c r="H989" s="472" t="str">
        <f t="shared" si="92"/>
        <v>否</v>
      </c>
      <c r="I989" s="476" t="str">
        <f t="shared" si="93"/>
        <v>项</v>
      </c>
      <c r="J989" s="284">
        <v>2140205</v>
      </c>
      <c r="K989" s="284" t="s">
        <v>1616</v>
      </c>
      <c r="L989" s="287">
        <v>0</v>
      </c>
      <c r="M989" s="285">
        <f t="shared" si="94"/>
        <v>0</v>
      </c>
      <c r="N989" s="285">
        <f t="shared" si="95"/>
        <v>0</v>
      </c>
    </row>
    <row r="990" ht="34.9" customHeight="1" spans="1:14">
      <c r="A990" s="473">
        <v>2140206</v>
      </c>
      <c r="B990" s="216" t="s">
        <v>1617</v>
      </c>
      <c r="C990" s="190"/>
      <c r="D990" s="190"/>
      <c r="E990" s="186"/>
      <c r="F990" s="278" t="str">
        <f t="shared" si="90"/>
        <v/>
      </c>
      <c r="G990" s="278" t="str">
        <f t="shared" si="91"/>
        <v/>
      </c>
      <c r="H990" s="472" t="str">
        <f t="shared" si="92"/>
        <v>否</v>
      </c>
      <c r="I990" s="476" t="str">
        <f t="shared" si="93"/>
        <v>项</v>
      </c>
      <c r="J990" s="284">
        <v>2140206</v>
      </c>
      <c r="K990" s="284" t="s">
        <v>1618</v>
      </c>
      <c r="L990" s="287">
        <v>0</v>
      </c>
      <c r="M990" s="285">
        <f t="shared" si="94"/>
        <v>0</v>
      </c>
      <c r="N990" s="285">
        <f t="shared" si="95"/>
        <v>0</v>
      </c>
    </row>
    <row r="991" ht="34.9" customHeight="1" spans="1:14">
      <c r="A991" s="473">
        <v>2140207</v>
      </c>
      <c r="B991" s="216" t="s">
        <v>1619</v>
      </c>
      <c r="C991" s="190"/>
      <c r="D991" s="190"/>
      <c r="E991" s="186"/>
      <c r="F991" s="278" t="str">
        <f t="shared" si="90"/>
        <v/>
      </c>
      <c r="G991" s="278" t="str">
        <f t="shared" si="91"/>
        <v/>
      </c>
      <c r="H991" s="472" t="str">
        <f t="shared" si="92"/>
        <v>否</v>
      </c>
      <c r="I991" s="476" t="str">
        <f t="shared" si="93"/>
        <v>项</v>
      </c>
      <c r="J991" s="284">
        <v>2140207</v>
      </c>
      <c r="K991" s="284" t="s">
        <v>1620</v>
      </c>
      <c r="L991" s="287">
        <v>0</v>
      </c>
      <c r="M991" s="285">
        <f t="shared" si="94"/>
        <v>0</v>
      </c>
      <c r="N991" s="285">
        <f t="shared" si="95"/>
        <v>0</v>
      </c>
    </row>
    <row r="992" s="345" customFormat="1" ht="34.9" customHeight="1" spans="1:14">
      <c r="A992" s="473">
        <v>2140208</v>
      </c>
      <c r="B992" s="216" t="s">
        <v>1621</v>
      </c>
      <c r="C992" s="190"/>
      <c r="D992" s="190"/>
      <c r="E992" s="186"/>
      <c r="F992" s="278" t="str">
        <f t="shared" si="90"/>
        <v/>
      </c>
      <c r="G992" s="278" t="str">
        <f t="shared" si="91"/>
        <v/>
      </c>
      <c r="H992" s="472" t="str">
        <f t="shared" si="92"/>
        <v>否</v>
      </c>
      <c r="I992" s="476" t="str">
        <f t="shared" si="93"/>
        <v>项</v>
      </c>
      <c r="J992" s="284">
        <v>2140208</v>
      </c>
      <c r="K992" s="284" t="s">
        <v>1622</v>
      </c>
      <c r="L992" s="287">
        <v>0</v>
      </c>
      <c r="M992" s="285">
        <f t="shared" si="94"/>
        <v>0</v>
      </c>
      <c r="N992" s="285">
        <f t="shared" si="95"/>
        <v>0</v>
      </c>
    </row>
    <row r="993" s="345" customFormat="1" ht="34.9" customHeight="1" spans="1:14">
      <c r="A993" s="473">
        <v>2140299</v>
      </c>
      <c r="B993" s="216" t="s">
        <v>1623</v>
      </c>
      <c r="C993" s="190"/>
      <c r="D993" s="190"/>
      <c r="E993" s="186"/>
      <c r="F993" s="278" t="str">
        <f t="shared" si="90"/>
        <v/>
      </c>
      <c r="G993" s="278" t="str">
        <f t="shared" si="91"/>
        <v/>
      </c>
      <c r="H993" s="472" t="str">
        <f t="shared" si="92"/>
        <v>否</v>
      </c>
      <c r="I993" s="476" t="str">
        <f t="shared" si="93"/>
        <v>项</v>
      </c>
      <c r="J993" s="284">
        <v>2140299</v>
      </c>
      <c r="K993" s="284" t="s">
        <v>1624</v>
      </c>
      <c r="L993" s="287">
        <v>0</v>
      </c>
      <c r="M993" s="285">
        <f t="shared" si="94"/>
        <v>0</v>
      </c>
      <c r="N993" s="285">
        <f t="shared" si="95"/>
        <v>0</v>
      </c>
    </row>
    <row r="994" ht="34.9" customHeight="1" spans="1:14">
      <c r="A994" s="473">
        <v>21403</v>
      </c>
      <c r="B994" s="216" t="s">
        <v>1625</v>
      </c>
      <c r="C994" s="190">
        <f>SUM(C995:C1003)</f>
        <v>-250</v>
      </c>
      <c r="D994" s="190">
        <f>SUM(D995:D1003)</f>
        <v>0</v>
      </c>
      <c r="E994" s="186">
        <f>SUM(E995:E1003)</f>
        <v>0</v>
      </c>
      <c r="F994" s="278">
        <f t="shared" si="90"/>
        <v>-1</v>
      </c>
      <c r="G994" s="278" t="str">
        <f t="shared" si="91"/>
        <v/>
      </c>
      <c r="H994" s="472" t="str">
        <f t="shared" si="92"/>
        <v>是</v>
      </c>
      <c r="I994" s="476" t="str">
        <f t="shared" si="93"/>
        <v>款</v>
      </c>
      <c r="J994" s="284">
        <v>21403</v>
      </c>
      <c r="K994" s="286" t="s">
        <v>1626</v>
      </c>
      <c r="L994" s="287">
        <v>0</v>
      </c>
      <c r="M994" s="285">
        <f t="shared" si="94"/>
        <v>0</v>
      </c>
      <c r="N994" s="285">
        <f t="shared" si="95"/>
        <v>0</v>
      </c>
    </row>
    <row r="995" ht="34.9" customHeight="1" spans="1:14">
      <c r="A995" s="473">
        <v>2140301</v>
      </c>
      <c r="B995" s="216" t="s">
        <v>145</v>
      </c>
      <c r="C995" s="190"/>
      <c r="D995" s="190"/>
      <c r="E995" s="186"/>
      <c r="F995" s="278" t="str">
        <f t="shared" si="90"/>
        <v/>
      </c>
      <c r="G995" s="278" t="str">
        <f t="shared" si="91"/>
        <v/>
      </c>
      <c r="H995" s="472" t="str">
        <f t="shared" si="92"/>
        <v>否</v>
      </c>
      <c r="I995" s="476" t="str">
        <f t="shared" si="93"/>
        <v>项</v>
      </c>
      <c r="J995" s="284">
        <v>2140301</v>
      </c>
      <c r="K995" s="284" t="s">
        <v>146</v>
      </c>
      <c r="L995" s="287">
        <v>0</v>
      </c>
      <c r="M995" s="285">
        <f t="shared" si="94"/>
        <v>0</v>
      </c>
      <c r="N995" s="285">
        <f t="shared" si="95"/>
        <v>0</v>
      </c>
    </row>
    <row r="996" ht="34.9" customHeight="1" spans="1:14">
      <c r="A996" s="473">
        <v>2140302</v>
      </c>
      <c r="B996" s="216" t="s">
        <v>147</v>
      </c>
      <c r="C996" s="190"/>
      <c r="D996" s="190"/>
      <c r="E996" s="186"/>
      <c r="F996" s="278" t="str">
        <f t="shared" si="90"/>
        <v/>
      </c>
      <c r="G996" s="278" t="str">
        <f t="shared" si="91"/>
        <v/>
      </c>
      <c r="H996" s="472" t="str">
        <f t="shared" si="92"/>
        <v>否</v>
      </c>
      <c r="I996" s="476" t="str">
        <f t="shared" si="93"/>
        <v>项</v>
      </c>
      <c r="J996" s="284">
        <v>2140302</v>
      </c>
      <c r="K996" s="284" t="s">
        <v>148</v>
      </c>
      <c r="L996" s="287">
        <v>0</v>
      </c>
      <c r="M996" s="285">
        <f t="shared" si="94"/>
        <v>0</v>
      </c>
      <c r="N996" s="285">
        <f t="shared" si="95"/>
        <v>0</v>
      </c>
    </row>
    <row r="997" ht="34.9" customHeight="1" spans="1:14">
      <c r="A997" s="473">
        <v>2140303</v>
      </c>
      <c r="B997" s="216" t="s">
        <v>149</v>
      </c>
      <c r="C997" s="190"/>
      <c r="D997" s="190"/>
      <c r="E997" s="186"/>
      <c r="F997" s="278" t="str">
        <f t="shared" si="90"/>
        <v/>
      </c>
      <c r="G997" s="278" t="str">
        <f t="shared" si="91"/>
        <v/>
      </c>
      <c r="H997" s="472" t="str">
        <f t="shared" si="92"/>
        <v>否</v>
      </c>
      <c r="I997" s="476" t="str">
        <f t="shared" si="93"/>
        <v>项</v>
      </c>
      <c r="J997" s="284">
        <v>2140303</v>
      </c>
      <c r="K997" s="284" t="s">
        <v>150</v>
      </c>
      <c r="L997" s="287">
        <v>0</v>
      </c>
      <c r="M997" s="285">
        <f t="shared" si="94"/>
        <v>0</v>
      </c>
      <c r="N997" s="285">
        <f t="shared" si="95"/>
        <v>0</v>
      </c>
    </row>
    <row r="998" s="345" customFormat="1" ht="34.9" customHeight="1" spans="1:14">
      <c r="A998" s="473">
        <v>2140304</v>
      </c>
      <c r="B998" s="216" t="s">
        <v>1627</v>
      </c>
      <c r="C998" s="190">
        <v>-250</v>
      </c>
      <c r="D998" s="190"/>
      <c r="E998" s="186"/>
      <c r="F998" s="278">
        <f t="shared" si="90"/>
        <v>-1</v>
      </c>
      <c r="G998" s="278" t="str">
        <f t="shared" si="91"/>
        <v/>
      </c>
      <c r="H998" s="472" t="str">
        <f t="shared" si="92"/>
        <v>是</v>
      </c>
      <c r="I998" s="476" t="str">
        <f t="shared" si="93"/>
        <v>项</v>
      </c>
      <c r="J998" s="284">
        <v>2140304</v>
      </c>
      <c r="K998" s="284" t="s">
        <v>1628</v>
      </c>
      <c r="L998" s="287">
        <v>0</v>
      </c>
      <c r="M998" s="285">
        <f t="shared" si="94"/>
        <v>0</v>
      </c>
      <c r="N998" s="285">
        <f t="shared" si="95"/>
        <v>0</v>
      </c>
    </row>
    <row r="999" ht="34.9" customHeight="1" spans="1:14">
      <c r="A999" s="473">
        <v>2140305</v>
      </c>
      <c r="B999" s="216" t="s">
        <v>1629</v>
      </c>
      <c r="C999" s="190"/>
      <c r="D999" s="190"/>
      <c r="E999" s="186"/>
      <c r="F999" s="278" t="str">
        <f t="shared" si="90"/>
        <v/>
      </c>
      <c r="G999" s="278" t="str">
        <f t="shared" si="91"/>
        <v/>
      </c>
      <c r="H999" s="472" t="str">
        <f t="shared" si="92"/>
        <v>否</v>
      </c>
      <c r="I999" s="476" t="str">
        <f t="shared" si="93"/>
        <v>项</v>
      </c>
      <c r="J999" s="284">
        <v>2140305</v>
      </c>
      <c r="K999" s="284" t="s">
        <v>1630</v>
      </c>
      <c r="L999" s="287">
        <v>0</v>
      </c>
      <c r="M999" s="285">
        <f t="shared" si="94"/>
        <v>0</v>
      </c>
      <c r="N999" s="285">
        <f t="shared" si="95"/>
        <v>0</v>
      </c>
    </row>
    <row r="1000" s="345" customFormat="1" ht="34.9" customHeight="1" spans="1:14">
      <c r="A1000" s="473">
        <v>2140306</v>
      </c>
      <c r="B1000" s="216" t="s">
        <v>1631</v>
      </c>
      <c r="C1000" s="190"/>
      <c r="D1000" s="190"/>
      <c r="E1000" s="186"/>
      <c r="F1000" s="278" t="str">
        <f t="shared" si="90"/>
        <v/>
      </c>
      <c r="G1000" s="278" t="str">
        <f t="shared" si="91"/>
        <v/>
      </c>
      <c r="H1000" s="472" t="str">
        <f t="shared" si="92"/>
        <v>否</v>
      </c>
      <c r="I1000" s="476" t="str">
        <f t="shared" si="93"/>
        <v>项</v>
      </c>
      <c r="J1000" s="284">
        <v>2140306</v>
      </c>
      <c r="K1000" s="284" t="s">
        <v>1632</v>
      </c>
      <c r="L1000" s="287">
        <v>0</v>
      </c>
      <c r="M1000" s="285">
        <f t="shared" si="94"/>
        <v>0</v>
      </c>
      <c r="N1000" s="285">
        <f t="shared" si="95"/>
        <v>0</v>
      </c>
    </row>
    <row r="1001" s="345" customFormat="1" ht="34.9" customHeight="1" spans="1:14">
      <c r="A1001" s="473">
        <v>2140307</v>
      </c>
      <c r="B1001" s="216" t="s">
        <v>1633</v>
      </c>
      <c r="C1001" s="190"/>
      <c r="D1001" s="190"/>
      <c r="E1001" s="186"/>
      <c r="F1001" s="278" t="str">
        <f t="shared" si="90"/>
        <v/>
      </c>
      <c r="G1001" s="278" t="str">
        <f t="shared" si="91"/>
        <v/>
      </c>
      <c r="H1001" s="472" t="str">
        <f t="shared" si="92"/>
        <v>否</v>
      </c>
      <c r="I1001" s="476" t="str">
        <f t="shared" si="93"/>
        <v>项</v>
      </c>
      <c r="J1001" s="284">
        <v>2140307</v>
      </c>
      <c r="K1001" s="284" t="s">
        <v>1634</v>
      </c>
      <c r="L1001" s="287">
        <v>0</v>
      </c>
      <c r="M1001" s="285">
        <f t="shared" si="94"/>
        <v>0</v>
      </c>
      <c r="N1001" s="285">
        <f t="shared" si="95"/>
        <v>0</v>
      </c>
    </row>
    <row r="1002" ht="34.9" customHeight="1" spans="1:14">
      <c r="A1002" s="473">
        <v>2140308</v>
      </c>
      <c r="B1002" s="216" t="s">
        <v>1635</v>
      </c>
      <c r="C1002" s="190"/>
      <c r="D1002" s="190"/>
      <c r="E1002" s="186"/>
      <c r="F1002" s="278" t="str">
        <f t="shared" si="90"/>
        <v/>
      </c>
      <c r="G1002" s="278" t="str">
        <f t="shared" si="91"/>
        <v/>
      </c>
      <c r="H1002" s="472" t="str">
        <f t="shared" si="92"/>
        <v>否</v>
      </c>
      <c r="I1002" s="476" t="str">
        <f t="shared" si="93"/>
        <v>项</v>
      </c>
      <c r="J1002" s="284">
        <v>2140308</v>
      </c>
      <c r="K1002" s="284" t="s">
        <v>1636</v>
      </c>
      <c r="L1002" s="287">
        <v>0</v>
      </c>
      <c r="M1002" s="285">
        <f t="shared" si="94"/>
        <v>0</v>
      </c>
      <c r="N1002" s="285">
        <f t="shared" si="95"/>
        <v>0</v>
      </c>
    </row>
    <row r="1003" s="345" customFormat="1" ht="34.9" customHeight="1" spans="1:14">
      <c r="A1003" s="473">
        <v>2140399</v>
      </c>
      <c r="B1003" s="216" t="s">
        <v>1637</v>
      </c>
      <c r="C1003" s="190"/>
      <c r="D1003" s="190"/>
      <c r="E1003" s="186"/>
      <c r="F1003" s="278" t="str">
        <f t="shared" si="90"/>
        <v/>
      </c>
      <c r="G1003" s="278" t="str">
        <f t="shared" si="91"/>
        <v/>
      </c>
      <c r="H1003" s="472" t="str">
        <f t="shared" si="92"/>
        <v>否</v>
      </c>
      <c r="I1003" s="476" t="str">
        <f t="shared" si="93"/>
        <v>项</v>
      </c>
      <c r="J1003" s="284">
        <v>2140399</v>
      </c>
      <c r="K1003" s="284" t="s">
        <v>1638</v>
      </c>
      <c r="L1003" s="287">
        <v>0</v>
      </c>
      <c r="M1003" s="285">
        <f t="shared" si="94"/>
        <v>0</v>
      </c>
      <c r="N1003" s="285">
        <f t="shared" si="95"/>
        <v>0</v>
      </c>
    </row>
    <row r="1004" ht="34.9" customHeight="1" spans="1:14">
      <c r="A1004" s="473">
        <v>21404</v>
      </c>
      <c r="B1004" s="216" t="s">
        <v>1639</v>
      </c>
      <c r="C1004" s="190">
        <f>SUM(C1005:C1008)</f>
        <v>711</v>
      </c>
      <c r="D1004" s="190">
        <f>SUM(D1005:D1008)</f>
        <v>0</v>
      </c>
      <c r="E1004" s="186">
        <f>SUM(E1005:E1008)</f>
        <v>5</v>
      </c>
      <c r="F1004" s="278">
        <f t="shared" si="90"/>
        <v>-0.992967651195499</v>
      </c>
      <c r="G1004" s="278" t="str">
        <f t="shared" si="91"/>
        <v/>
      </c>
      <c r="H1004" s="472" t="str">
        <f t="shared" si="92"/>
        <v>是</v>
      </c>
      <c r="I1004" s="476" t="str">
        <f t="shared" si="93"/>
        <v>款</v>
      </c>
      <c r="J1004" s="284">
        <v>21404</v>
      </c>
      <c r="K1004" s="286" t="s">
        <v>1640</v>
      </c>
      <c r="L1004" s="287">
        <v>5</v>
      </c>
      <c r="M1004" s="285">
        <f t="shared" si="94"/>
        <v>0</v>
      </c>
      <c r="N1004" s="285">
        <f t="shared" si="95"/>
        <v>0</v>
      </c>
    </row>
    <row r="1005" ht="34.9" customHeight="1" spans="1:14">
      <c r="A1005" s="473">
        <v>2140401</v>
      </c>
      <c r="B1005" s="216" t="s">
        <v>1641</v>
      </c>
      <c r="C1005" s="190">
        <v>182</v>
      </c>
      <c r="D1005" s="190"/>
      <c r="E1005" s="186">
        <v>5</v>
      </c>
      <c r="F1005" s="278">
        <f t="shared" si="90"/>
        <v>-0.972527472527473</v>
      </c>
      <c r="G1005" s="278" t="str">
        <f t="shared" si="91"/>
        <v/>
      </c>
      <c r="H1005" s="472" t="str">
        <f t="shared" si="92"/>
        <v>是</v>
      </c>
      <c r="I1005" s="476" t="str">
        <f t="shared" si="93"/>
        <v>项</v>
      </c>
      <c r="J1005" s="284">
        <v>2140401</v>
      </c>
      <c r="K1005" s="284" t="s">
        <v>1642</v>
      </c>
      <c r="L1005" s="287">
        <v>5</v>
      </c>
      <c r="M1005" s="285">
        <f t="shared" si="94"/>
        <v>0</v>
      </c>
      <c r="N1005" s="285">
        <f t="shared" si="95"/>
        <v>0</v>
      </c>
    </row>
    <row r="1006" ht="34.9" customHeight="1" spans="1:14">
      <c r="A1006" s="473">
        <v>2140402</v>
      </c>
      <c r="B1006" s="216" t="s">
        <v>1643</v>
      </c>
      <c r="C1006" s="190">
        <v>477</v>
      </c>
      <c r="D1006" s="190"/>
      <c r="E1006" s="186"/>
      <c r="F1006" s="278">
        <f t="shared" si="90"/>
        <v>-1</v>
      </c>
      <c r="G1006" s="278" t="str">
        <f t="shared" si="91"/>
        <v/>
      </c>
      <c r="H1006" s="472" t="str">
        <f t="shared" si="92"/>
        <v>是</v>
      </c>
      <c r="I1006" s="476" t="str">
        <f t="shared" si="93"/>
        <v>项</v>
      </c>
      <c r="J1006" s="284">
        <v>2140402</v>
      </c>
      <c r="K1006" s="284" t="s">
        <v>1644</v>
      </c>
      <c r="L1006" s="287">
        <v>0</v>
      </c>
      <c r="M1006" s="285">
        <f t="shared" si="94"/>
        <v>0</v>
      </c>
      <c r="N1006" s="285">
        <f t="shared" si="95"/>
        <v>0</v>
      </c>
    </row>
    <row r="1007" ht="34.9" customHeight="1" spans="1:14">
      <c r="A1007" s="473">
        <v>2140403</v>
      </c>
      <c r="B1007" s="216" t="s">
        <v>1645</v>
      </c>
      <c r="C1007" s="190">
        <v>52</v>
      </c>
      <c r="D1007" s="190"/>
      <c r="E1007" s="186"/>
      <c r="F1007" s="278">
        <f t="shared" si="90"/>
        <v>-1</v>
      </c>
      <c r="G1007" s="278" t="str">
        <f t="shared" si="91"/>
        <v/>
      </c>
      <c r="H1007" s="472" t="str">
        <f t="shared" si="92"/>
        <v>是</v>
      </c>
      <c r="I1007" s="476" t="str">
        <f t="shared" si="93"/>
        <v>项</v>
      </c>
      <c r="J1007" s="284">
        <v>2140403</v>
      </c>
      <c r="K1007" s="284" t="s">
        <v>1646</v>
      </c>
      <c r="L1007" s="287">
        <v>0</v>
      </c>
      <c r="M1007" s="285">
        <f t="shared" si="94"/>
        <v>0</v>
      </c>
      <c r="N1007" s="285">
        <f t="shared" si="95"/>
        <v>0</v>
      </c>
    </row>
    <row r="1008" ht="34.9" customHeight="1" spans="1:14">
      <c r="A1008" s="473">
        <v>2140499</v>
      </c>
      <c r="B1008" s="216" t="s">
        <v>1647</v>
      </c>
      <c r="C1008" s="190"/>
      <c r="D1008" s="190"/>
      <c r="E1008" s="186"/>
      <c r="F1008" s="278" t="str">
        <f t="shared" si="90"/>
        <v/>
      </c>
      <c r="G1008" s="278" t="str">
        <f t="shared" si="91"/>
        <v/>
      </c>
      <c r="H1008" s="472" t="str">
        <f t="shared" si="92"/>
        <v>否</v>
      </c>
      <c r="I1008" s="476" t="str">
        <f t="shared" si="93"/>
        <v>项</v>
      </c>
      <c r="J1008" s="284">
        <v>2140499</v>
      </c>
      <c r="K1008" s="284" t="s">
        <v>1648</v>
      </c>
      <c r="L1008" s="287">
        <v>0</v>
      </c>
      <c r="M1008" s="285">
        <f t="shared" si="94"/>
        <v>0</v>
      </c>
      <c r="N1008" s="285">
        <f t="shared" si="95"/>
        <v>0</v>
      </c>
    </row>
    <row r="1009" ht="34.9" customHeight="1" spans="1:14">
      <c r="A1009" s="473">
        <v>21405</v>
      </c>
      <c r="B1009" s="216" t="s">
        <v>1649</v>
      </c>
      <c r="C1009" s="190">
        <f>SUM(C1010:C1015)</f>
        <v>0</v>
      </c>
      <c r="D1009" s="190">
        <f>SUM(D1010:D1015)</f>
        <v>0</v>
      </c>
      <c r="E1009" s="186">
        <f>SUM(E1010:E1015)</f>
        <v>0</v>
      </c>
      <c r="F1009" s="278" t="str">
        <f t="shared" si="90"/>
        <v/>
      </c>
      <c r="G1009" s="278" t="str">
        <f t="shared" si="91"/>
        <v/>
      </c>
      <c r="H1009" s="472" t="str">
        <f t="shared" si="92"/>
        <v>否</v>
      </c>
      <c r="I1009" s="476" t="str">
        <f t="shared" si="93"/>
        <v>款</v>
      </c>
      <c r="J1009" s="284">
        <v>21405</v>
      </c>
      <c r="K1009" s="286" t="s">
        <v>1650</v>
      </c>
      <c r="L1009" s="287">
        <v>0</v>
      </c>
      <c r="M1009" s="285">
        <f t="shared" si="94"/>
        <v>0</v>
      </c>
      <c r="N1009" s="285">
        <f t="shared" si="95"/>
        <v>0</v>
      </c>
    </row>
    <row r="1010" ht="34.9" customHeight="1" spans="1:14">
      <c r="A1010" s="473">
        <v>2140501</v>
      </c>
      <c r="B1010" s="216" t="s">
        <v>145</v>
      </c>
      <c r="C1010" s="190"/>
      <c r="D1010" s="190"/>
      <c r="E1010" s="186"/>
      <c r="F1010" s="278" t="str">
        <f t="shared" si="90"/>
        <v/>
      </c>
      <c r="G1010" s="278" t="str">
        <f t="shared" si="91"/>
        <v/>
      </c>
      <c r="H1010" s="472" t="str">
        <f t="shared" si="92"/>
        <v>否</v>
      </c>
      <c r="I1010" s="476" t="str">
        <f t="shared" si="93"/>
        <v>项</v>
      </c>
      <c r="J1010" s="284">
        <v>2140501</v>
      </c>
      <c r="K1010" s="284" t="s">
        <v>146</v>
      </c>
      <c r="L1010" s="287">
        <v>0</v>
      </c>
      <c r="M1010" s="285">
        <f t="shared" si="94"/>
        <v>0</v>
      </c>
      <c r="N1010" s="285">
        <f t="shared" si="95"/>
        <v>0</v>
      </c>
    </row>
    <row r="1011" ht="34.9" customHeight="1" spans="1:14">
      <c r="A1011" s="473">
        <v>2140502</v>
      </c>
      <c r="B1011" s="216" t="s">
        <v>147</v>
      </c>
      <c r="C1011" s="190"/>
      <c r="D1011" s="190"/>
      <c r="E1011" s="186"/>
      <c r="F1011" s="278" t="str">
        <f t="shared" si="90"/>
        <v/>
      </c>
      <c r="G1011" s="278" t="str">
        <f t="shared" si="91"/>
        <v/>
      </c>
      <c r="H1011" s="472" t="str">
        <f t="shared" si="92"/>
        <v>否</v>
      </c>
      <c r="I1011" s="476" t="str">
        <f t="shared" si="93"/>
        <v>项</v>
      </c>
      <c r="J1011" s="284">
        <v>2140502</v>
      </c>
      <c r="K1011" s="284" t="s">
        <v>148</v>
      </c>
      <c r="L1011" s="287">
        <v>0</v>
      </c>
      <c r="M1011" s="285">
        <f t="shared" si="94"/>
        <v>0</v>
      </c>
      <c r="N1011" s="285">
        <f t="shared" si="95"/>
        <v>0</v>
      </c>
    </row>
    <row r="1012" s="345" customFormat="1" ht="34.9" customHeight="1" spans="1:14">
      <c r="A1012" s="473">
        <v>2140503</v>
      </c>
      <c r="B1012" s="216" t="s">
        <v>149</v>
      </c>
      <c r="C1012" s="190"/>
      <c r="D1012" s="190"/>
      <c r="E1012" s="186"/>
      <c r="F1012" s="278" t="str">
        <f t="shared" si="90"/>
        <v/>
      </c>
      <c r="G1012" s="278" t="str">
        <f t="shared" si="91"/>
        <v/>
      </c>
      <c r="H1012" s="472" t="str">
        <f t="shared" si="92"/>
        <v>否</v>
      </c>
      <c r="I1012" s="476" t="str">
        <f t="shared" si="93"/>
        <v>项</v>
      </c>
      <c r="J1012" s="284">
        <v>2140503</v>
      </c>
      <c r="K1012" s="284" t="s">
        <v>150</v>
      </c>
      <c r="L1012" s="287">
        <v>0</v>
      </c>
      <c r="M1012" s="285">
        <f t="shared" si="94"/>
        <v>0</v>
      </c>
      <c r="N1012" s="285">
        <f t="shared" si="95"/>
        <v>0</v>
      </c>
    </row>
    <row r="1013" s="345" customFormat="1" ht="34.9" customHeight="1" spans="1:14">
      <c r="A1013" s="473">
        <v>2140504</v>
      </c>
      <c r="B1013" s="216" t="s">
        <v>1621</v>
      </c>
      <c r="C1013" s="190"/>
      <c r="D1013" s="190"/>
      <c r="E1013" s="186"/>
      <c r="F1013" s="278" t="str">
        <f t="shared" si="90"/>
        <v/>
      </c>
      <c r="G1013" s="278" t="str">
        <f t="shared" si="91"/>
        <v/>
      </c>
      <c r="H1013" s="472" t="str">
        <f t="shared" si="92"/>
        <v>否</v>
      </c>
      <c r="I1013" s="476" t="str">
        <f t="shared" si="93"/>
        <v>项</v>
      </c>
      <c r="J1013" s="284">
        <v>2140504</v>
      </c>
      <c r="K1013" s="284" t="s">
        <v>1622</v>
      </c>
      <c r="L1013" s="287">
        <v>0</v>
      </c>
      <c r="M1013" s="285">
        <f t="shared" si="94"/>
        <v>0</v>
      </c>
      <c r="N1013" s="285">
        <f t="shared" si="95"/>
        <v>0</v>
      </c>
    </row>
    <row r="1014" ht="34.9" customHeight="1" spans="1:14">
      <c r="A1014" s="473">
        <v>2140505</v>
      </c>
      <c r="B1014" s="216" t="s">
        <v>1651</v>
      </c>
      <c r="C1014" s="190"/>
      <c r="D1014" s="190"/>
      <c r="E1014" s="186"/>
      <c r="F1014" s="278" t="str">
        <f t="shared" si="90"/>
        <v/>
      </c>
      <c r="G1014" s="278" t="str">
        <f t="shared" si="91"/>
        <v/>
      </c>
      <c r="H1014" s="472" t="str">
        <f t="shared" si="92"/>
        <v>否</v>
      </c>
      <c r="I1014" s="476" t="str">
        <f t="shared" si="93"/>
        <v>项</v>
      </c>
      <c r="J1014" s="284">
        <v>2140505</v>
      </c>
      <c r="K1014" s="284" t="s">
        <v>1652</v>
      </c>
      <c r="L1014" s="287">
        <v>0</v>
      </c>
      <c r="M1014" s="285">
        <f t="shared" si="94"/>
        <v>0</v>
      </c>
      <c r="N1014" s="285">
        <f t="shared" si="95"/>
        <v>0</v>
      </c>
    </row>
    <row r="1015" ht="34.9" customHeight="1" spans="1:14">
      <c r="A1015" s="473">
        <v>2140599</v>
      </c>
      <c r="B1015" s="216" t="s">
        <v>1653</v>
      </c>
      <c r="C1015" s="190"/>
      <c r="D1015" s="190"/>
      <c r="E1015" s="186"/>
      <c r="F1015" s="278" t="str">
        <f t="shared" si="90"/>
        <v/>
      </c>
      <c r="G1015" s="278" t="str">
        <f t="shared" si="91"/>
        <v/>
      </c>
      <c r="H1015" s="472" t="str">
        <f t="shared" si="92"/>
        <v>否</v>
      </c>
      <c r="I1015" s="476" t="str">
        <f t="shared" si="93"/>
        <v>项</v>
      </c>
      <c r="J1015" s="284">
        <v>2140599</v>
      </c>
      <c r="K1015" s="284" t="s">
        <v>1654</v>
      </c>
      <c r="L1015" s="287">
        <v>0</v>
      </c>
      <c r="M1015" s="285">
        <f t="shared" si="94"/>
        <v>0</v>
      </c>
      <c r="N1015" s="285">
        <f t="shared" si="95"/>
        <v>0</v>
      </c>
    </row>
    <row r="1016" ht="34.9" customHeight="1" spans="1:14">
      <c r="A1016" s="473">
        <v>21406</v>
      </c>
      <c r="B1016" s="216" t="s">
        <v>1655</v>
      </c>
      <c r="C1016" s="190">
        <f>SUM(C1017:C1020)</f>
        <v>2418</v>
      </c>
      <c r="D1016" s="190">
        <f>SUM(D1017:D1020)</f>
        <v>3600</v>
      </c>
      <c r="E1016" s="186">
        <f>SUM(E1017:E1020)</f>
        <v>1790</v>
      </c>
      <c r="F1016" s="278">
        <f t="shared" si="90"/>
        <v>-0.259718775847808</v>
      </c>
      <c r="G1016" s="278">
        <f t="shared" si="91"/>
        <v>0.497222222222222</v>
      </c>
      <c r="H1016" s="472" t="str">
        <f t="shared" si="92"/>
        <v>是</v>
      </c>
      <c r="I1016" s="476" t="str">
        <f t="shared" si="93"/>
        <v>款</v>
      </c>
      <c r="J1016" s="284">
        <v>21406</v>
      </c>
      <c r="K1016" s="286" t="s">
        <v>1656</v>
      </c>
      <c r="L1016" s="287">
        <v>1790</v>
      </c>
      <c r="M1016" s="285">
        <f t="shared" si="94"/>
        <v>0</v>
      </c>
      <c r="N1016" s="285">
        <f t="shared" si="95"/>
        <v>0</v>
      </c>
    </row>
    <row r="1017" ht="34.9" customHeight="1" spans="1:14">
      <c r="A1017" s="473">
        <v>2140601</v>
      </c>
      <c r="B1017" s="216" t="s">
        <v>1657</v>
      </c>
      <c r="C1017" s="190"/>
      <c r="D1017" s="190"/>
      <c r="E1017" s="186"/>
      <c r="F1017" s="278" t="str">
        <f t="shared" si="90"/>
        <v/>
      </c>
      <c r="G1017" s="278" t="str">
        <f t="shared" si="91"/>
        <v/>
      </c>
      <c r="H1017" s="472" t="str">
        <f t="shared" si="92"/>
        <v>否</v>
      </c>
      <c r="I1017" s="476" t="str">
        <f t="shared" si="93"/>
        <v>项</v>
      </c>
      <c r="J1017" s="284">
        <v>2140601</v>
      </c>
      <c r="K1017" s="284" t="s">
        <v>1658</v>
      </c>
      <c r="L1017" s="287">
        <v>0</v>
      </c>
      <c r="M1017" s="285">
        <f t="shared" si="94"/>
        <v>0</v>
      </c>
      <c r="N1017" s="285">
        <f t="shared" si="95"/>
        <v>0</v>
      </c>
    </row>
    <row r="1018" ht="34.9" customHeight="1" spans="1:14">
      <c r="A1018" s="473">
        <v>2140602</v>
      </c>
      <c r="B1018" s="216" t="s">
        <v>1659</v>
      </c>
      <c r="C1018" s="190">
        <v>2418</v>
      </c>
      <c r="D1018" s="400">
        <v>3600</v>
      </c>
      <c r="E1018" s="190">
        <v>1790</v>
      </c>
      <c r="F1018" s="278">
        <f t="shared" si="90"/>
        <v>-0.259718775847808</v>
      </c>
      <c r="G1018" s="278">
        <f t="shared" si="91"/>
        <v>0.497222222222222</v>
      </c>
      <c r="H1018" s="472" t="str">
        <f t="shared" si="92"/>
        <v>是</v>
      </c>
      <c r="I1018" s="476" t="str">
        <f t="shared" si="93"/>
        <v>项</v>
      </c>
      <c r="J1018" s="284">
        <v>2140602</v>
      </c>
      <c r="K1018" s="284" t="s">
        <v>1660</v>
      </c>
      <c r="L1018" s="287">
        <v>1790</v>
      </c>
      <c r="M1018" s="285">
        <f t="shared" si="94"/>
        <v>0</v>
      </c>
      <c r="N1018" s="285">
        <f t="shared" si="95"/>
        <v>0</v>
      </c>
    </row>
    <row r="1019" ht="34.9" customHeight="1" spans="1:14">
      <c r="A1019" s="473">
        <v>2140603</v>
      </c>
      <c r="B1019" s="216" t="s">
        <v>1661</v>
      </c>
      <c r="C1019" s="190"/>
      <c r="D1019" s="190"/>
      <c r="E1019" s="186"/>
      <c r="F1019" s="278" t="str">
        <f t="shared" si="90"/>
        <v/>
      </c>
      <c r="G1019" s="278" t="str">
        <f t="shared" si="91"/>
        <v/>
      </c>
      <c r="H1019" s="472" t="str">
        <f t="shared" si="92"/>
        <v>否</v>
      </c>
      <c r="I1019" s="476" t="str">
        <f t="shared" si="93"/>
        <v>项</v>
      </c>
      <c r="J1019" s="284">
        <v>2140603</v>
      </c>
      <c r="K1019" s="284" t="s">
        <v>1662</v>
      </c>
      <c r="L1019" s="287">
        <v>0</v>
      </c>
      <c r="M1019" s="285">
        <f t="shared" si="94"/>
        <v>0</v>
      </c>
      <c r="N1019" s="285">
        <f t="shared" si="95"/>
        <v>0</v>
      </c>
    </row>
    <row r="1020" ht="34.9" customHeight="1" spans="1:14">
      <c r="A1020" s="473">
        <v>2140699</v>
      </c>
      <c r="B1020" s="216" t="s">
        <v>1663</v>
      </c>
      <c r="C1020" s="190"/>
      <c r="D1020" s="190"/>
      <c r="E1020" s="186"/>
      <c r="F1020" s="278" t="str">
        <f t="shared" si="90"/>
        <v/>
      </c>
      <c r="G1020" s="278" t="str">
        <f t="shared" si="91"/>
        <v/>
      </c>
      <c r="H1020" s="472" t="str">
        <f t="shared" si="92"/>
        <v>否</v>
      </c>
      <c r="I1020" s="476" t="str">
        <f t="shared" si="93"/>
        <v>项</v>
      </c>
      <c r="J1020" s="284">
        <v>2140699</v>
      </c>
      <c r="K1020" s="284" t="s">
        <v>1664</v>
      </c>
      <c r="L1020" s="287">
        <v>0</v>
      </c>
      <c r="M1020" s="285">
        <f t="shared" si="94"/>
        <v>0</v>
      </c>
      <c r="N1020" s="285">
        <f t="shared" si="95"/>
        <v>0</v>
      </c>
    </row>
    <row r="1021" ht="34.9" customHeight="1" spans="1:14">
      <c r="A1021" s="473">
        <v>21499</v>
      </c>
      <c r="B1021" s="216" t="s">
        <v>1665</v>
      </c>
      <c r="C1021" s="190">
        <f>SUM(C1022:C1023)</f>
        <v>0</v>
      </c>
      <c r="D1021" s="190">
        <f>SUM(D1022:D1023)</f>
        <v>0</v>
      </c>
      <c r="E1021" s="186">
        <f>SUM(E1022:E1023)</f>
        <v>37</v>
      </c>
      <c r="F1021" s="278" t="str">
        <f t="shared" si="90"/>
        <v/>
      </c>
      <c r="G1021" s="278" t="str">
        <f t="shared" si="91"/>
        <v/>
      </c>
      <c r="H1021" s="472" t="str">
        <f t="shared" si="92"/>
        <v>是</v>
      </c>
      <c r="I1021" s="476" t="str">
        <f t="shared" si="93"/>
        <v>款</v>
      </c>
      <c r="J1021" s="284">
        <v>21499</v>
      </c>
      <c r="K1021" s="286" t="s">
        <v>1666</v>
      </c>
      <c r="L1021" s="287">
        <v>37</v>
      </c>
      <c r="M1021" s="285">
        <f t="shared" si="94"/>
        <v>0</v>
      </c>
      <c r="N1021" s="285">
        <f t="shared" si="95"/>
        <v>0</v>
      </c>
    </row>
    <row r="1022" ht="34.9" customHeight="1" spans="1:14">
      <c r="A1022" s="473">
        <v>2149901</v>
      </c>
      <c r="B1022" s="216" t="s">
        <v>1667</v>
      </c>
      <c r="C1022" s="190"/>
      <c r="D1022" s="190"/>
      <c r="E1022" s="186"/>
      <c r="F1022" s="278" t="str">
        <f t="shared" si="90"/>
        <v/>
      </c>
      <c r="G1022" s="278" t="str">
        <f t="shared" si="91"/>
        <v/>
      </c>
      <c r="H1022" s="472" t="str">
        <f t="shared" si="92"/>
        <v>否</v>
      </c>
      <c r="I1022" s="476" t="str">
        <f t="shared" si="93"/>
        <v>项</v>
      </c>
      <c r="J1022" s="284">
        <v>2149901</v>
      </c>
      <c r="K1022" s="284" t="s">
        <v>1668</v>
      </c>
      <c r="L1022" s="287">
        <v>0</v>
      </c>
      <c r="M1022" s="285">
        <f t="shared" si="94"/>
        <v>0</v>
      </c>
      <c r="N1022" s="285">
        <f t="shared" si="95"/>
        <v>0</v>
      </c>
    </row>
    <row r="1023" ht="34.9" customHeight="1" spans="1:14">
      <c r="A1023" s="473">
        <v>2149999</v>
      </c>
      <c r="B1023" s="216" t="s">
        <v>1669</v>
      </c>
      <c r="C1023" s="190"/>
      <c r="D1023" s="190"/>
      <c r="E1023" s="190">
        <v>37</v>
      </c>
      <c r="F1023" s="278" t="str">
        <f t="shared" si="90"/>
        <v/>
      </c>
      <c r="G1023" s="278" t="str">
        <f t="shared" si="91"/>
        <v/>
      </c>
      <c r="H1023" s="472" t="str">
        <f t="shared" si="92"/>
        <v>是</v>
      </c>
      <c r="I1023" s="476" t="str">
        <f t="shared" si="93"/>
        <v>项</v>
      </c>
      <c r="J1023" s="284">
        <v>2149999</v>
      </c>
      <c r="K1023" s="284" t="s">
        <v>1670</v>
      </c>
      <c r="L1023" s="287">
        <v>37</v>
      </c>
      <c r="M1023" s="285">
        <f t="shared" si="94"/>
        <v>0</v>
      </c>
      <c r="N1023" s="285">
        <f t="shared" si="95"/>
        <v>0</v>
      </c>
    </row>
    <row r="1024" ht="34.9" customHeight="1" spans="1:14">
      <c r="A1024" s="471">
        <v>215</v>
      </c>
      <c r="B1024" s="121" t="s">
        <v>104</v>
      </c>
      <c r="C1024" s="197">
        <f>SUM(C1025,C1035,C1051,C1056,C1070,C1077,C1085)</f>
        <v>422</v>
      </c>
      <c r="D1024" s="197">
        <f>SUM(D1025,D1035,D1051,D1056,D1070,D1077,D1085)</f>
        <v>54</v>
      </c>
      <c r="E1024" s="180">
        <f>SUM(E1025,E1035,E1051,E1056,E1070,E1077,E1085)</f>
        <v>392</v>
      </c>
      <c r="F1024" s="274">
        <f t="shared" si="90"/>
        <v>-0.0710900473933649</v>
      </c>
      <c r="G1024" s="274">
        <f t="shared" si="91"/>
        <v>7.25925925925926</v>
      </c>
      <c r="H1024" s="472" t="str">
        <f t="shared" si="92"/>
        <v>是</v>
      </c>
      <c r="I1024" s="476" t="str">
        <f t="shared" si="93"/>
        <v>类</v>
      </c>
      <c r="J1024" s="284">
        <v>215</v>
      </c>
      <c r="K1024" s="286" t="s">
        <v>1671</v>
      </c>
      <c r="L1024" s="287">
        <v>392</v>
      </c>
      <c r="M1024" s="285">
        <f t="shared" si="94"/>
        <v>0</v>
      </c>
      <c r="N1024" s="285">
        <f t="shared" si="95"/>
        <v>0</v>
      </c>
    </row>
    <row r="1025" ht="34.9" customHeight="1" spans="1:14">
      <c r="A1025" s="473">
        <v>21501</v>
      </c>
      <c r="B1025" s="216" t="s">
        <v>1672</v>
      </c>
      <c r="C1025" s="190">
        <f>SUM(C1026:C1034)</f>
        <v>0</v>
      </c>
      <c r="D1025" s="190">
        <f>SUM(D1026:D1034)</f>
        <v>0</v>
      </c>
      <c r="E1025" s="186">
        <f>SUM(E1026:E1034)</f>
        <v>0</v>
      </c>
      <c r="F1025" s="278" t="str">
        <f t="shared" si="90"/>
        <v/>
      </c>
      <c r="G1025" s="278" t="str">
        <f t="shared" si="91"/>
        <v/>
      </c>
      <c r="H1025" s="472" t="str">
        <f t="shared" si="92"/>
        <v>否</v>
      </c>
      <c r="I1025" s="476" t="str">
        <f t="shared" si="93"/>
        <v>款</v>
      </c>
      <c r="J1025" s="284">
        <v>21501</v>
      </c>
      <c r="K1025" s="286" t="s">
        <v>1673</v>
      </c>
      <c r="L1025" s="287">
        <v>0</v>
      </c>
      <c r="M1025" s="285">
        <f t="shared" si="94"/>
        <v>0</v>
      </c>
      <c r="N1025" s="285">
        <f t="shared" si="95"/>
        <v>0</v>
      </c>
    </row>
    <row r="1026" ht="34.9" customHeight="1" spans="1:14">
      <c r="A1026" s="473">
        <v>2150101</v>
      </c>
      <c r="B1026" s="216" t="s">
        <v>145</v>
      </c>
      <c r="C1026" s="190"/>
      <c r="D1026" s="190"/>
      <c r="E1026" s="186"/>
      <c r="F1026" s="278" t="str">
        <f t="shared" si="90"/>
        <v/>
      </c>
      <c r="G1026" s="278" t="str">
        <f t="shared" si="91"/>
        <v/>
      </c>
      <c r="H1026" s="472" t="str">
        <f t="shared" si="92"/>
        <v>否</v>
      </c>
      <c r="I1026" s="476" t="str">
        <f t="shared" si="93"/>
        <v>项</v>
      </c>
      <c r="J1026" s="284">
        <v>2150101</v>
      </c>
      <c r="K1026" s="284" t="s">
        <v>146</v>
      </c>
      <c r="L1026" s="287">
        <v>0</v>
      </c>
      <c r="M1026" s="285">
        <f t="shared" si="94"/>
        <v>0</v>
      </c>
      <c r="N1026" s="285">
        <f t="shared" si="95"/>
        <v>0</v>
      </c>
    </row>
    <row r="1027" ht="34.9" customHeight="1" spans="1:14">
      <c r="A1027" s="473">
        <v>2150102</v>
      </c>
      <c r="B1027" s="216" t="s">
        <v>147</v>
      </c>
      <c r="C1027" s="190"/>
      <c r="D1027" s="190"/>
      <c r="E1027" s="186"/>
      <c r="F1027" s="278" t="str">
        <f t="shared" si="90"/>
        <v/>
      </c>
      <c r="G1027" s="278" t="str">
        <f t="shared" si="91"/>
        <v/>
      </c>
      <c r="H1027" s="472" t="str">
        <f t="shared" si="92"/>
        <v>否</v>
      </c>
      <c r="I1027" s="476" t="str">
        <f t="shared" si="93"/>
        <v>项</v>
      </c>
      <c r="J1027" s="284">
        <v>2150102</v>
      </c>
      <c r="K1027" s="284" t="s">
        <v>148</v>
      </c>
      <c r="L1027" s="287">
        <v>0</v>
      </c>
      <c r="M1027" s="285">
        <f t="shared" si="94"/>
        <v>0</v>
      </c>
      <c r="N1027" s="285">
        <f t="shared" si="95"/>
        <v>0</v>
      </c>
    </row>
    <row r="1028" ht="34.9" customHeight="1" spans="1:14">
      <c r="A1028" s="473">
        <v>2150103</v>
      </c>
      <c r="B1028" s="216" t="s">
        <v>149</v>
      </c>
      <c r="C1028" s="190"/>
      <c r="D1028" s="190"/>
      <c r="E1028" s="186"/>
      <c r="F1028" s="278" t="str">
        <f t="shared" si="90"/>
        <v/>
      </c>
      <c r="G1028" s="278" t="str">
        <f t="shared" si="91"/>
        <v/>
      </c>
      <c r="H1028" s="472" t="str">
        <f t="shared" si="92"/>
        <v>否</v>
      </c>
      <c r="I1028" s="476" t="str">
        <f t="shared" si="93"/>
        <v>项</v>
      </c>
      <c r="J1028" s="284">
        <v>2150103</v>
      </c>
      <c r="K1028" s="284" t="s">
        <v>150</v>
      </c>
      <c r="L1028" s="287">
        <v>0</v>
      </c>
      <c r="M1028" s="285">
        <f t="shared" si="94"/>
        <v>0</v>
      </c>
      <c r="N1028" s="285">
        <f t="shared" si="95"/>
        <v>0</v>
      </c>
    </row>
    <row r="1029" ht="34.9" customHeight="1" spans="1:14">
      <c r="A1029" s="473">
        <v>2150104</v>
      </c>
      <c r="B1029" s="216" t="s">
        <v>1674</v>
      </c>
      <c r="C1029" s="190"/>
      <c r="D1029" s="190"/>
      <c r="E1029" s="186"/>
      <c r="F1029" s="278" t="str">
        <f t="shared" ref="F1029:F1092" si="96">IF(C1029&lt;&gt;0,E1029/C1029-1,"")</f>
        <v/>
      </c>
      <c r="G1029" s="278" t="str">
        <f t="shared" ref="G1029:G1092" si="97">IF(D1029&lt;&gt;0,E1029/D1029,"")</f>
        <v/>
      </c>
      <c r="H1029" s="472" t="str">
        <f t="shared" ref="H1029:H1092" si="98">IF(LEN(A1029)=3,"是",IF(B1029&lt;&gt;"",IF(SUM(C1029:E1029)&lt;&gt;0,"是","否"),"是"))</f>
        <v>否</v>
      </c>
      <c r="I1029" s="476" t="str">
        <f t="shared" ref="I1029:I1092" si="99">IF(LEN(A1029)=3,"类",IF(LEN(A1029)=5,"款","项"))</f>
        <v>项</v>
      </c>
      <c r="J1029" s="284">
        <v>2150104</v>
      </c>
      <c r="K1029" s="284" t="s">
        <v>1675</v>
      </c>
      <c r="L1029" s="287">
        <v>0</v>
      </c>
      <c r="M1029" s="285">
        <f t="shared" si="94"/>
        <v>0</v>
      </c>
      <c r="N1029" s="285">
        <f t="shared" si="95"/>
        <v>0</v>
      </c>
    </row>
    <row r="1030" ht="34.9" customHeight="1" spans="1:14">
      <c r="A1030" s="473">
        <v>2150105</v>
      </c>
      <c r="B1030" s="216" t="s">
        <v>1676</v>
      </c>
      <c r="C1030" s="190"/>
      <c r="D1030" s="190"/>
      <c r="E1030" s="186"/>
      <c r="F1030" s="278" t="str">
        <f t="shared" si="96"/>
        <v/>
      </c>
      <c r="G1030" s="278" t="str">
        <f t="shared" si="97"/>
        <v/>
      </c>
      <c r="H1030" s="472" t="str">
        <f t="shared" si="98"/>
        <v>否</v>
      </c>
      <c r="I1030" s="476" t="str">
        <f t="shared" si="99"/>
        <v>项</v>
      </c>
      <c r="J1030" s="284">
        <v>2150105</v>
      </c>
      <c r="K1030" s="284" t="s">
        <v>1677</v>
      </c>
      <c r="L1030" s="287">
        <v>0</v>
      </c>
      <c r="M1030" s="285">
        <f t="shared" ref="M1030:M1093" si="100">A1030-J1030</f>
        <v>0</v>
      </c>
      <c r="N1030" s="285">
        <f t="shared" ref="N1030:N1093" si="101">E1030-L1030</f>
        <v>0</v>
      </c>
    </row>
    <row r="1031" s="345" customFormat="1" ht="34.9" customHeight="1" spans="1:14">
      <c r="A1031" s="473">
        <v>2150106</v>
      </c>
      <c r="B1031" s="216" t="s">
        <v>1678</v>
      </c>
      <c r="C1031" s="190"/>
      <c r="D1031" s="190"/>
      <c r="E1031" s="186"/>
      <c r="F1031" s="278" t="str">
        <f t="shared" si="96"/>
        <v/>
      </c>
      <c r="G1031" s="278" t="str">
        <f t="shared" si="97"/>
        <v/>
      </c>
      <c r="H1031" s="472" t="str">
        <f t="shared" si="98"/>
        <v>否</v>
      </c>
      <c r="I1031" s="476" t="str">
        <f t="shared" si="99"/>
        <v>项</v>
      </c>
      <c r="J1031" s="284">
        <v>2150106</v>
      </c>
      <c r="K1031" s="284" t="s">
        <v>1679</v>
      </c>
      <c r="L1031" s="287">
        <v>0</v>
      </c>
      <c r="M1031" s="285">
        <f t="shared" si="100"/>
        <v>0</v>
      </c>
      <c r="N1031" s="285">
        <f t="shared" si="101"/>
        <v>0</v>
      </c>
    </row>
    <row r="1032" ht="34.9" customHeight="1" spans="1:14">
      <c r="A1032" s="473">
        <v>2150107</v>
      </c>
      <c r="B1032" s="216" t="s">
        <v>1680</v>
      </c>
      <c r="C1032" s="190"/>
      <c r="D1032" s="190"/>
      <c r="E1032" s="186"/>
      <c r="F1032" s="278" t="str">
        <f t="shared" si="96"/>
        <v/>
      </c>
      <c r="G1032" s="278" t="str">
        <f t="shared" si="97"/>
        <v/>
      </c>
      <c r="H1032" s="472" t="str">
        <f t="shared" si="98"/>
        <v>否</v>
      </c>
      <c r="I1032" s="476" t="str">
        <f t="shared" si="99"/>
        <v>项</v>
      </c>
      <c r="J1032" s="284">
        <v>2150107</v>
      </c>
      <c r="K1032" s="284" t="s">
        <v>1681</v>
      </c>
      <c r="L1032" s="287">
        <v>0</v>
      </c>
      <c r="M1032" s="285">
        <f t="shared" si="100"/>
        <v>0</v>
      </c>
      <c r="N1032" s="285">
        <f t="shared" si="101"/>
        <v>0</v>
      </c>
    </row>
    <row r="1033" ht="34.9" customHeight="1" spans="1:14">
      <c r="A1033" s="473">
        <v>2150108</v>
      </c>
      <c r="B1033" s="216" t="s">
        <v>1682</v>
      </c>
      <c r="C1033" s="190"/>
      <c r="D1033" s="190"/>
      <c r="E1033" s="186"/>
      <c r="F1033" s="278" t="str">
        <f t="shared" si="96"/>
        <v/>
      </c>
      <c r="G1033" s="278" t="str">
        <f t="shared" si="97"/>
        <v/>
      </c>
      <c r="H1033" s="472" t="str">
        <f t="shared" si="98"/>
        <v>否</v>
      </c>
      <c r="I1033" s="476" t="str">
        <f t="shared" si="99"/>
        <v>项</v>
      </c>
      <c r="J1033" s="284">
        <v>2150108</v>
      </c>
      <c r="K1033" s="284" t="s">
        <v>1683</v>
      </c>
      <c r="L1033" s="287">
        <v>0</v>
      </c>
      <c r="M1033" s="285">
        <f t="shared" si="100"/>
        <v>0</v>
      </c>
      <c r="N1033" s="285">
        <f t="shared" si="101"/>
        <v>0</v>
      </c>
    </row>
    <row r="1034" s="345" customFormat="1" ht="34.9" customHeight="1" spans="1:14">
      <c r="A1034" s="473">
        <v>2150199</v>
      </c>
      <c r="B1034" s="216" t="s">
        <v>1684</v>
      </c>
      <c r="C1034" s="190"/>
      <c r="D1034" s="190"/>
      <c r="E1034" s="186"/>
      <c r="F1034" s="278" t="str">
        <f t="shared" si="96"/>
        <v/>
      </c>
      <c r="G1034" s="278" t="str">
        <f t="shared" si="97"/>
        <v/>
      </c>
      <c r="H1034" s="472" t="str">
        <f t="shared" si="98"/>
        <v>否</v>
      </c>
      <c r="I1034" s="476" t="str">
        <f t="shared" si="99"/>
        <v>项</v>
      </c>
      <c r="J1034" s="284">
        <v>2150199</v>
      </c>
      <c r="K1034" s="284" t="s">
        <v>1685</v>
      </c>
      <c r="L1034" s="287">
        <v>0</v>
      </c>
      <c r="M1034" s="285">
        <f t="shared" si="100"/>
        <v>0</v>
      </c>
      <c r="N1034" s="285">
        <f t="shared" si="101"/>
        <v>0</v>
      </c>
    </row>
    <row r="1035" ht="34.9" customHeight="1" spans="1:14">
      <c r="A1035" s="473">
        <v>21502</v>
      </c>
      <c r="B1035" s="216" t="s">
        <v>1686</v>
      </c>
      <c r="C1035" s="190">
        <f>SUM(C1036:C1050)</f>
        <v>0</v>
      </c>
      <c r="D1035" s="190">
        <f>SUM(D1036:D1050)</f>
        <v>0</v>
      </c>
      <c r="E1035" s="186">
        <f>SUM(E1036:E1050)</f>
        <v>0</v>
      </c>
      <c r="F1035" s="278" t="str">
        <f t="shared" si="96"/>
        <v/>
      </c>
      <c r="G1035" s="278" t="str">
        <f t="shared" si="97"/>
        <v/>
      </c>
      <c r="H1035" s="472" t="str">
        <f t="shared" si="98"/>
        <v>否</v>
      </c>
      <c r="I1035" s="476" t="str">
        <f t="shared" si="99"/>
        <v>款</v>
      </c>
      <c r="J1035" s="284">
        <v>21502</v>
      </c>
      <c r="K1035" s="286" t="s">
        <v>1687</v>
      </c>
      <c r="L1035" s="287">
        <v>0</v>
      </c>
      <c r="M1035" s="285">
        <f t="shared" si="100"/>
        <v>0</v>
      </c>
      <c r="N1035" s="285">
        <f t="shared" si="101"/>
        <v>0</v>
      </c>
    </row>
    <row r="1036" ht="34.9" customHeight="1" spans="1:14">
      <c r="A1036" s="473">
        <v>2150201</v>
      </c>
      <c r="B1036" s="216" t="s">
        <v>145</v>
      </c>
      <c r="C1036" s="190"/>
      <c r="D1036" s="190"/>
      <c r="E1036" s="186"/>
      <c r="F1036" s="278" t="str">
        <f t="shared" si="96"/>
        <v/>
      </c>
      <c r="G1036" s="278" t="str">
        <f t="shared" si="97"/>
        <v/>
      </c>
      <c r="H1036" s="472" t="str">
        <f t="shared" si="98"/>
        <v>否</v>
      </c>
      <c r="I1036" s="476" t="str">
        <f t="shared" si="99"/>
        <v>项</v>
      </c>
      <c r="J1036" s="284">
        <v>2150201</v>
      </c>
      <c r="K1036" s="284" t="s">
        <v>146</v>
      </c>
      <c r="L1036" s="287">
        <v>0</v>
      </c>
      <c r="M1036" s="285">
        <f t="shared" si="100"/>
        <v>0</v>
      </c>
      <c r="N1036" s="285">
        <f t="shared" si="101"/>
        <v>0</v>
      </c>
    </row>
    <row r="1037" ht="34.9" customHeight="1" spans="1:14">
      <c r="A1037" s="473">
        <v>2150202</v>
      </c>
      <c r="B1037" s="216" t="s">
        <v>147</v>
      </c>
      <c r="C1037" s="190"/>
      <c r="D1037" s="190"/>
      <c r="E1037" s="186"/>
      <c r="F1037" s="278" t="str">
        <f t="shared" si="96"/>
        <v/>
      </c>
      <c r="G1037" s="278" t="str">
        <f t="shared" si="97"/>
        <v/>
      </c>
      <c r="H1037" s="472" t="str">
        <f t="shared" si="98"/>
        <v>否</v>
      </c>
      <c r="I1037" s="476" t="str">
        <f t="shared" si="99"/>
        <v>项</v>
      </c>
      <c r="J1037" s="284">
        <v>2150202</v>
      </c>
      <c r="K1037" s="284" t="s">
        <v>148</v>
      </c>
      <c r="L1037" s="287">
        <v>0</v>
      </c>
      <c r="M1037" s="285">
        <f t="shared" si="100"/>
        <v>0</v>
      </c>
      <c r="N1037" s="285">
        <f t="shared" si="101"/>
        <v>0</v>
      </c>
    </row>
    <row r="1038" ht="34.9" customHeight="1" spans="1:14">
      <c r="A1038" s="473">
        <v>2150203</v>
      </c>
      <c r="B1038" s="216" t="s">
        <v>149</v>
      </c>
      <c r="C1038" s="190"/>
      <c r="D1038" s="190"/>
      <c r="E1038" s="186"/>
      <c r="F1038" s="278" t="str">
        <f t="shared" si="96"/>
        <v/>
      </c>
      <c r="G1038" s="278" t="str">
        <f t="shared" si="97"/>
        <v/>
      </c>
      <c r="H1038" s="472" t="str">
        <f t="shared" si="98"/>
        <v>否</v>
      </c>
      <c r="I1038" s="476" t="str">
        <f t="shared" si="99"/>
        <v>项</v>
      </c>
      <c r="J1038" s="284">
        <v>2150203</v>
      </c>
      <c r="K1038" s="284" t="s">
        <v>150</v>
      </c>
      <c r="L1038" s="287">
        <v>0</v>
      </c>
      <c r="M1038" s="285">
        <f t="shared" si="100"/>
        <v>0</v>
      </c>
      <c r="N1038" s="285">
        <f t="shared" si="101"/>
        <v>0</v>
      </c>
    </row>
    <row r="1039" ht="34.9" customHeight="1" spans="1:14">
      <c r="A1039" s="473">
        <v>2150204</v>
      </c>
      <c r="B1039" s="216" t="s">
        <v>1688</v>
      </c>
      <c r="C1039" s="190"/>
      <c r="D1039" s="190"/>
      <c r="E1039" s="186"/>
      <c r="F1039" s="278" t="str">
        <f t="shared" si="96"/>
        <v/>
      </c>
      <c r="G1039" s="278" t="str">
        <f t="shared" si="97"/>
        <v/>
      </c>
      <c r="H1039" s="472" t="str">
        <f t="shared" si="98"/>
        <v>否</v>
      </c>
      <c r="I1039" s="476" t="str">
        <f t="shared" si="99"/>
        <v>项</v>
      </c>
      <c r="J1039" s="284">
        <v>2150204</v>
      </c>
      <c r="K1039" s="284" t="s">
        <v>1689</v>
      </c>
      <c r="L1039" s="287">
        <v>0</v>
      </c>
      <c r="M1039" s="285">
        <f t="shared" si="100"/>
        <v>0</v>
      </c>
      <c r="N1039" s="285">
        <f t="shared" si="101"/>
        <v>0</v>
      </c>
    </row>
    <row r="1040" ht="34.9" customHeight="1" spans="1:14">
      <c r="A1040" s="473">
        <v>2150205</v>
      </c>
      <c r="B1040" s="216" t="s">
        <v>1690</v>
      </c>
      <c r="C1040" s="190"/>
      <c r="D1040" s="190"/>
      <c r="E1040" s="186"/>
      <c r="F1040" s="278" t="str">
        <f t="shared" si="96"/>
        <v/>
      </c>
      <c r="G1040" s="278" t="str">
        <f t="shared" si="97"/>
        <v/>
      </c>
      <c r="H1040" s="472" t="str">
        <f t="shared" si="98"/>
        <v>否</v>
      </c>
      <c r="I1040" s="476" t="str">
        <f t="shared" si="99"/>
        <v>项</v>
      </c>
      <c r="J1040" s="284">
        <v>2150205</v>
      </c>
      <c r="K1040" s="284" t="s">
        <v>1691</v>
      </c>
      <c r="L1040" s="287">
        <v>0</v>
      </c>
      <c r="M1040" s="285">
        <f t="shared" si="100"/>
        <v>0</v>
      </c>
      <c r="N1040" s="285">
        <f t="shared" si="101"/>
        <v>0</v>
      </c>
    </row>
    <row r="1041" ht="34.9" customHeight="1" spans="1:14">
      <c r="A1041" s="473">
        <v>2150206</v>
      </c>
      <c r="B1041" s="216" t="s">
        <v>1692</v>
      </c>
      <c r="C1041" s="190"/>
      <c r="D1041" s="190"/>
      <c r="E1041" s="186"/>
      <c r="F1041" s="278" t="str">
        <f t="shared" si="96"/>
        <v/>
      </c>
      <c r="G1041" s="278" t="str">
        <f t="shared" si="97"/>
        <v/>
      </c>
      <c r="H1041" s="472" t="str">
        <f t="shared" si="98"/>
        <v>否</v>
      </c>
      <c r="I1041" s="476" t="str">
        <f t="shared" si="99"/>
        <v>项</v>
      </c>
      <c r="J1041" s="284">
        <v>2150206</v>
      </c>
      <c r="K1041" s="284" t="s">
        <v>1693</v>
      </c>
      <c r="L1041" s="287">
        <v>0</v>
      </c>
      <c r="M1041" s="285">
        <f t="shared" si="100"/>
        <v>0</v>
      </c>
      <c r="N1041" s="285">
        <f t="shared" si="101"/>
        <v>0</v>
      </c>
    </row>
    <row r="1042" s="345" customFormat="1" ht="34.9" customHeight="1" spans="1:14">
      <c r="A1042" s="473">
        <v>2150207</v>
      </c>
      <c r="B1042" s="216" t="s">
        <v>1694</v>
      </c>
      <c r="C1042" s="190"/>
      <c r="D1042" s="190"/>
      <c r="E1042" s="186"/>
      <c r="F1042" s="278" t="str">
        <f t="shared" si="96"/>
        <v/>
      </c>
      <c r="G1042" s="278" t="str">
        <f t="shared" si="97"/>
        <v/>
      </c>
      <c r="H1042" s="472" t="str">
        <f t="shared" si="98"/>
        <v>否</v>
      </c>
      <c r="I1042" s="476" t="str">
        <f t="shared" si="99"/>
        <v>项</v>
      </c>
      <c r="J1042" s="284">
        <v>2150207</v>
      </c>
      <c r="K1042" s="284" t="s">
        <v>1695</v>
      </c>
      <c r="L1042" s="287">
        <v>0</v>
      </c>
      <c r="M1042" s="285">
        <f t="shared" si="100"/>
        <v>0</v>
      </c>
      <c r="N1042" s="285">
        <f t="shared" si="101"/>
        <v>0</v>
      </c>
    </row>
    <row r="1043" ht="34.9" customHeight="1" spans="1:14">
      <c r="A1043" s="473">
        <v>2150208</v>
      </c>
      <c r="B1043" s="216" t="s">
        <v>1696</v>
      </c>
      <c r="C1043" s="190"/>
      <c r="D1043" s="190"/>
      <c r="E1043" s="186"/>
      <c r="F1043" s="278" t="str">
        <f t="shared" si="96"/>
        <v/>
      </c>
      <c r="G1043" s="278" t="str">
        <f t="shared" si="97"/>
        <v/>
      </c>
      <c r="H1043" s="472" t="str">
        <f t="shared" si="98"/>
        <v>否</v>
      </c>
      <c r="I1043" s="476" t="str">
        <f t="shared" si="99"/>
        <v>项</v>
      </c>
      <c r="J1043" s="284">
        <v>2150208</v>
      </c>
      <c r="K1043" s="284" t="s">
        <v>1697</v>
      </c>
      <c r="L1043" s="287">
        <v>0</v>
      </c>
      <c r="M1043" s="285">
        <f t="shared" si="100"/>
        <v>0</v>
      </c>
      <c r="N1043" s="285">
        <f t="shared" si="101"/>
        <v>0</v>
      </c>
    </row>
    <row r="1044" ht="34.9" customHeight="1" spans="1:14">
      <c r="A1044" s="473">
        <v>2150209</v>
      </c>
      <c r="B1044" s="216" t="s">
        <v>1698</v>
      </c>
      <c r="C1044" s="190"/>
      <c r="D1044" s="190"/>
      <c r="E1044" s="186"/>
      <c r="F1044" s="278" t="str">
        <f t="shared" si="96"/>
        <v/>
      </c>
      <c r="G1044" s="278" t="str">
        <f t="shared" si="97"/>
        <v/>
      </c>
      <c r="H1044" s="472" t="str">
        <f t="shared" si="98"/>
        <v>否</v>
      </c>
      <c r="I1044" s="476" t="str">
        <f t="shared" si="99"/>
        <v>项</v>
      </c>
      <c r="J1044" s="284">
        <v>2150209</v>
      </c>
      <c r="K1044" s="284" t="s">
        <v>1699</v>
      </c>
      <c r="L1044" s="287">
        <v>0</v>
      </c>
      <c r="M1044" s="285">
        <f t="shared" si="100"/>
        <v>0</v>
      </c>
      <c r="N1044" s="285">
        <f t="shared" si="101"/>
        <v>0</v>
      </c>
    </row>
    <row r="1045" s="345" customFormat="1" ht="34.9" customHeight="1" spans="1:14">
      <c r="A1045" s="473">
        <v>2150210</v>
      </c>
      <c r="B1045" s="216" t="s">
        <v>1700</v>
      </c>
      <c r="C1045" s="190"/>
      <c r="D1045" s="190"/>
      <c r="E1045" s="186"/>
      <c r="F1045" s="278" t="str">
        <f t="shared" si="96"/>
        <v/>
      </c>
      <c r="G1045" s="278" t="str">
        <f t="shared" si="97"/>
        <v/>
      </c>
      <c r="H1045" s="472" t="str">
        <f t="shared" si="98"/>
        <v>否</v>
      </c>
      <c r="I1045" s="476" t="str">
        <f t="shared" si="99"/>
        <v>项</v>
      </c>
      <c r="J1045" s="284">
        <v>2150210</v>
      </c>
      <c r="K1045" s="284" t="s">
        <v>1701</v>
      </c>
      <c r="L1045" s="287">
        <v>0</v>
      </c>
      <c r="M1045" s="285">
        <f t="shared" si="100"/>
        <v>0</v>
      </c>
      <c r="N1045" s="285">
        <f t="shared" si="101"/>
        <v>0</v>
      </c>
    </row>
    <row r="1046" s="345" customFormat="1" ht="34.9" customHeight="1" spans="1:14">
      <c r="A1046" s="473">
        <v>2150212</v>
      </c>
      <c r="B1046" s="216" t="s">
        <v>1702</v>
      </c>
      <c r="C1046" s="190"/>
      <c r="D1046" s="190"/>
      <c r="E1046" s="186"/>
      <c r="F1046" s="278" t="str">
        <f t="shared" si="96"/>
        <v/>
      </c>
      <c r="G1046" s="278" t="str">
        <f t="shared" si="97"/>
        <v/>
      </c>
      <c r="H1046" s="472" t="str">
        <f t="shared" si="98"/>
        <v>否</v>
      </c>
      <c r="I1046" s="476" t="str">
        <f t="shared" si="99"/>
        <v>项</v>
      </c>
      <c r="J1046" s="284">
        <v>2150212</v>
      </c>
      <c r="K1046" s="284" t="s">
        <v>1703</v>
      </c>
      <c r="L1046" s="287">
        <v>0</v>
      </c>
      <c r="M1046" s="285">
        <f t="shared" si="100"/>
        <v>0</v>
      </c>
      <c r="N1046" s="285">
        <f t="shared" si="101"/>
        <v>0</v>
      </c>
    </row>
    <row r="1047" s="345" customFormat="1" ht="34.9" customHeight="1" spans="1:14">
      <c r="A1047" s="473">
        <v>2150213</v>
      </c>
      <c r="B1047" s="216" t="s">
        <v>1704</v>
      </c>
      <c r="C1047" s="190"/>
      <c r="D1047" s="190"/>
      <c r="E1047" s="186"/>
      <c r="F1047" s="278" t="str">
        <f t="shared" si="96"/>
        <v/>
      </c>
      <c r="G1047" s="278" t="str">
        <f t="shared" si="97"/>
        <v/>
      </c>
      <c r="H1047" s="472" t="str">
        <f t="shared" si="98"/>
        <v>否</v>
      </c>
      <c r="I1047" s="476" t="str">
        <f t="shared" si="99"/>
        <v>项</v>
      </c>
      <c r="J1047" s="284">
        <v>2150213</v>
      </c>
      <c r="K1047" s="284" t="s">
        <v>1705</v>
      </c>
      <c r="L1047" s="287">
        <v>0</v>
      </c>
      <c r="M1047" s="285">
        <f t="shared" si="100"/>
        <v>0</v>
      </c>
      <c r="N1047" s="285">
        <f t="shared" si="101"/>
        <v>0</v>
      </c>
    </row>
    <row r="1048" s="345" customFormat="1" ht="34.9" customHeight="1" spans="1:14">
      <c r="A1048" s="473">
        <v>2150214</v>
      </c>
      <c r="B1048" s="216" t="s">
        <v>1706</v>
      </c>
      <c r="C1048" s="190"/>
      <c r="D1048" s="190"/>
      <c r="E1048" s="186"/>
      <c r="F1048" s="278" t="str">
        <f t="shared" si="96"/>
        <v/>
      </c>
      <c r="G1048" s="278" t="str">
        <f t="shared" si="97"/>
        <v/>
      </c>
      <c r="H1048" s="472" t="str">
        <f t="shared" si="98"/>
        <v>否</v>
      </c>
      <c r="I1048" s="476" t="str">
        <f t="shared" si="99"/>
        <v>项</v>
      </c>
      <c r="J1048" s="284">
        <v>2150214</v>
      </c>
      <c r="K1048" s="284" t="s">
        <v>1707</v>
      </c>
      <c r="L1048" s="287">
        <v>0</v>
      </c>
      <c r="M1048" s="285">
        <f t="shared" si="100"/>
        <v>0</v>
      </c>
      <c r="N1048" s="285">
        <f t="shared" si="101"/>
        <v>0</v>
      </c>
    </row>
    <row r="1049" s="345" customFormat="1" ht="34.9" customHeight="1" spans="1:14">
      <c r="A1049" s="473">
        <v>2150215</v>
      </c>
      <c r="B1049" s="216" t="s">
        <v>1708</v>
      </c>
      <c r="C1049" s="190"/>
      <c r="D1049" s="190"/>
      <c r="E1049" s="186"/>
      <c r="F1049" s="278" t="str">
        <f t="shared" si="96"/>
        <v/>
      </c>
      <c r="G1049" s="278" t="str">
        <f t="shared" si="97"/>
        <v/>
      </c>
      <c r="H1049" s="472" t="str">
        <f t="shared" si="98"/>
        <v>否</v>
      </c>
      <c r="I1049" s="476" t="str">
        <f t="shared" si="99"/>
        <v>项</v>
      </c>
      <c r="J1049" s="284">
        <v>2150215</v>
      </c>
      <c r="K1049" s="284" t="s">
        <v>1709</v>
      </c>
      <c r="L1049" s="287">
        <v>0</v>
      </c>
      <c r="M1049" s="285">
        <f t="shared" si="100"/>
        <v>0</v>
      </c>
      <c r="N1049" s="285">
        <f t="shared" si="101"/>
        <v>0</v>
      </c>
    </row>
    <row r="1050" ht="34.9" customHeight="1" spans="1:14">
      <c r="A1050" s="473">
        <v>2150299</v>
      </c>
      <c r="B1050" s="216" t="s">
        <v>1710</v>
      </c>
      <c r="C1050" s="190"/>
      <c r="D1050" s="190"/>
      <c r="E1050" s="186"/>
      <c r="F1050" s="278" t="str">
        <f t="shared" si="96"/>
        <v/>
      </c>
      <c r="G1050" s="278" t="str">
        <f t="shared" si="97"/>
        <v/>
      </c>
      <c r="H1050" s="472" t="str">
        <f t="shared" si="98"/>
        <v>否</v>
      </c>
      <c r="I1050" s="476" t="str">
        <f t="shared" si="99"/>
        <v>项</v>
      </c>
      <c r="J1050" s="284">
        <v>2150299</v>
      </c>
      <c r="K1050" s="284" t="s">
        <v>1711</v>
      </c>
      <c r="L1050" s="287">
        <v>0</v>
      </c>
      <c r="M1050" s="285">
        <f t="shared" si="100"/>
        <v>0</v>
      </c>
      <c r="N1050" s="285">
        <f t="shared" si="101"/>
        <v>0</v>
      </c>
    </row>
    <row r="1051" ht="34.9" customHeight="1" spans="1:14">
      <c r="A1051" s="473">
        <v>21503</v>
      </c>
      <c r="B1051" s="216" t="s">
        <v>1712</v>
      </c>
      <c r="C1051" s="190">
        <f>SUM(C1052:C1055)</f>
        <v>0</v>
      </c>
      <c r="D1051" s="190">
        <f>SUM(D1052:D1055)</f>
        <v>0</v>
      </c>
      <c r="E1051" s="186">
        <f>SUM(E1052:E1055)</f>
        <v>0</v>
      </c>
      <c r="F1051" s="278" t="str">
        <f t="shared" si="96"/>
        <v/>
      </c>
      <c r="G1051" s="278" t="str">
        <f t="shared" si="97"/>
        <v/>
      </c>
      <c r="H1051" s="472" t="str">
        <f t="shared" si="98"/>
        <v>否</v>
      </c>
      <c r="I1051" s="476" t="str">
        <f t="shared" si="99"/>
        <v>款</v>
      </c>
      <c r="J1051" s="284">
        <v>21503</v>
      </c>
      <c r="K1051" s="286" t="s">
        <v>1713</v>
      </c>
      <c r="L1051" s="287">
        <v>0</v>
      </c>
      <c r="M1051" s="285">
        <f t="shared" si="100"/>
        <v>0</v>
      </c>
      <c r="N1051" s="285">
        <f t="shared" si="101"/>
        <v>0</v>
      </c>
    </row>
    <row r="1052" ht="34.9" customHeight="1" spans="1:14">
      <c r="A1052" s="473">
        <v>2150301</v>
      </c>
      <c r="B1052" s="216" t="s">
        <v>145</v>
      </c>
      <c r="C1052" s="190"/>
      <c r="D1052" s="190"/>
      <c r="E1052" s="186"/>
      <c r="F1052" s="278" t="str">
        <f t="shared" si="96"/>
        <v/>
      </c>
      <c r="G1052" s="278" t="str">
        <f t="shared" si="97"/>
        <v/>
      </c>
      <c r="H1052" s="472" t="str">
        <f t="shared" si="98"/>
        <v>否</v>
      </c>
      <c r="I1052" s="476" t="str">
        <f t="shared" si="99"/>
        <v>项</v>
      </c>
      <c r="J1052" s="284">
        <v>2150301</v>
      </c>
      <c r="K1052" s="284" t="s">
        <v>146</v>
      </c>
      <c r="L1052" s="287">
        <v>0</v>
      </c>
      <c r="M1052" s="285">
        <f t="shared" si="100"/>
        <v>0</v>
      </c>
      <c r="N1052" s="285">
        <f t="shared" si="101"/>
        <v>0</v>
      </c>
    </row>
    <row r="1053" ht="34.9" customHeight="1" spans="1:14">
      <c r="A1053" s="473">
        <v>2150302</v>
      </c>
      <c r="B1053" s="216" t="s">
        <v>147</v>
      </c>
      <c r="C1053" s="190"/>
      <c r="D1053" s="190"/>
      <c r="E1053" s="186"/>
      <c r="F1053" s="278" t="str">
        <f t="shared" si="96"/>
        <v/>
      </c>
      <c r="G1053" s="278" t="str">
        <f t="shared" si="97"/>
        <v/>
      </c>
      <c r="H1053" s="472" t="str">
        <f t="shared" si="98"/>
        <v>否</v>
      </c>
      <c r="I1053" s="476" t="str">
        <f t="shared" si="99"/>
        <v>项</v>
      </c>
      <c r="J1053" s="284">
        <v>2150302</v>
      </c>
      <c r="K1053" s="284" t="s">
        <v>148</v>
      </c>
      <c r="L1053" s="287">
        <v>0</v>
      </c>
      <c r="M1053" s="285">
        <f t="shared" si="100"/>
        <v>0</v>
      </c>
      <c r="N1053" s="285">
        <f t="shared" si="101"/>
        <v>0</v>
      </c>
    </row>
    <row r="1054" s="345" customFormat="1" ht="34.9" customHeight="1" spans="1:14">
      <c r="A1054" s="473">
        <v>2150303</v>
      </c>
      <c r="B1054" s="216" t="s">
        <v>149</v>
      </c>
      <c r="C1054" s="190"/>
      <c r="D1054" s="190"/>
      <c r="E1054" s="186"/>
      <c r="F1054" s="278" t="str">
        <f t="shared" si="96"/>
        <v/>
      </c>
      <c r="G1054" s="278" t="str">
        <f t="shared" si="97"/>
        <v/>
      </c>
      <c r="H1054" s="472" t="str">
        <f t="shared" si="98"/>
        <v>否</v>
      </c>
      <c r="I1054" s="476" t="str">
        <f t="shared" si="99"/>
        <v>项</v>
      </c>
      <c r="J1054" s="284">
        <v>2150303</v>
      </c>
      <c r="K1054" s="284" t="s">
        <v>150</v>
      </c>
      <c r="L1054" s="287">
        <v>0</v>
      </c>
      <c r="M1054" s="285">
        <f t="shared" si="100"/>
        <v>0</v>
      </c>
      <c r="N1054" s="285">
        <f t="shared" si="101"/>
        <v>0</v>
      </c>
    </row>
    <row r="1055" ht="34.9" customHeight="1" spans="1:14">
      <c r="A1055" s="473">
        <v>2150399</v>
      </c>
      <c r="B1055" s="216" t="s">
        <v>1714</v>
      </c>
      <c r="C1055" s="190"/>
      <c r="D1055" s="190"/>
      <c r="E1055" s="186"/>
      <c r="F1055" s="278" t="str">
        <f t="shared" si="96"/>
        <v/>
      </c>
      <c r="G1055" s="278" t="str">
        <f t="shared" si="97"/>
        <v/>
      </c>
      <c r="H1055" s="472" t="str">
        <f t="shared" si="98"/>
        <v>否</v>
      </c>
      <c r="I1055" s="476" t="str">
        <f t="shared" si="99"/>
        <v>项</v>
      </c>
      <c r="J1055" s="284">
        <v>2150399</v>
      </c>
      <c r="K1055" s="284" t="s">
        <v>1715</v>
      </c>
      <c r="L1055" s="287">
        <v>0</v>
      </c>
      <c r="M1055" s="285">
        <f t="shared" si="100"/>
        <v>0</v>
      </c>
      <c r="N1055" s="285">
        <f t="shared" si="101"/>
        <v>0</v>
      </c>
    </row>
    <row r="1056" ht="34.9" customHeight="1" spans="1:14">
      <c r="A1056" s="473">
        <v>21505</v>
      </c>
      <c r="B1056" s="216" t="s">
        <v>1716</v>
      </c>
      <c r="C1056" s="190">
        <f>SUM(C1057:C1069)</f>
        <v>267</v>
      </c>
      <c r="D1056" s="400">
        <v>54</v>
      </c>
      <c r="E1056" s="186">
        <f>SUM(E1057:E1069)</f>
        <v>392</v>
      </c>
      <c r="F1056" s="278">
        <f t="shared" si="96"/>
        <v>0.468164794007491</v>
      </c>
      <c r="G1056" s="278">
        <f t="shared" si="97"/>
        <v>7.25925925925926</v>
      </c>
      <c r="H1056" s="472" t="str">
        <f t="shared" si="98"/>
        <v>是</v>
      </c>
      <c r="I1056" s="476" t="str">
        <f t="shared" si="99"/>
        <v>款</v>
      </c>
      <c r="J1056" s="284">
        <v>21505</v>
      </c>
      <c r="K1056" s="286" t="s">
        <v>1717</v>
      </c>
      <c r="L1056" s="287">
        <v>392</v>
      </c>
      <c r="M1056" s="285">
        <f t="shared" si="100"/>
        <v>0</v>
      </c>
      <c r="N1056" s="285">
        <f t="shared" si="101"/>
        <v>0</v>
      </c>
    </row>
    <row r="1057" ht="34.9" customHeight="1" spans="1:14">
      <c r="A1057" s="473">
        <v>2150501</v>
      </c>
      <c r="B1057" s="216" t="s">
        <v>145</v>
      </c>
      <c r="C1057" s="190"/>
      <c r="D1057" s="190"/>
      <c r="E1057" s="186"/>
      <c r="F1057" s="278" t="str">
        <f t="shared" si="96"/>
        <v/>
      </c>
      <c r="G1057" s="278" t="str">
        <f t="shared" si="97"/>
        <v/>
      </c>
      <c r="H1057" s="472" t="str">
        <f t="shared" si="98"/>
        <v>否</v>
      </c>
      <c r="I1057" s="476" t="str">
        <f t="shared" si="99"/>
        <v>项</v>
      </c>
      <c r="J1057" s="284">
        <v>2150501</v>
      </c>
      <c r="K1057" s="284" t="s">
        <v>146</v>
      </c>
      <c r="L1057" s="287">
        <v>0</v>
      </c>
      <c r="M1057" s="285">
        <f t="shared" si="100"/>
        <v>0</v>
      </c>
      <c r="N1057" s="285">
        <f t="shared" si="101"/>
        <v>0</v>
      </c>
    </row>
    <row r="1058" ht="34.9" customHeight="1" spans="1:14">
      <c r="A1058" s="473">
        <v>2150502</v>
      </c>
      <c r="B1058" s="216" t="s">
        <v>147</v>
      </c>
      <c r="C1058" s="190"/>
      <c r="D1058" s="190"/>
      <c r="E1058" s="186"/>
      <c r="F1058" s="278" t="str">
        <f t="shared" si="96"/>
        <v/>
      </c>
      <c r="G1058" s="278" t="str">
        <f t="shared" si="97"/>
        <v/>
      </c>
      <c r="H1058" s="472" t="str">
        <f t="shared" si="98"/>
        <v>否</v>
      </c>
      <c r="I1058" s="476" t="str">
        <f t="shared" si="99"/>
        <v>项</v>
      </c>
      <c r="J1058" s="284">
        <v>2150502</v>
      </c>
      <c r="K1058" s="284" t="s">
        <v>148</v>
      </c>
      <c r="L1058" s="287">
        <v>0</v>
      </c>
      <c r="M1058" s="285">
        <f t="shared" si="100"/>
        <v>0</v>
      </c>
      <c r="N1058" s="285">
        <f t="shared" si="101"/>
        <v>0</v>
      </c>
    </row>
    <row r="1059" ht="34.9" customHeight="1" spans="1:14">
      <c r="A1059" s="473">
        <v>2150503</v>
      </c>
      <c r="B1059" s="216" t="s">
        <v>149</v>
      </c>
      <c r="C1059" s="190"/>
      <c r="D1059" s="190"/>
      <c r="E1059" s="186"/>
      <c r="F1059" s="278" t="str">
        <f t="shared" si="96"/>
        <v/>
      </c>
      <c r="G1059" s="278" t="str">
        <f t="shared" si="97"/>
        <v/>
      </c>
      <c r="H1059" s="472" t="str">
        <f t="shared" si="98"/>
        <v>否</v>
      </c>
      <c r="I1059" s="476" t="str">
        <f t="shared" si="99"/>
        <v>项</v>
      </c>
      <c r="J1059" s="284">
        <v>2150503</v>
      </c>
      <c r="K1059" s="284" t="s">
        <v>150</v>
      </c>
      <c r="L1059" s="287">
        <v>0</v>
      </c>
      <c r="M1059" s="285">
        <f t="shared" si="100"/>
        <v>0</v>
      </c>
      <c r="N1059" s="285">
        <f t="shared" si="101"/>
        <v>0</v>
      </c>
    </row>
    <row r="1060" ht="34.9" customHeight="1" spans="1:14">
      <c r="A1060" s="473">
        <v>2150505</v>
      </c>
      <c r="B1060" s="216" t="s">
        <v>1718</v>
      </c>
      <c r="C1060" s="190"/>
      <c r="D1060" s="190"/>
      <c r="E1060" s="186"/>
      <c r="F1060" s="278" t="str">
        <f t="shared" si="96"/>
        <v/>
      </c>
      <c r="G1060" s="278" t="str">
        <f t="shared" si="97"/>
        <v/>
      </c>
      <c r="H1060" s="472" t="str">
        <f t="shared" si="98"/>
        <v>否</v>
      </c>
      <c r="I1060" s="476" t="str">
        <f t="shared" si="99"/>
        <v>项</v>
      </c>
      <c r="J1060" s="284">
        <v>2150505</v>
      </c>
      <c r="K1060" s="284" t="s">
        <v>1719</v>
      </c>
      <c r="L1060" s="287">
        <v>0</v>
      </c>
      <c r="M1060" s="285">
        <f t="shared" si="100"/>
        <v>0</v>
      </c>
      <c r="N1060" s="285">
        <f t="shared" si="101"/>
        <v>0</v>
      </c>
    </row>
    <row r="1061" s="345" customFormat="1" ht="34.9" customHeight="1" spans="1:14">
      <c r="A1061" s="473">
        <v>2150506</v>
      </c>
      <c r="B1061" s="216" t="s">
        <v>1720</v>
      </c>
      <c r="C1061" s="190"/>
      <c r="D1061" s="190"/>
      <c r="E1061" s="186"/>
      <c r="F1061" s="278" t="str">
        <f t="shared" si="96"/>
        <v/>
      </c>
      <c r="G1061" s="278" t="str">
        <f t="shared" si="97"/>
        <v/>
      </c>
      <c r="H1061" s="472" t="str">
        <f t="shared" si="98"/>
        <v>否</v>
      </c>
      <c r="I1061" s="476" t="str">
        <f t="shared" si="99"/>
        <v>项</v>
      </c>
      <c r="J1061" s="284">
        <v>2150506</v>
      </c>
      <c r="K1061" s="284" t="s">
        <v>1721</v>
      </c>
      <c r="L1061" s="287">
        <v>0</v>
      </c>
      <c r="M1061" s="285">
        <f t="shared" si="100"/>
        <v>0</v>
      </c>
      <c r="N1061" s="285">
        <f t="shared" si="101"/>
        <v>0</v>
      </c>
    </row>
    <row r="1062" ht="34.9" customHeight="1" spans="1:14">
      <c r="A1062" s="473">
        <v>2150507</v>
      </c>
      <c r="B1062" s="216" t="s">
        <v>1722</v>
      </c>
      <c r="C1062" s="190"/>
      <c r="D1062" s="190"/>
      <c r="E1062" s="186"/>
      <c r="F1062" s="278" t="str">
        <f t="shared" si="96"/>
        <v/>
      </c>
      <c r="G1062" s="278" t="str">
        <f t="shared" si="97"/>
        <v/>
      </c>
      <c r="H1062" s="472" t="str">
        <f t="shared" si="98"/>
        <v>否</v>
      </c>
      <c r="I1062" s="476" t="str">
        <f t="shared" si="99"/>
        <v>项</v>
      </c>
      <c r="J1062" s="284">
        <v>2150507</v>
      </c>
      <c r="K1062" s="284" t="s">
        <v>1723</v>
      </c>
      <c r="L1062" s="287">
        <v>0</v>
      </c>
      <c r="M1062" s="285">
        <f t="shared" si="100"/>
        <v>0</v>
      </c>
      <c r="N1062" s="285">
        <f t="shared" si="101"/>
        <v>0</v>
      </c>
    </row>
    <row r="1063" ht="34.9" customHeight="1" spans="1:14">
      <c r="A1063" s="473">
        <v>2150508</v>
      </c>
      <c r="B1063" s="216" t="s">
        <v>1724</v>
      </c>
      <c r="C1063" s="190"/>
      <c r="D1063" s="190"/>
      <c r="E1063" s="186"/>
      <c r="F1063" s="278" t="str">
        <f t="shared" si="96"/>
        <v/>
      </c>
      <c r="G1063" s="278" t="str">
        <f t="shared" si="97"/>
        <v/>
      </c>
      <c r="H1063" s="472" t="str">
        <f t="shared" si="98"/>
        <v>否</v>
      </c>
      <c r="I1063" s="476" t="str">
        <f t="shared" si="99"/>
        <v>项</v>
      </c>
      <c r="J1063" s="284">
        <v>2150508</v>
      </c>
      <c r="K1063" s="284" t="s">
        <v>1725</v>
      </c>
      <c r="L1063" s="287">
        <v>0</v>
      </c>
      <c r="M1063" s="285">
        <f t="shared" si="100"/>
        <v>0</v>
      </c>
      <c r="N1063" s="285">
        <f t="shared" si="101"/>
        <v>0</v>
      </c>
    </row>
    <row r="1064" ht="34.9" customHeight="1" spans="1:14">
      <c r="A1064" s="473">
        <v>2150509</v>
      </c>
      <c r="B1064" s="216" t="s">
        <v>1726</v>
      </c>
      <c r="C1064" s="190"/>
      <c r="D1064" s="190"/>
      <c r="E1064" s="186"/>
      <c r="F1064" s="278" t="str">
        <f t="shared" si="96"/>
        <v/>
      </c>
      <c r="G1064" s="278" t="str">
        <f t="shared" si="97"/>
        <v/>
      </c>
      <c r="H1064" s="472" t="str">
        <f t="shared" si="98"/>
        <v>否</v>
      </c>
      <c r="I1064" s="476" t="str">
        <f t="shared" si="99"/>
        <v>项</v>
      </c>
      <c r="J1064" s="284">
        <v>2150509</v>
      </c>
      <c r="K1064" s="284" t="s">
        <v>1727</v>
      </c>
      <c r="L1064" s="287">
        <v>0</v>
      </c>
      <c r="M1064" s="285">
        <f t="shared" si="100"/>
        <v>0</v>
      </c>
      <c r="N1064" s="285">
        <f t="shared" si="101"/>
        <v>0</v>
      </c>
    </row>
    <row r="1065" s="345" customFormat="1" ht="34.9" customHeight="1" spans="1:14">
      <c r="A1065" s="473">
        <v>2150510</v>
      </c>
      <c r="B1065" s="216" t="s">
        <v>1728</v>
      </c>
      <c r="C1065" s="190">
        <v>267</v>
      </c>
      <c r="D1065" s="400">
        <v>54</v>
      </c>
      <c r="E1065" s="190">
        <v>392</v>
      </c>
      <c r="F1065" s="278">
        <f t="shared" si="96"/>
        <v>0.468164794007491</v>
      </c>
      <c r="G1065" s="278">
        <f t="shared" si="97"/>
        <v>7.25925925925926</v>
      </c>
      <c r="H1065" s="472" t="str">
        <f t="shared" si="98"/>
        <v>是</v>
      </c>
      <c r="I1065" s="476" t="str">
        <f t="shared" si="99"/>
        <v>项</v>
      </c>
      <c r="J1065" s="284">
        <v>2150510</v>
      </c>
      <c r="K1065" s="284" t="s">
        <v>1729</v>
      </c>
      <c r="L1065" s="287">
        <v>392</v>
      </c>
      <c r="M1065" s="285">
        <f t="shared" si="100"/>
        <v>0</v>
      </c>
      <c r="N1065" s="285">
        <f t="shared" si="101"/>
        <v>0</v>
      </c>
    </row>
    <row r="1066" ht="34.9" customHeight="1" spans="1:14">
      <c r="A1066" s="473">
        <v>2150511</v>
      </c>
      <c r="B1066" s="216" t="s">
        <v>1730</v>
      </c>
      <c r="C1066" s="190"/>
      <c r="D1066" s="190"/>
      <c r="E1066" s="186"/>
      <c r="F1066" s="278" t="str">
        <f t="shared" si="96"/>
        <v/>
      </c>
      <c r="G1066" s="278" t="str">
        <f t="shared" si="97"/>
        <v/>
      </c>
      <c r="H1066" s="472" t="str">
        <f t="shared" si="98"/>
        <v>否</v>
      </c>
      <c r="I1066" s="476" t="str">
        <f t="shared" si="99"/>
        <v>项</v>
      </c>
      <c r="J1066" s="284">
        <v>2150511</v>
      </c>
      <c r="K1066" s="284" t="s">
        <v>1731</v>
      </c>
      <c r="L1066" s="287">
        <v>0</v>
      </c>
      <c r="M1066" s="285">
        <f t="shared" si="100"/>
        <v>0</v>
      </c>
      <c r="N1066" s="285">
        <f t="shared" si="101"/>
        <v>0</v>
      </c>
    </row>
    <row r="1067" ht="34.9" customHeight="1" spans="1:14">
      <c r="A1067" s="473">
        <v>2150513</v>
      </c>
      <c r="B1067" s="216" t="s">
        <v>1621</v>
      </c>
      <c r="C1067" s="190"/>
      <c r="D1067" s="190"/>
      <c r="E1067" s="186"/>
      <c r="F1067" s="278" t="str">
        <f t="shared" si="96"/>
        <v/>
      </c>
      <c r="G1067" s="278" t="str">
        <f t="shared" si="97"/>
        <v/>
      </c>
      <c r="H1067" s="472" t="str">
        <f t="shared" si="98"/>
        <v>否</v>
      </c>
      <c r="I1067" s="476" t="str">
        <f t="shared" si="99"/>
        <v>项</v>
      </c>
      <c r="J1067" s="284">
        <v>2150513</v>
      </c>
      <c r="K1067" s="284" t="s">
        <v>1622</v>
      </c>
      <c r="L1067" s="287">
        <v>0</v>
      </c>
      <c r="M1067" s="285">
        <f t="shared" si="100"/>
        <v>0</v>
      </c>
      <c r="N1067" s="285">
        <f t="shared" si="101"/>
        <v>0</v>
      </c>
    </row>
    <row r="1068" ht="34.9" customHeight="1" spans="1:14">
      <c r="A1068" s="473">
        <v>2150515</v>
      </c>
      <c r="B1068" s="216" t="s">
        <v>1732</v>
      </c>
      <c r="C1068" s="190"/>
      <c r="D1068" s="190"/>
      <c r="E1068" s="186"/>
      <c r="F1068" s="278" t="str">
        <f t="shared" si="96"/>
        <v/>
      </c>
      <c r="G1068" s="278" t="str">
        <f t="shared" si="97"/>
        <v/>
      </c>
      <c r="H1068" s="472" t="str">
        <f t="shared" si="98"/>
        <v>否</v>
      </c>
      <c r="I1068" s="476" t="str">
        <f t="shared" si="99"/>
        <v>项</v>
      </c>
      <c r="J1068" s="284">
        <v>2150515</v>
      </c>
      <c r="K1068" s="284" t="s">
        <v>1733</v>
      </c>
      <c r="L1068" s="287">
        <v>0</v>
      </c>
      <c r="M1068" s="285">
        <f t="shared" si="100"/>
        <v>0</v>
      </c>
      <c r="N1068" s="285">
        <f t="shared" si="101"/>
        <v>0</v>
      </c>
    </row>
    <row r="1069" ht="34.9" customHeight="1" spans="1:14">
      <c r="A1069" s="473">
        <v>2150599</v>
      </c>
      <c r="B1069" s="216" t="s">
        <v>1734</v>
      </c>
      <c r="C1069" s="190"/>
      <c r="D1069" s="190"/>
      <c r="E1069" s="186"/>
      <c r="F1069" s="278" t="str">
        <f t="shared" si="96"/>
        <v/>
      </c>
      <c r="G1069" s="278" t="str">
        <f t="shared" si="97"/>
        <v/>
      </c>
      <c r="H1069" s="472" t="str">
        <f t="shared" si="98"/>
        <v>否</v>
      </c>
      <c r="I1069" s="476" t="str">
        <f t="shared" si="99"/>
        <v>项</v>
      </c>
      <c r="J1069" s="284">
        <v>2150599</v>
      </c>
      <c r="K1069" s="284" t="s">
        <v>1735</v>
      </c>
      <c r="L1069" s="287">
        <v>0</v>
      </c>
      <c r="M1069" s="285">
        <f t="shared" si="100"/>
        <v>0</v>
      </c>
      <c r="N1069" s="285">
        <f t="shared" si="101"/>
        <v>0</v>
      </c>
    </row>
    <row r="1070" ht="34.9" customHeight="1" spans="1:14">
      <c r="A1070" s="473">
        <v>21507</v>
      </c>
      <c r="B1070" s="216" t="s">
        <v>1736</v>
      </c>
      <c r="C1070" s="190">
        <f>SUM(C1071:C1076)</f>
        <v>0</v>
      </c>
      <c r="D1070" s="190">
        <f>SUM(D1071:D1076)</f>
        <v>0</v>
      </c>
      <c r="E1070" s="186">
        <f>SUM(E1071:E1076)</f>
        <v>0</v>
      </c>
      <c r="F1070" s="278" t="str">
        <f t="shared" si="96"/>
        <v/>
      </c>
      <c r="G1070" s="278" t="str">
        <f t="shared" si="97"/>
        <v/>
      </c>
      <c r="H1070" s="472" t="str">
        <f t="shared" si="98"/>
        <v>否</v>
      </c>
      <c r="I1070" s="476" t="str">
        <f t="shared" si="99"/>
        <v>款</v>
      </c>
      <c r="J1070" s="284">
        <v>21507</v>
      </c>
      <c r="K1070" s="286" t="s">
        <v>1737</v>
      </c>
      <c r="L1070" s="287">
        <v>0</v>
      </c>
      <c r="M1070" s="285">
        <f t="shared" si="100"/>
        <v>0</v>
      </c>
      <c r="N1070" s="285">
        <f t="shared" si="101"/>
        <v>0</v>
      </c>
    </row>
    <row r="1071" ht="34.9" customHeight="1" spans="1:14">
      <c r="A1071" s="473">
        <v>2150701</v>
      </c>
      <c r="B1071" s="216" t="s">
        <v>145</v>
      </c>
      <c r="C1071" s="190"/>
      <c r="D1071" s="190"/>
      <c r="E1071" s="186"/>
      <c r="F1071" s="278" t="str">
        <f t="shared" si="96"/>
        <v/>
      </c>
      <c r="G1071" s="278" t="str">
        <f t="shared" si="97"/>
        <v/>
      </c>
      <c r="H1071" s="472" t="str">
        <f t="shared" si="98"/>
        <v>否</v>
      </c>
      <c r="I1071" s="476" t="str">
        <f t="shared" si="99"/>
        <v>项</v>
      </c>
      <c r="J1071" s="284">
        <v>2150701</v>
      </c>
      <c r="K1071" s="284" t="s">
        <v>146</v>
      </c>
      <c r="L1071" s="287">
        <v>0</v>
      </c>
      <c r="M1071" s="285">
        <f t="shared" si="100"/>
        <v>0</v>
      </c>
      <c r="N1071" s="285">
        <f t="shared" si="101"/>
        <v>0</v>
      </c>
    </row>
    <row r="1072" ht="34.9" customHeight="1" spans="1:14">
      <c r="A1072" s="473">
        <v>2150702</v>
      </c>
      <c r="B1072" s="216" t="s">
        <v>147</v>
      </c>
      <c r="C1072" s="190"/>
      <c r="D1072" s="190"/>
      <c r="E1072" s="186"/>
      <c r="F1072" s="278" t="str">
        <f t="shared" si="96"/>
        <v/>
      </c>
      <c r="G1072" s="278" t="str">
        <f t="shared" si="97"/>
        <v/>
      </c>
      <c r="H1072" s="472" t="str">
        <f t="shared" si="98"/>
        <v>否</v>
      </c>
      <c r="I1072" s="476" t="str">
        <f t="shared" si="99"/>
        <v>项</v>
      </c>
      <c r="J1072" s="284">
        <v>2150702</v>
      </c>
      <c r="K1072" s="284" t="s">
        <v>148</v>
      </c>
      <c r="L1072" s="287">
        <v>0</v>
      </c>
      <c r="M1072" s="285">
        <f t="shared" si="100"/>
        <v>0</v>
      </c>
      <c r="N1072" s="285">
        <f t="shared" si="101"/>
        <v>0</v>
      </c>
    </row>
    <row r="1073" ht="34.9" customHeight="1" spans="1:14">
      <c r="A1073" s="473">
        <v>2150703</v>
      </c>
      <c r="B1073" s="216" t="s">
        <v>149</v>
      </c>
      <c r="C1073" s="190"/>
      <c r="D1073" s="190"/>
      <c r="E1073" s="186"/>
      <c r="F1073" s="278" t="str">
        <f t="shared" si="96"/>
        <v/>
      </c>
      <c r="G1073" s="278" t="str">
        <f t="shared" si="97"/>
        <v/>
      </c>
      <c r="H1073" s="472" t="str">
        <f t="shared" si="98"/>
        <v>否</v>
      </c>
      <c r="I1073" s="476" t="str">
        <f t="shared" si="99"/>
        <v>项</v>
      </c>
      <c r="J1073" s="284">
        <v>2150703</v>
      </c>
      <c r="K1073" s="284" t="s">
        <v>150</v>
      </c>
      <c r="L1073" s="287">
        <v>0</v>
      </c>
      <c r="M1073" s="285">
        <f t="shared" si="100"/>
        <v>0</v>
      </c>
      <c r="N1073" s="285">
        <f t="shared" si="101"/>
        <v>0</v>
      </c>
    </row>
    <row r="1074" ht="34.9" customHeight="1" spans="1:14">
      <c r="A1074" s="473">
        <v>2150704</v>
      </c>
      <c r="B1074" s="216" t="s">
        <v>1738</v>
      </c>
      <c r="C1074" s="190"/>
      <c r="D1074" s="190"/>
      <c r="E1074" s="186"/>
      <c r="F1074" s="278" t="str">
        <f t="shared" si="96"/>
        <v/>
      </c>
      <c r="G1074" s="278" t="str">
        <f t="shared" si="97"/>
        <v/>
      </c>
      <c r="H1074" s="472" t="str">
        <f t="shared" si="98"/>
        <v>否</v>
      </c>
      <c r="I1074" s="476" t="str">
        <f t="shared" si="99"/>
        <v>项</v>
      </c>
      <c r="J1074" s="284">
        <v>2150704</v>
      </c>
      <c r="K1074" s="284" t="s">
        <v>1739</v>
      </c>
      <c r="L1074" s="287">
        <v>0</v>
      </c>
      <c r="M1074" s="285">
        <f t="shared" si="100"/>
        <v>0</v>
      </c>
      <c r="N1074" s="285">
        <f t="shared" si="101"/>
        <v>0</v>
      </c>
    </row>
    <row r="1075" ht="34.9" customHeight="1" spans="1:14">
      <c r="A1075" s="473">
        <v>2150705</v>
      </c>
      <c r="B1075" s="216" t="s">
        <v>1740</v>
      </c>
      <c r="C1075" s="190"/>
      <c r="D1075" s="190"/>
      <c r="E1075" s="186"/>
      <c r="F1075" s="278" t="str">
        <f t="shared" si="96"/>
        <v/>
      </c>
      <c r="G1075" s="278" t="str">
        <f t="shared" si="97"/>
        <v/>
      </c>
      <c r="H1075" s="472" t="str">
        <f t="shared" si="98"/>
        <v>否</v>
      </c>
      <c r="I1075" s="476" t="str">
        <f t="shared" si="99"/>
        <v>项</v>
      </c>
      <c r="J1075" s="284">
        <v>2150705</v>
      </c>
      <c r="K1075" s="284" t="s">
        <v>1741</v>
      </c>
      <c r="L1075" s="287">
        <v>0</v>
      </c>
      <c r="M1075" s="285">
        <f t="shared" si="100"/>
        <v>0</v>
      </c>
      <c r="N1075" s="285">
        <f t="shared" si="101"/>
        <v>0</v>
      </c>
    </row>
    <row r="1076" ht="34.9" customHeight="1" spans="1:14">
      <c r="A1076" s="473">
        <v>2150799</v>
      </c>
      <c r="B1076" s="216" t="s">
        <v>1742</v>
      </c>
      <c r="C1076" s="190"/>
      <c r="D1076" s="190"/>
      <c r="E1076" s="186"/>
      <c r="F1076" s="278" t="str">
        <f t="shared" si="96"/>
        <v/>
      </c>
      <c r="G1076" s="278" t="str">
        <f t="shared" si="97"/>
        <v/>
      </c>
      <c r="H1076" s="472" t="str">
        <f t="shared" si="98"/>
        <v>否</v>
      </c>
      <c r="I1076" s="476" t="str">
        <f t="shared" si="99"/>
        <v>项</v>
      </c>
      <c r="J1076" s="284">
        <v>2150799</v>
      </c>
      <c r="K1076" s="284" t="s">
        <v>1743</v>
      </c>
      <c r="L1076" s="287">
        <v>0</v>
      </c>
      <c r="M1076" s="285">
        <f t="shared" si="100"/>
        <v>0</v>
      </c>
      <c r="N1076" s="285">
        <f t="shared" si="101"/>
        <v>0</v>
      </c>
    </row>
    <row r="1077" ht="34.9" customHeight="1" spans="1:14">
      <c r="A1077" s="473">
        <v>21508</v>
      </c>
      <c r="B1077" s="216" t="s">
        <v>1744</v>
      </c>
      <c r="C1077" s="190">
        <f>SUM(C1078:C1084)</f>
        <v>33</v>
      </c>
      <c r="D1077" s="190">
        <f>SUM(D1078:D1084)</f>
        <v>0</v>
      </c>
      <c r="E1077" s="186">
        <f>SUM(E1078:E1084)</f>
        <v>0</v>
      </c>
      <c r="F1077" s="278">
        <f t="shared" si="96"/>
        <v>-1</v>
      </c>
      <c r="G1077" s="278" t="str">
        <f t="shared" si="97"/>
        <v/>
      </c>
      <c r="H1077" s="472" t="str">
        <f t="shared" si="98"/>
        <v>是</v>
      </c>
      <c r="I1077" s="476" t="str">
        <f t="shared" si="99"/>
        <v>款</v>
      </c>
      <c r="J1077" s="284">
        <v>21508</v>
      </c>
      <c r="K1077" s="286" t="s">
        <v>1745</v>
      </c>
      <c r="L1077" s="287">
        <v>0</v>
      </c>
      <c r="M1077" s="285">
        <f t="shared" si="100"/>
        <v>0</v>
      </c>
      <c r="N1077" s="285">
        <f t="shared" si="101"/>
        <v>0</v>
      </c>
    </row>
    <row r="1078" ht="34.9" customHeight="1" spans="1:14">
      <c r="A1078" s="473">
        <v>2150801</v>
      </c>
      <c r="B1078" s="216" t="s">
        <v>145</v>
      </c>
      <c r="C1078" s="190"/>
      <c r="D1078" s="190"/>
      <c r="E1078" s="186"/>
      <c r="F1078" s="278" t="str">
        <f t="shared" si="96"/>
        <v/>
      </c>
      <c r="G1078" s="278" t="str">
        <f t="shared" si="97"/>
        <v/>
      </c>
      <c r="H1078" s="472" t="str">
        <f t="shared" si="98"/>
        <v>否</v>
      </c>
      <c r="I1078" s="476" t="str">
        <f t="shared" si="99"/>
        <v>项</v>
      </c>
      <c r="J1078" s="284">
        <v>2150801</v>
      </c>
      <c r="K1078" s="284" t="s">
        <v>146</v>
      </c>
      <c r="L1078" s="287">
        <v>0</v>
      </c>
      <c r="M1078" s="285">
        <f t="shared" si="100"/>
        <v>0</v>
      </c>
      <c r="N1078" s="285">
        <f t="shared" si="101"/>
        <v>0</v>
      </c>
    </row>
    <row r="1079" ht="34.9" customHeight="1" spans="1:14">
      <c r="A1079" s="473">
        <v>2150802</v>
      </c>
      <c r="B1079" s="216" t="s">
        <v>147</v>
      </c>
      <c r="C1079" s="190"/>
      <c r="D1079" s="190"/>
      <c r="E1079" s="186"/>
      <c r="F1079" s="278" t="str">
        <f t="shared" si="96"/>
        <v/>
      </c>
      <c r="G1079" s="278" t="str">
        <f t="shared" si="97"/>
        <v/>
      </c>
      <c r="H1079" s="472" t="str">
        <f t="shared" si="98"/>
        <v>否</v>
      </c>
      <c r="I1079" s="476" t="str">
        <f t="shared" si="99"/>
        <v>项</v>
      </c>
      <c r="J1079" s="284">
        <v>2150802</v>
      </c>
      <c r="K1079" s="284" t="s">
        <v>148</v>
      </c>
      <c r="L1079" s="287">
        <v>0</v>
      </c>
      <c r="M1079" s="285">
        <f t="shared" si="100"/>
        <v>0</v>
      </c>
      <c r="N1079" s="285">
        <f t="shared" si="101"/>
        <v>0</v>
      </c>
    </row>
    <row r="1080" ht="34.9" customHeight="1" spans="1:14">
      <c r="A1080" s="473">
        <v>2150803</v>
      </c>
      <c r="B1080" s="216" t="s">
        <v>149</v>
      </c>
      <c r="C1080" s="190"/>
      <c r="D1080" s="190"/>
      <c r="E1080" s="186"/>
      <c r="F1080" s="278" t="str">
        <f t="shared" si="96"/>
        <v/>
      </c>
      <c r="G1080" s="278" t="str">
        <f t="shared" si="97"/>
        <v/>
      </c>
      <c r="H1080" s="472" t="str">
        <f t="shared" si="98"/>
        <v>否</v>
      </c>
      <c r="I1080" s="476" t="str">
        <f t="shared" si="99"/>
        <v>项</v>
      </c>
      <c r="J1080" s="284">
        <v>2150803</v>
      </c>
      <c r="K1080" s="284" t="s">
        <v>150</v>
      </c>
      <c r="L1080" s="287">
        <v>0</v>
      </c>
      <c r="M1080" s="285">
        <f t="shared" si="100"/>
        <v>0</v>
      </c>
      <c r="N1080" s="285">
        <f t="shared" si="101"/>
        <v>0</v>
      </c>
    </row>
    <row r="1081" ht="34.9" customHeight="1" spans="1:14">
      <c r="A1081" s="473">
        <v>2150804</v>
      </c>
      <c r="B1081" s="216" t="s">
        <v>1746</v>
      </c>
      <c r="C1081" s="190"/>
      <c r="D1081" s="190"/>
      <c r="E1081" s="186"/>
      <c r="F1081" s="278" t="str">
        <f t="shared" si="96"/>
        <v/>
      </c>
      <c r="G1081" s="278" t="str">
        <f t="shared" si="97"/>
        <v/>
      </c>
      <c r="H1081" s="472" t="str">
        <f t="shared" si="98"/>
        <v>否</v>
      </c>
      <c r="I1081" s="476" t="str">
        <f t="shared" si="99"/>
        <v>项</v>
      </c>
      <c r="J1081" s="284">
        <v>2150804</v>
      </c>
      <c r="K1081" s="284" t="s">
        <v>1747</v>
      </c>
      <c r="L1081" s="287">
        <v>0</v>
      </c>
      <c r="M1081" s="285">
        <f t="shared" si="100"/>
        <v>0</v>
      </c>
      <c r="N1081" s="285">
        <f t="shared" si="101"/>
        <v>0</v>
      </c>
    </row>
    <row r="1082" ht="34.9" customHeight="1" spans="1:14">
      <c r="A1082" s="473">
        <v>2150805</v>
      </c>
      <c r="B1082" s="216" t="s">
        <v>1748</v>
      </c>
      <c r="C1082" s="190">
        <v>33</v>
      </c>
      <c r="D1082" s="190"/>
      <c r="E1082" s="186"/>
      <c r="F1082" s="278">
        <f t="shared" si="96"/>
        <v>-1</v>
      </c>
      <c r="G1082" s="278" t="str">
        <f t="shared" si="97"/>
        <v/>
      </c>
      <c r="H1082" s="472" t="str">
        <f t="shared" si="98"/>
        <v>是</v>
      </c>
      <c r="I1082" s="476" t="str">
        <f t="shared" si="99"/>
        <v>项</v>
      </c>
      <c r="J1082" s="284">
        <v>2150805</v>
      </c>
      <c r="K1082" s="284" t="s">
        <v>1749</v>
      </c>
      <c r="L1082" s="287">
        <v>0</v>
      </c>
      <c r="M1082" s="285">
        <f t="shared" si="100"/>
        <v>0</v>
      </c>
      <c r="N1082" s="285">
        <f t="shared" si="101"/>
        <v>0</v>
      </c>
    </row>
    <row r="1083" s="345" customFormat="1" ht="34.9" customHeight="1" spans="1:14">
      <c r="A1083" s="473">
        <v>2150806</v>
      </c>
      <c r="B1083" s="216" t="s">
        <v>1750</v>
      </c>
      <c r="C1083" s="190"/>
      <c r="D1083" s="190"/>
      <c r="E1083" s="186"/>
      <c r="F1083" s="278" t="str">
        <f t="shared" si="96"/>
        <v/>
      </c>
      <c r="G1083" s="278" t="str">
        <f t="shared" si="97"/>
        <v/>
      </c>
      <c r="H1083" s="472" t="str">
        <f t="shared" si="98"/>
        <v>否</v>
      </c>
      <c r="I1083" s="476" t="str">
        <f t="shared" si="99"/>
        <v>项</v>
      </c>
      <c r="J1083" s="285"/>
      <c r="K1083" s="285"/>
      <c r="L1083" s="285"/>
      <c r="M1083" s="285">
        <f t="shared" si="100"/>
        <v>2150806</v>
      </c>
      <c r="N1083" s="285">
        <f t="shared" si="101"/>
        <v>0</v>
      </c>
    </row>
    <row r="1084" ht="34.9" customHeight="1" spans="1:14">
      <c r="A1084" s="473">
        <v>2150899</v>
      </c>
      <c r="B1084" s="216" t="s">
        <v>1751</v>
      </c>
      <c r="C1084" s="190"/>
      <c r="D1084" s="190"/>
      <c r="E1084" s="186"/>
      <c r="F1084" s="278" t="str">
        <f t="shared" si="96"/>
        <v/>
      </c>
      <c r="G1084" s="278" t="str">
        <f t="shared" si="97"/>
        <v/>
      </c>
      <c r="H1084" s="472" t="str">
        <f t="shared" si="98"/>
        <v>否</v>
      </c>
      <c r="I1084" s="476" t="str">
        <f t="shared" si="99"/>
        <v>项</v>
      </c>
      <c r="J1084" s="284">
        <v>2150899</v>
      </c>
      <c r="K1084" s="284" t="s">
        <v>1752</v>
      </c>
      <c r="L1084" s="287">
        <v>0</v>
      </c>
      <c r="M1084" s="285">
        <f t="shared" si="100"/>
        <v>0</v>
      </c>
      <c r="N1084" s="285">
        <f t="shared" si="101"/>
        <v>0</v>
      </c>
    </row>
    <row r="1085" ht="34.9" customHeight="1" spans="1:14">
      <c r="A1085" s="473">
        <v>21599</v>
      </c>
      <c r="B1085" s="216" t="s">
        <v>1753</v>
      </c>
      <c r="C1085" s="190">
        <f>SUM(C1086:C1090)</f>
        <v>122</v>
      </c>
      <c r="D1085" s="190">
        <f>SUM(D1086:D1090)</f>
        <v>0</v>
      </c>
      <c r="E1085" s="186">
        <f>SUM(E1086:E1090)</f>
        <v>0</v>
      </c>
      <c r="F1085" s="278">
        <f t="shared" si="96"/>
        <v>-1</v>
      </c>
      <c r="G1085" s="278" t="str">
        <f t="shared" si="97"/>
        <v/>
      </c>
      <c r="H1085" s="472" t="str">
        <f t="shared" si="98"/>
        <v>是</v>
      </c>
      <c r="I1085" s="476" t="str">
        <f t="shared" si="99"/>
        <v>款</v>
      </c>
      <c r="J1085" s="284">
        <v>21599</v>
      </c>
      <c r="K1085" s="286" t="s">
        <v>1754</v>
      </c>
      <c r="L1085" s="287">
        <v>0</v>
      </c>
      <c r="M1085" s="285">
        <f t="shared" si="100"/>
        <v>0</v>
      </c>
      <c r="N1085" s="285">
        <f t="shared" si="101"/>
        <v>0</v>
      </c>
    </row>
    <row r="1086" ht="34.9" customHeight="1" spans="1:14">
      <c r="A1086" s="473">
        <v>2159901</v>
      </c>
      <c r="B1086" s="216" t="s">
        <v>1755</v>
      </c>
      <c r="C1086" s="190"/>
      <c r="D1086" s="190"/>
      <c r="E1086" s="186"/>
      <c r="F1086" s="278" t="str">
        <f t="shared" si="96"/>
        <v/>
      </c>
      <c r="G1086" s="278" t="str">
        <f t="shared" si="97"/>
        <v/>
      </c>
      <c r="H1086" s="472" t="str">
        <f t="shared" si="98"/>
        <v>否</v>
      </c>
      <c r="I1086" s="476" t="str">
        <f t="shared" si="99"/>
        <v>项</v>
      </c>
      <c r="J1086" s="284">
        <v>2159901</v>
      </c>
      <c r="K1086" s="284" t="s">
        <v>1756</v>
      </c>
      <c r="L1086" s="287">
        <v>0</v>
      </c>
      <c r="M1086" s="285">
        <f t="shared" si="100"/>
        <v>0</v>
      </c>
      <c r="N1086" s="285">
        <f t="shared" si="101"/>
        <v>0</v>
      </c>
    </row>
    <row r="1087" ht="34.9" customHeight="1" spans="1:14">
      <c r="A1087" s="473">
        <v>2159904</v>
      </c>
      <c r="B1087" s="216" t="s">
        <v>1757</v>
      </c>
      <c r="C1087" s="190"/>
      <c r="D1087" s="190"/>
      <c r="E1087" s="186"/>
      <c r="F1087" s="278" t="str">
        <f t="shared" si="96"/>
        <v/>
      </c>
      <c r="G1087" s="278" t="str">
        <f t="shared" si="97"/>
        <v/>
      </c>
      <c r="H1087" s="472" t="str">
        <f t="shared" si="98"/>
        <v>否</v>
      </c>
      <c r="I1087" s="476" t="str">
        <f t="shared" si="99"/>
        <v>项</v>
      </c>
      <c r="J1087" s="284">
        <v>2159904</v>
      </c>
      <c r="K1087" s="284" t="s">
        <v>1758</v>
      </c>
      <c r="L1087" s="287">
        <v>0</v>
      </c>
      <c r="M1087" s="285">
        <f t="shared" si="100"/>
        <v>0</v>
      </c>
      <c r="N1087" s="285">
        <f t="shared" si="101"/>
        <v>0</v>
      </c>
    </row>
    <row r="1088" ht="34.9" customHeight="1" spans="1:14">
      <c r="A1088" s="473">
        <v>2159905</v>
      </c>
      <c r="B1088" s="216" t="s">
        <v>1759</v>
      </c>
      <c r="C1088" s="190"/>
      <c r="D1088" s="190"/>
      <c r="E1088" s="186"/>
      <c r="F1088" s="278" t="str">
        <f t="shared" si="96"/>
        <v/>
      </c>
      <c r="G1088" s="278" t="str">
        <f t="shared" si="97"/>
        <v/>
      </c>
      <c r="H1088" s="472" t="str">
        <f t="shared" si="98"/>
        <v>否</v>
      </c>
      <c r="I1088" s="476" t="str">
        <f t="shared" si="99"/>
        <v>项</v>
      </c>
      <c r="J1088" s="284">
        <v>2159905</v>
      </c>
      <c r="K1088" s="284" t="s">
        <v>1760</v>
      </c>
      <c r="L1088" s="287">
        <v>0</v>
      </c>
      <c r="M1088" s="285">
        <f t="shared" si="100"/>
        <v>0</v>
      </c>
      <c r="N1088" s="285">
        <f t="shared" si="101"/>
        <v>0</v>
      </c>
    </row>
    <row r="1089" ht="34.9" customHeight="1" spans="1:14">
      <c r="A1089" s="473">
        <v>2159906</v>
      </c>
      <c r="B1089" s="216" t="s">
        <v>1761</v>
      </c>
      <c r="C1089" s="190"/>
      <c r="D1089" s="190"/>
      <c r="E1089" s="186"/>
      <c r="F1089" s="278" t="str">
        <f t="shared" si="96"/>
        <v/>
      </c>
      <c r="G1089" s="278" t="str">
        <f t="shared" si="97"/>
        <v/>
      </c>
      <c r="H1089" s="472" t="str">
        <f t="shared" si="98"/>
        <v>否</v>
      </c>
      <c r="I1089" s="476" t="str">
        <f t="shared" si="99"/>
        <v>项</v>
      </c>
      <c r="J1089" s="284">
        <v>2159906</v>
      </c>
      <c r="K1089" s="284" t="s">
        <v>1762</v>
      </c>
      <c r="L1089" s="287">
        <v>0</v>
      </c>
      <c r="M1089" s="285">
        <f t="shared" si="100"/>
        <v>0</v>
      </c>
      <c r="N1089" s="285">
        <f t="shared" si="101"/>
        <v>0</v>
      </c>
    </row>
    <row r="1090" ht="34.9" customHeight="1" spans="1:14">
      <c r="A1090" s="473">
        <v>2159999</v>
      </c>
      <c r="B1090" s="216" t="s">
        <v>1763</v>
      </c>
      <c r="C1090" s="190">
        <v>122</v>
      </c>
      <c r="D1090" s="190"/>
      <c r="E1090" s="186"/>
      <c r="F1090" s="278">
        <f t="shared" si="96"/>
        <v>-1</v>
      </c>
      <c r="G1090" s="278" t="str">
        <f t="shared" si="97"/>
        <v/>
      </c>
      <c r="H1090" s="472" t="str">
        <f t="shared" si="98"/>
        <v>是</v>
      </c>
      <c r="I1090" s="476" t="str">
        <f t="shared" si="99"/>
        <v>项</v>
      </c>
      <c r="J1090" s="284">
        <v>2159999</v>
      </c>
      <c r="K1090" s="284" t="s">
        <v>1764</v>
      </c>
      <c r="L1090" s="287">
        <v>0</v>
      </c>
      <c r="M1090" s="285">
        <f t="shared" si="100"/>
        <v>0</v>
      </c>
      <c r="N1090" s="285">
        <f t="shared" si="101"/>
        <v>0</v>
      </c>
    </row>
    <row r="1091" ht="34.9" customHeight="1" spans="1:14">
      <c r="A1091" s="471">
        <v>216</v>
      </c>
      <c r="B1091" s="121" t="s">
        <v>106</v>
      </c>
      <c r="C1091" s="197">
        <f>SUM(C1092,C1102,C1108)</f>
        <v>473</v>
      </c>
      <c r="D1091" s="197">
        <f>SUM(D1092,D1102,D1108)</f>
        <v>306</v>
      </c>
      <c r="E1091" s="180">
        <f>SUM(E1092,E1102,E1108)</f>
        <v>800</v>
      </c>
      <c r="F1091" s="274">
        <f t="shared" si="96"/>
        <v>0.691331923890063</v>
      </c>
      <c r="G1091" s="274">
        <f t="shared" si="97"/>
        <v>2.61437908496732</v>
      </c>
      <c r="H1091" s="472" t="str">
        <f t="shared" si="98"/>
        <v>是</v>
      </c>
      <c r="I1091" s="476" t="str">
        <f t="shared" si="99"/>
        <v>类</v>
      </c>
      <c r="J1091" s="284">
        <v>216</v>
      </c>
      <c r="K1091" s="286" t="s">
        <v>1765</v>
      </c>
      <c r="L1091" s="287">
        <v>800</v>
      </c>
      <c r="M1091" s="285">
        <f t="shared" si="100"/>
        <v>0</v>
      </c>
      <c r="N1091" s="285">
        <f t="shared" si="101"/>
        <v>0</v>
      </c>
    </row>
    <row r="1092" ht="34.9" customHeight="1" spans="1:14">
      <c r="A1092" s="473">
        <v>21602</v>
      </c>
      <c r="B1092" s="216" t="s">
        <v>1766</v>
      </c>
      <c r="C1092" s="190">
        <f>SUM(C1093:C1101)</f>
        <v>261</v>
      </c>
      <c r="D1092" s="190">
        <f>SUM(D1093:D1101)</f>
        <v>265</v>
      </c>
      <c r="E1092" s="186">
        <f>SUM(E1093:E1101)</f>
        <v>564</v>
      </c>
      <c r="F1092" s="278">
        <f t="shared" si="96"/>
        <v>1.16091954022989</v>
      </c>
      <c r="G1092" s="278">
        <f t="shared" si="97"/>
        <v>2.12830188679245</v>
      </c>
      <c r="H1092" s="472" t="str">
        <f t="shared" si="98"/>
        <v>是</v>
      </c>
      <c r="I1092" s="476" t="str">
        <f t="shared" si="99"/>
        <v>款</v>
      </c>
      <c r="J1092" s="284">
        <v>21602</v>
      </c>
      <c r="K1092" s="286" t="s">
        <v>1767</v>
      </c>
      <c r="L1092" s="287">
        <v>564</v>
      </c>
      <c r="M1092" s="285">
        <f t="shared" si="100"/>
        <v>0</v>
      </c>
      <c r="N1092" s="285">
        <f t="shared" si="101"/>
        <v>0</v>
      </c>
    </row>
    <row r="1093" s="345" customFormat="1" ht="34.9" customHeight="1" spans="1:14">
      <c r="A1093" s="473">
        <v>2160201</v>
      </c>
      <c r="B1093" s="216" t="s">
        <v>145</v>
      </c>
      <c r="C1093" s="190">
        <v>103</v>
      </c>
      <c r="D1093" s="400">
        <v>116</v>
      </c>
      <c r="E1093" s="190">
        <v>102</v>
      </c>
      <c r="F1093" s="278">
        <f t="shared" ref="F1093:F1156" si="102">IF(C1093&lt;&gt;0,E1093/C1093-1,"")</f>
        <v>-0.00970873786407767</v>
      </c>
      <c r="G1093" s="278">
        <f t="shared" ref="G1093:G1156" si="103">IF(D1093&lt;&gt;0,E1093/D1093,"")</f>
        <v>0.879310344827586</v>
      </c>
      <c r="H1093" s="472" t="str">
        <f t="shared" ref="H1093:H1156" si="104">IF(LEN(A1093)=3,"是",IF(B1093&lt;&gt;"",IF(SUM(C1093:E1093)&lt;&gt;0,"是","否"),"是"))</f>
        <v>是</v>
      </c>
      <c r="I1093" s="476" t="str">
        <f t="shared" ref="I1093:I1156" si="105">IF(LEN(A1093)=3,"类",IF(LEN(A1093)=5,"款","项"))</f>
        <v>项</v>
      </c>
      <c r="J1093" s="284">
        <v>2160201</v>
      </c>
      <c r="K1093" s="284" t="s">
        <v>146</v>
      </c>
      <c r="L1093" s="287">
        <v>102</v>
      </c>
      <c r="M1093" s="285">
        <f t="shared" si="100"/>
        <v>0</v>
      </c>
      <c r="N1093" s="285">
        <f t="shared" si="101"/>
        <v>0</v>
      </c>
    </row>
    <row r="1094" ht="34.9" customHeight="1" spans="1:14">
      <c r="A1094" s="473">
        <v>2160202</v>
      </c>
      <c r="B1094" s="216" t="s">
        <v>147</v>
      </c>
      <c r="C1094" s="190"/>
      <c r="D1094" s="190"/>
      <c r="E1094" s="186"/>
      <c r="F1094" s="278" t="str">
        <f t="shared" si="102"/>
        <v/>
      </c>
      <c r="G1094" s="278" t="str">
        <f t="shared" si="103"/>
        <v/>
      </c>
      <c r="H1094" s="472" t="str">
        <f t="shared" si="104"/>
        <v>否</v>
      </c>
      <c r="I1094" s="476" t="str">
        <f t="shared" si="105"/>
        <v>项</v>
      </c>
      <c r="J1094" s="284">
        <v>2160202</v>
      </c>
      <c r="K1094" s="284" t="s">
        <v>148</v>
      </c>
      <c r="L1094" s="287">
        <v>0</v>
      </c>
      <c r="M1094" s="285">
        <f t="shared" ref="M1094:M1157" si="106">A1094-J1094</f>
        <v>0</v>
      </c>
      <c r="N1094" s="285">
        <f t="shared" ref="N1094:N1157" si="107">E1094-L1094</f>
        <v>0</v>
      </c>
    </row>
    <row r="1095" ht="34.9" customHeight="1" spans="1:14">
      <c r="A1095" s="473">
        <v>2160203</v>
      </c>
      <c r="B1095" s="216" t="s">
        <v>149</v>
      </c>
      <c r="C1095" s="190"/>
      <c r="D1095" s="190"/>
      <c r="E1095" s="186"/>
      <c r="F1095" s="278" t="str">
        <f t="shared" si="102"/>
        <v/>
      </c>
      <c r="G1095" s="278" t="str">
        <f t="shared" si="103"/>
        <v/>
      </c>
      <c r="H1095" s="472" t="str">
        <f t="shared" si="104"/>
        <v>否</v>
      </c>
      <c r="I1095" s="476" t="str">
        <f t="shared" si="105"/>
        <v>项</v>
      </c>
      <c r="J1095" s="284">
        <v>2160203</v>
      </c>
      <c r="K1095" s="284" t="s">
        <v>150</v>
      </c>
      <c r="L1095" s="287">
        <v>0</v>
      </c>
      <c r="M1095" s="285">
        <f t="shared" si="106"/>
        <v>0</v>
      </c>
      <c r="N1095" s="285">
        <f t="shared" si="107"/>
        <v>0</v>
      </c>
    </row>
    <row r="1096" ht="34.9" customHeight="1" spans="1:14">
      <c r="A1096" s="473">
        <v>2160216</v>
      </c>
      <c r="B1096" s="216" t="s">
        <v>1768</v>
      </c>
      <c r="C1096" s="190"/>
      <c r="D1096" s="190"/>
      <c r="E1096" s="186"/>
      <c r="F1096" s="278" t="str">
        <f t="shared" si="102"/>
        <v/>
      </c>
      <c r="G1096" s="278" t="str">
        <f t="shared" si="103"/>
        <v/>
      </c>
      <c r="H1096" s="472" t="str">
        <f t="shared" si="104"/>
        <v>否</v>
      </c>
      <c r="I1096" s="476" t="str">
        <f t="shared" si="105"/>
        <v>项</v>
      </c>
      <c r="J1096" s="284">
        <v>2160216</v>
      </c>
      <c r="K1096" s="284" t="s">
        <v>1769</v>
      </c>
      <c r="L1096" s="287">
        <v>0</v>
      </c>
      <c r="M1096" s="285">
        <f t="shared" si="106"/>
        <v>0</v>
      </c>
      <c r="N1096" s="285">
        <f t="shared" si="107"/>
        <v>0</v>
      </c>
    </row>
    <row r="1097" ht="34.9" customHeight="1" spans="1:14">
      <c r="A1097" s="473">
        <v>2160217</v>
      </c>
      <c r="B1097" s="216" t="s">
        <v>1770</v>
      </c>
      <c r="C1097" s="190"/>
      <c r="D1097" s="190"/>
      <c r="E1097" s="190">
        <v>-1</v>
      </c>
      <c r="F1097" s="278" t="str">
        <f t="shared" si="102"/>
        <v/>
      </c>
      <c r="G1097" s="278" t="str">
        <f t="shared" si="103"/>
        <v/>
      </c>
      <c r="H1097" s="472" t="str">
        <f t="shared" si="104"/>
        <v>是</v>
      </c>
      <c r="I1097" s="476" t="str">
        <f t="shared" si="105"/>
        <v>项</v>
      </c>
      <c r="J1097" s="284">
        <v>2160217</v>
      </c>
      <c r="K1097" s="284" t="s">
        <v>1771</v>
      </c>
      <c r="L1097" s="287">
        <v>-1</v>
      </c>
      <c r="M1097" s="285">
        <f t="shared" si="106"/>
        <v>0</v>
      </c>
      <c r="N1097" s="285">
        <f t="shared" si="107"/>
        <v>0</v>
      </c>
    </row>
    <row r="1098" ht="34.9" customHeight="1" spans="1:14">
      <c r="A1098" s="473">
        <v>2160218</v>
      </c>
      <c r="B1098" s="216" t="s">
        <v>1772</v>
      </c>
      <c r="C1098" s="190"/>
      <c r="D1098" s="190"/>
      <c r="E1098" s="190">
        <v>0</v>
      </c>
      <c r="F1098" s="278" t="str">
        <f t="shared" si="102"/>
        <v/>
      </c>
      <c r="G1098" s="278" t="str">
        <f t="shared" si="103"/>
        <v/>
      </c>
      <c r="H1098" s="472" t="str">
        <f t="shared" si="104"/>
        <v>否</v>
      </c>
      <c r="I1098" s="476" t="str">
        <f t="shared" si="105"/>
        <v>项</v>
      </c>
      <c r="J1098" s="284">
        <v>2160218</v>
      </c>
      <c r="K1098" s="284" t="s">
        <v>1773</v>
      </c>
      <c r="L1098" s="287">
        <v>0</v>
      </c>
      <c r="M1098" s="285">
        <f t="shared" si="106"/>
        <v>0</v>
      </c>
      <c r="N1098" s="285">
        <f t="shared" si="107"/>
        <v>0</v>
      </c>
    </row>
    <row r="1099" ht="34.9" customHeight="1" spans="1:14">
      <c r="A1099" s="473">
        <v>2160219</v>
      </c>
      <c r="B1099" s="216" t="s">
        <v>1774</v>
      </c>
      <c r="C1099" s="190"/>
      <c r="D1099" s="190"/>
      <c r="E1099" s="190">
        <v>405</v>
      </c>
      <c r="F1099" s="278" t="str">
        <f t="shared" si="102"/>
        <v/>
      </c>
      <c r="G1099" s="278" t="str">
        <f t="shared" si="103"/>
        <v/>
      </c>
      <c r="H1099" s="472" t="str">
        <f t="shared" si="104"/>
        <v>是</v>
      </c>
      <c r="I1099" s="476" t="str">
        <f t="shared" si="105"/>
        <v>项</v>
      </c>
      <c r="J1099" s="284">
        <v>2160219</v>
      </c>
      <c r="K1099" s="284" t="s">
        <v>1775</v>
      </c>
      <c r="L1099" s="287">
        <v>405</v>
      </c>
      <c r="M1099" s="285">
        <f t="shared" si="106"/>
        <v>0</v>
      </c>
      <c r="N1099" s="285">
        <f t="shared" si="107"/>
        <v>0</v>
      </c>
    </row>
    <row r="1100" ht="34.9" customHeight="1" spans="1:14">
      <c r="A1100" s="473">
        <v>2160250</v>
      </c>
      <c r="B1100" s="216" t="s">
        <v>163</v>
      </c>
      <c r="C1100" s="190"/>
      <c r="D1100" s="190"/>
      <c r="E1100" s="190">
        <v>0</v>
      </c>
      <c r="F1100" s="278" t="str">
        <f t="shared" si="102"/>
        <v/>
      </c>
      <c r="G1100" s="278" t="str">
        <f t="shared" si="103"/>
        <v/>
      </c>
      <c r="H1100" s="472" t="str">
        <f t="shared" si="104"/>
        <v>否</v>
      </c>
      <c r="I1100" s="476" t="str">
        <f t="shared" si="105"/>
        <v>项</v>
      </c>
      <c r="J1100" s="284">
        <v>2160250</v>
      </c>
      <c r="K1100" s="284" t="s">
        <v>164</v>
      </c>
      <c r="L1100" s="287">
        <v>0</v>
      </c>
      <c r="M1100" s="285">
        <f t="shared" si="106"/>
        <v>0</v>
      </c>
      <c r="N1100" s="285">
        <f t="shared" si="107"/>
        <v>0</v>
      </c>
    </row>
    <row r="1101" ht="34.9" customHeight="1" spans="1:14">
      <c r="A1101" s="473">
        <v>2160299</v>
      </c>
      <c r="B1101" s="216" t="s">
        <v>1776</v>
      </c>
      <c r="C1101" s="190">
        <v>158</v>
      </c>
      <c r="D1101" s="400">
        <v>149</v>
      </c>
      <c r="E1101" s="190">
        <v>58</v>
      </c>
      <c r="F1101" s="278">
        <f t="shared" si="102"/>
        <v>-0.632911392405063</v>
      </c>
      <c r="G1101" s="278">
        <f t="shared" si="103"/>
        <v>0.389261744966443</v>
      </c>
      <c r="H1101" s="472" t="str">
        <f t="shared" si="104"/>
        <v>是</v>
      </c>
      <c r="I1101" s="476" t="str">
        <f t="shared" si="105"/>
        <v>项</v>
      </c>
      <c r="J1101" s="284">
        <v>2160299</v>
      </c>
      <c r="K1101" s="284" t="s">
        <v>1777</v>
      </c>
      <c r="L1101" s="287">
        <v>58</v>
      </c>
      <c r="M1101" s="285">
        <f t="shared" si="106"/>
        <v>0</v>
      </c>
      <c r="N1101" s="285">
        <f t="shared" si="107"/>
        <v>0</v>
      </c>
    </row>
    <row r="1102" ht="34.9" customHeight="1" spans="1:14">
      <c r="A1102" s="473">
        <v>21606</v>
      </c>
      <c r="B1102" s="216" t="s">
        <v>1778</v>
      </c>
      <c r="C1102" s="190">
        <f>SUM(C1103:C1107)</f>
        <v>212</v>
      </c>
      <c r="D1102" s="190">
        <f>SUM(D1103:D1107)</f>
        <v>41</v>
      </c>
      <c r="E1102" s="186">
        <f>SUM(E1103:E1107)</f>
        <v>58</v>
      </c>
      <c r="F1102" s="278">
        <f t="shared" si="102"/>
        <v>-0.726415094339623</v>
      </c>
      <c r="G1102" s="278">
        <f t="shared" si="103"/>
        <v>1.41463414634146</v>
      </c>
      <c r="H1102" s="472" t="str">
        <f t="shared" si="104"/>
        <v>是</v>
      </c>
      <c r="I1102" s="476" t="str">
        <f t="shared" si="105"/>
        <v>款</v>
      </c>
      <c r="J1102" s="284">
        <v>21606</v>
      </c>
      <c r="K1102" s="286" t="s">
        <v>1779</v>
      </c>
      <c r="L1102" s="287">
        <v>58</v>
      </c>
      <c r="M1102" s="285">
        <f t="shared" si="106"/>
        <v>0</v>
      </c>
      <c r="N1102" s="285">
        <f t="shared" si="107"/>
        <v>0</v>
      </c>
    </row>
    <row r="1103" ht="34.9" customHeight="1" spans="1:14">
      <c r="A1103" s="473">
        <v>2160601</v>
      </c>
      <c r="B1103" s="216" t="s">
        <v>145</v>
      </c>
      <c r="C1103" s="190"/>
      <c r="D1103" s="190"/>
      <c r="E1103" s="186"/>
      <c r="F1103" s="278" t="str">
        <f t="shared" si="102"/>
        <v/>
      </c>
      <c r="G1103" s="278" t="str">
        <f t="shared" si="103"/>
        <v/>
      </c>
      <c r="H1103" s="472" t="str">
        <f t="shared" si="104"/>
        <v>否</v>
      </c>
      <c r="I1103" s="476" t="str">
        <f t="shared" si="105"/>
        <v>项</v>
      </c>
      <c r="J1103" s="284">
        <v>2160601</v>
      </c>
      <c r="K1103" s="284" t="s">
        <v>146</v>
      </c>
      <c r="L1103" s="287">
        <v>0</v>
      </c>
      <c r="M1103" s="285">
        <f t="shared" si="106"/>
        <v>0</v>
      </c>
      <c r="N1103" s="285">
        <f t="shared" si="107"/>
        <v>0</v>
      </c>
    </row>
    <row r="1104" ht="34.9" customHeight="1" spans="1:14">
      <c r="A1104" s="473">
        <v>2160602</v>
      </c>
      <c r="B1104" s="216" t="s">
        <v>147</v>
      </c>
      <c r="C1104" s="190"/>
      <c r="D1104" s="190"/>
      <c r="E1104" s="186"/>
      <c r="F1104" s="278" t="str">
        <f t="shared" si="102"/>
        <v/>
      </c>
      <c r="G1104" s="278" t="str">
        <f t="shared" si="103"/>
        <v/>
      </c>
      <c r="H1104" s="472" t="str">
        <f t="shared" si="104"/>
        <v>否</v>
      </c>
      <c r="I1104" s="476" t="str">
        <f t="shared" si="105"/>
        <v>项</v>
      </c>
      <c r="J1104" s="284">
        <v>2160602</v>
      </c>
      <c r="K1104" s="284" t="s">
        <v>148</v>
      </c>
      <c r="L1104" s="287">
        <v>0</v>
      </c>
      <c r="M1104" s="285">
        <f t="shared" si="106"/>
        <v>0</v>
      </c>
      <c r="N1104" s="285">
        <f t="shared" si="107"/>
        <v>0</v>
      </c>
    </row>
    <row r="1105" ht="34.9" customHeight="1" spans="1:14">
      <c r="A1105" s="473">
        <v>2160603</v>
      </c>
      <c r="B1105" s="216" t="s">
        <v>149</v>
      </c>
      <c r="C1105" s="190"/>
      <c r="D1105" s="190"/>
      <c r="E1105" s="186"/>
      <c r="F1105" s="278" t="str">
        <f t="shared" si="102"/>
        <v/>
      </c>
      <c r="G1105" s="278" t="str">
        <f t="shared" si="103"/>
        <v/>
      </c>
      <c r="H1105" s="472" t="str">
        <f t="shared" si="104"/>
        <v>否</v>
      </c>
      <c r="I1105" s="476" t="str">
        <f t="shared" si="105"/>
        <v>项</v>
      </c>
      <c r="J1105" s="284">
        <v>2160603</v>
      </c>
      <c r="K1105" s="284" t="s">
        <v>150</v>
      </c>
      <c r="L1105" s="287">
        <v>0</v>
      </c>
      <c r="M1105" s="285">
        <f t="shared" si="106"/>
        <v>0</v>
      </c>
      <c r="N1105" s="285">
        <f t="shared" si="107"/>
        <v>0</v>
      </c>
    </row>
    <row r="1106" ht="34.9" customHeight="1" spans="1:14">
      <c r="A1106" s="473">
        <v>2160607</v>
      </c>
      <c r="B1106" s="216" t="s">
        <v>1780</v>
      </c>
      <c r="C1106" s="190"/>
      <c r="D1106" s="190"/>
      <c r="E1106" s="186"/>
      <c r="F1106" s="278" t="str">
        <f t="shared" si="102"/>
        <v/>
      </c>
      <c r="G1106" s="278" t="str">
        <f t="shared" si="103"/>
        <v/>
      </c>
      <c r="H1106" s="472" t="str">
        <f t="shared" si="104"/>
        <v>否</v>
      </c>
      <c r="I1106" s="476" t="str">
        <f t="shared" si="105"/>
        <v>项</v>
      </c>
      <c r="J1106" s="284">
        <v>2160607</v>
      </c>
      <c r="K1106" s="284" t="s">
        <v>1781</v>
      </c>
      <c r="L1106" s="287">
        <v>0</v>
      </c>
      <c r="M1106" s="285">
        <f t="shared" si="106"/>
        <v>0</v>
      </c>
      <c r="N1106" s="285">
        <f t="shared" si="107"/>
        <v>0</v>
      </c>
    </row>
    <row r="1107" ht="34.9" customHeight="1" spans="1:14">
      <c r="A1107" s="473">
        <v>2160699</v>
      </c>
      <c r="B1107" s="216" t="s">
        <v>1782</v>
      </c>
      <c r="C1107" s="190">
        <v>212</v>
      </c>
      <c r="D1107" s="190">
        <v>41</v>
      </c>
      <c r="E1107" s="190">
        <v>58</v>
      </c>
      <c r="F1107" s="278">
        <f t="shared" si="102"/>
        <v>-0.726415094339623</v>
      </c>
      <c r="G1107" s="278">
        <f t="shared" si="103"/>
        <v>1.41463414634146</v>
      </c>
      <c r="H1107" s="472" t="str">
        <f t="shared" si="104"/>
        <v>是</v>
      </c>
      <c r="I1107" s="476" t="str">
        <f t="shared" si="105"/>
        <v>项</v>
      </c>
      <c r="J1107" s="284">
        <v>2160699</v>
      </c>
      <c r="K1107" s="284" t="s">
        <v>1783</v>
      </c>
      <c r="L1107" s="287">
        <v>58</v>
      </c>
      <c r="M1107" s="285">
        <f t="shared" si="106"/>
        <v>0</v>
      </c>
      <c r="N1107" s="285">
        <f t="shared" si="107"/>
        <v>0</v>
      </c>
    </row>
    <row r="1108" ht="34.9" customHeight="1" spans="1:14">
      <c r="A1108" s="473">
        <v>21699</v>
      </c>
      <c r="B1108" s="216" t="s">
        <v>1784</v>
      </c>
      <c r="C1108" s="190">
        <f>SUM(C1109:C1110)</f>
        <v>0</v>
      </c>
      <c r="D1108" s="190">
        <f>SUM(D1109:D1110)</f>
        <v>0</v>
      </c>
      <c r="E1108" s="186">
        <f>SUM(E1109:E1110)</f>
        <v>178</v>
      </c>
      <c r="F1108" s="278" t="str">
        <f t="shared" si="102"/>
        <v/>
      </c>
      <c r="G1108" s="278" t="str">
        <f t="shared" si="103"/>
        <v/>
      </c>
      <c r="H1108" s="472" t="str">
        <f t="shared" si="104"/>
        <v>是</v>
      </c>
      <c r="I1108" s="476" t="str">
        <f t="shared" si="105"/>
        <v>款</v>
      </c>
      <c r="J1108" s="284">
        <v>21699</v>
      </c>
      <c r="K1108" s="286" t="s">
        <v>1785</v>
      </c>
      <c r="L1108" s="287">
        <v>178</v>
      </c>
      <c r="M1108" s="285">
        <f t="shared" si="106"/>
        <v>0</v>
      </c>
      <c r="N1108" s="285">
        <f t="shared" si="107"/>
        <v>0</v>
      </c>
    </row>
    <row r="1109" ht="34.9" customHeight="1" spans="1:14">
      <c r="A1109" s="473">
        <v>2169901</v>
      </c>
      <c r="B1109" s="216" t="s">
        <v>1786</v>
      </c>
      <c r="C1109" s="190"/>
      <c r="D1109" s="190"/>
      <c r="E1109" s="186"/>
      <c r="F1109" s="278" t="str">
        <f t="shared" si="102"/>
        <v/>
      </c>
      <c r="G1109" s="278" t="str">
        <f t="shared" si="103"/>
        <v/>
      </c>
      <c r="H1109" s="472" t="str">
        <f t="shared" si="104"/>
        <v>否</v>
      </c>
      <c r="I1109" s="476" t="str">
        <f t="shared" si="105"/>
        <v>项</v>
      </c>
      <c r="J1109" s="284">
        <v>2169901</v>
      </c>
      <c r="K1109" s="284" t="s">
        <v>1787</v>
      </c>
      <c r="L1109" s="287">
        <v>0</v>
      </c>
      <c r="M1109" s="285">
        <f t="shared" si="106"/>
        <v>0</v>
      </c>
      <c r="N1109" s="285">
        <f t="shared" si="107"/>
        <v>0</v>
      </c>
    </row>
    <row r="1110" ht="34.9" customHeight="1" spans="1:14">
      <c r="A1110" s="473">
        <v>2169999</v>
      </c>
      <c r="B1110" s="216" t="s">
        <v>1788</v>
      </c>
      <c r="C1110" s="190"/>
      <c r="D1110" s="190"/>
      <c r="E1110" s="190">
        <v>178</v>
      </c>
      <c r="F1110" s="278" t="str">
        <f t="shared" si="102"/>
        <v/>
      </c>
      <c r="G1110" s="278" t="str">
        <f t="shared" si="103"/>
        <v/>
      </c>
      <c r="H1110" s="472" t="str">
        <f t="shared" si="104"/>
        <v>是</v>
      </c>
      <c r="I1110" s="476" t="str">
        <f t="shared" si="105"/>
        <v>项</v>
      </c>
      <c r="J1110" s="284">
        <v>2169999</v>
      </c>
      <c r="K1110" s="284" t="s">
        <v>1789</v>
      </c>
      <c r="L1110" s="287">
        <v>178</v>
      </c>
      <c r="M1110" s="285">
        <f t="shared" si="106"/>
        <v>0</v>
      </c>
      <c r="N1110" s="285">
        <f t="shared" si="107"/>
        <v>0</v>
      </c>
    </row>
    <row r="1111" ht="34.9" customHeight="1" spans="1:14">
      <c r="A1111" s="471">
        <v>217</v>
      </c>
      <c r="B1111" s="121" t="s">
        <v>108</v>
      </c>
      <c r="C1111" s="197">
        <f>SUM(C1112,C1119,C1129,C1135,C1138)</f>
        <v>0</v>
      </c>
      <c r="D1111" s="197">
        <f>SUM(D1112,D1119,D1129,D1135,D1138)</f>
        <v>5</v>
      </c>
      <c r="E1111" s="197">
        <f>SUM(E1112,E1119,E1129,E1135,E1138)</f>
        <v>1050</v>
      </c>
      <c r="F1111" s="274" t="str">
        <f t="shared" si="102"/>
        <v/>
      </c>
      <c r="G1111" s="274">
        <f t="shared" si="103"/>
        <v>210</v>
      </c>
      <c r="H1111" s="472" t="str">
        <f t="shared" si="104"/>
        <v>是</v>
      </c>
      <c r="I1111" s="476" t="str">
        <f t="shared" si="105"/>
        <v>类</v>
      </c>
      <c r="J1111" s="284">
        <v>217</v>
      </c>
      <c r="K1111" s="286" t="s">
        <v>1790</v>
      </c>
      <c r="L1111" s="287">
        <v>1050</v>
      </c>
      <c r="M1111" s="285">
        <f t="shared" si="106"/>
        <v>0</v>
      </c>
      <c r="N1111" s="285">
        <f t="shared" si="107"/>
        <v>0</v>
      </c>
    </row>
    <row r="1112" ht="34.9" customHeight="1" spans="1:14">
      <c r="A1112" s="473">
        <v>21701</v>
      </c>
      <c r="B1112" s="216" t="s">
        <v>1791</v>
      </c>
      <c r="C1112" s="190">
        <f>SUM(C1113:C1118)</f>
        <v>0</v>
      </c>
      <c r="D1112" s="190">
        <f>SUM(D1113:D1118)</f>
        <v>0</v>
      </c>
      <c r="E1112" s="186">
        <f>SUM(E1113:E1118)</f>
        <v>0</v>
      </c>
      <c r="F1112" s="278" t="str">
        <f t="shared" si="102"/>
        <v/>
      </c>
      <c r="G1112" s="278" t="str">
        <f t="shared" si="103"/>
        <v/>
      </c>
      <c r="H1112" s="472" t="str">
        <f t="shared" si="104"/>
        <v>否</v>
      </c>
      <c r="I1112" s="476" t="str">
        <f t="shared" si="105"/>
        <v>款</v>
      </c>
      <c r="J1112" s="284">
        <v>21701</v>
      </c>
      <c r="K1112" s="286" t="s">
        <v>1792</v>
      </c>
      <c r="L1112" s="287">
        <v>0</v>
      </c>
      <c r="M1112" s="285">
        <f t="shared" si="106"/>
        <v>0</v>
      </c>
      <c r="N1112" s="285">
        <f t="shared" si="107"/>
        <v>0</v>
      </c>
    </row>
    <row r="1113" ht="34.9" customHeight="1" spans="1:14">
      <c r="A1113" s="473">
        <v>2170101</v>
      </c>
      <c r="B1113" s="454" t="s">
        <v>145</v>
      </c>
      <c r="C1113" s="190"/>
      <c r="D1113" s="190"/>
      <c r="E1113" s="186"/>
      <c r="F1113" s="278" t="str">
        <f t="shared" si="102"/>
        <v/>
      </c>
      <c r="G1113" s="278" t="str">
        <f t="shared" si="103"/>
        <v/>
      </c>
      <c r="H1113" s="472" t="str">
        <f t="shared" si="104"/>
        <v>否</v>
      </c>
      <c r="I1113" s="476" t="str">
        <f t="shared" si="105"/>
        <v>项</v>
      </c>
      <c r="J1113" s="284">
        <v>2170101</v>
      </c>
      <c r="K1113" s="284" t="s">
        <v>146</v>
      </c>
      <c r="L1113" s="287">
        <v>0</v>
      </c>
      <c r="M1113" s="285">
        <f t="shared" si="106"/>
        <v>0</v>
      </c>
      <c r="N1113" s="285">
        <f t="shared" si="107"/>
        <v>0</v>
      </c>
    </row>
    <row r="1114" ht="34.9" customHeight="1" spans="1:14">
      <c r="A1114" s="473">
        <v>2170102</v>
      </c>
      <c r="B1114" s="216" t="s">
        <v>147</v>
      </c>
      <c r="C1114" s="190"/>
      <c r="D1114" s="190"/>
      <c r="E1114" s="186"/>
      <c r="F1114" s="278" t="str">
        <f t="shared" si="102"/>
        <v/>
      </c>
      <c r="G1114" s="278" t="str">
        <f t="shared" si="103"/>
        <v/>
      </c>
      <c r="H1114" s="472" t="str">
        <f t="shared" si="104"/>
        <v>否</v>
      </c>
      <c r="I1114" s="476" t="str">
        <f t="shared" si="105"/>
        <v>项</v>
      </c>
      <c r="J1114" s="284">
        <v>2170102</v>
      </c>
      <c r="K1114" s="284" t="s">
        <v>148</v>
      </c>
      <c r="L1114" s="287">
        <v>0</v>
      </c>
      <c r="M1114" s="285">
        <f t="shared" si="106"/>
        <v>0</v>
      </c>
      <c r="N1114" s="285">
        <f t="shared" si="107"/>
        <v>0</v>
      </c>
    </row>
    <row r="1115" ht="34.9" customHeight="1" spans="1:14">
      <c r="A1115" s="473">
        <v>2170103</v>
      </c>
      <c r="B1115" s="216" t="s">
        <v>149</v>
      </c>
      <c r="C1115" s="190"/>
      <c r="D1115" s="190"/>
      <c r="E1115" s="186"/>
      <c r="F1115" s="278" t="str">
        <f t="shared" si="102"/>
        <v/>
      </c>
      <c r="G1115" s="278" t="str">
        <f t="shared" si="103"/>
        <v/>
      </c>
      <c r="H1115" s="472" t="str">
        <f t="shared" si="104"/>
        <v>否</v>
      </c>
      <c r="I1115" s="476" t="str">
        <f t="shared" si="105"/>
        <v>项</v>
      </c>
      <c r="J1115" s="284">
        <v>2170103</v>
      </c>
      <c r="K1115" s="284" t="s">
        <v>150</v>
      </c>
      <c r="L1115" s="287">
        <v>0</v>
      </c>
      <c r="M1115" s="285">
        <f t="shared" si="106"/>
        <v>0</v>
      </c>
      <c r="N1115" s="285">
        <f t="shared" si="107"/>
        <v>0</v>
      </c>
    </row>
    <row r="1116" ht="34.9" customHeight="1" spans="1:14">
      <c r="A1116" s="473">
        <v>2170104</v>
      </c>
      <c r="B1116" s="216" t="s">
        <v>1793</v>
      </c>
      <c r="C1116" s="190"/>
      <c r="D1116" s="190"/>
      <c r="E1116" s="186"/>
      <c r="F1116" s="278" t="str">
        <f t="shared" si="102"/>
        <v/>
      </c>
      <c r="G1116" s="278" t="str">
        <f t="shared" si="103"/>
        <v/>
      </c>
      <c r="H1116" s="472" t="str">
        <f t="shared" si="104"/>
        <v>否</v>
      </c>
      <c r="I1116" s="476" t="str">
        <f t="shared" si="105"/>
        <v>项</v>
      </c>
      <c r="J1116" s="284">
        <v>2170104</v>
      </c>
      <c r="K1116" s="284" t="s">
        <v>1794</v>
      </c>
      <c r="L1116" s="287">
        <v>0</v>
      </c>
      <c r="M1116" s="285">
        <f t="shared" si="106"/>
        <v>0</v>
      </c>
      <c r="N1116" s="285">
        <f t="shared" si="107"/>
        <v>0</v>
      </c>
    </row>
    <row r="1117" ht="34.9" customHeight="1" spans="1:14">
      <c r="A1117" s="473">
        <v>2170150</v>
      </c>
      <c r="B1117" s="216" t="s">
        <v>163</v>
      </c>
      <c r="C1117" s="190"/>
      <c r="D1117" s="190"/>
      <c r="E1117" s="186"/>
      <c r="F1117" s="278" t="str">
        <f t="shared" si="102"/>
        <v/>
      </c>
      <c r="G1117" s="278" t="str">
        <f t="shared" si="103"/>
        <v/>
      </c>
      <c r="H1117" s="472" t="str">
        <f t="shared" si="104"/>
        <v>否</v>
      </c>
      <c r="I1117" s="476" t="str">
        <f t="shared" si="105"/>
        <v>项</v>
      </c>
      <c r="J1117" s="284">
        <v>2170150</v>
      </c>
      <c r="K1117" s="284" t="s">
        <v>164</v>
      </c>
      <c r="L1117" s="287">
        <v>0</v>
      </c>
      <c r="M1117" s="285">
        <f t="shared" si="106"/>
        <v>0</v>
      </c>
      <c r="N1117" s="285">
        <f t="shared" si="107"/>
        <v>0</v>
      </c>
    </row>
    <row r="1118" ht="34.9" customHeight="1" spans="1:14">
      <c r="A1118" s="473">
        <v>2170199</v>
      </c>
      <c r="B1118" s="216" t="s">
        <v>1795</v>
      </c>
      <c r="C1118" s="190"/>
      <c r="D1118" s="190"/>
      <c r="E1118" s="186"/>
      <c r="F1118" s="278" t="str">
        <f t="shared" si="102"/>
        <v/>
      </c>
      <c r="G1118" s="278" t="str">
        <f t="shared" si="103"/>
        <v/>
      </c>
      <c r="H1118" s="472" t="str">
        <f t="shared" si="104"/>
        <v>否</v>
      </c>
      <c r="I1118" s="476" t="str">
        <f t="shared" si="105"/>
        <v>项</v>
      </c>
      <c r="J1118" s="284">
        <v>2170199</v>
      </c>
      <c r="K1118" s="284" t="s">
        <v>1796</v>
      </c>
      <c r="L1118" s="287">
        <v>0</v>
      </c>
      <c r="M1118" s="285">
        <f t="shared" si="106"/>
        <v>0</v>
      </c>
      <c r="N1118" s="285">
        <f t="shared" si="107"/>
        <v>0</v>
      </c>
    </row>
    <row r="1119" ht="34.9" customHeight="1" spans="1:14">
      <c r="A1119" s="473">
        <v>21702</v>
      </c>
      <c r="B1119" s="216" t="s">
        <v>1797</v>
      </c>
      <c r="C1119" s="190">
        <f>SUM(C1120:C1128)</f>
        <v>0</v>
      </c>
      <c r="D1119" s="190">
        <f>SUM(D1120:D1128)</f>
        <v>0</v>
      </c>
      <c r="E1119" s="190">
        <f>SUM(E1120:E1128)</f>
        <v>0</v>
      </c>
      <c r="F1119" s="278" t="str">
        <f t="shared" si="102"/>
        <v/>
      </c>
      <c r="G1119" s="278" t="str">
        <f t="shared" si="103"/>
        <v/>
      </c>
      <c r="H1119" s="472" t="str">
        <f t="shared" si="104"/>
        <v>否</v>
      </c>
      <c r="I1119" s="476" t="str">
        <f t="shared" si="105"/>
        <v>款</v>
      </c>
      <c r="J1119" s="284">
        <v>21702</v>
      </c>
      <c r="K1119" s="286" t="s">
        <v>1798</v>
      </c>
      <c r="L1119" s="287">
        <v>0</v>
      </c>
      <c r="M1119" s="285">
        <f t="shared" si="106"/>
        <v>0</v>
      </c>
      <c r="N1119" s="285">
        <f t="shared" si="107"/>
        <v>0</v>
      </c>
    </row>
    <row r="1120" ht="34.9" customHeight="1" spans="1:14">
      <c r="A1120" s="473">
        <v>2170201</v>
      </c>
      <c r="B1120" s="216" t="s">
        <v>1799</v>
      </c>
      <c r="C1120" s="190"/>
      <c r="D1120" s="190"/>
      <c r="E1120" s="186"/>
      <c r="F1120" s="278" t="str">
        <f t="shared" si="102"/>
        <v/>
      </c>
      <c r="G1120" s="278" t="str">
        <f t="shared" si="103"/>
        <v/>
      </c>
      <c r="H1120" s="472" t="str">
        <f t="shared" si="104"/>
        <v>否</v>
      </c>
      <c r="I1120" s="476" t="str">
        <f t="shared" si="105"/>
        <v>项</v>
      </c>
      <c r="J1120" s="284">
        <v>2170201</v>
      </c>
      <c r="K1120" s="284" t="s">
        <v>1800</v>
      </c>
      <c r="L1120" s="287">
        <v>0</v>
      </c>
      <c r="M1120" s="285">
        <f t="shared" si="106"/>
        <v>0</v>
      </c>
      <c r="N1120" s="285">
        <f t="shared" si="107"/>
        <v>0</v>
      </c>
    </row>
    <row r="1121" ht="34.9" customHeight="1" spans="1:14">
      <c r="A1121" s="473">
        <v>2170202</v>
      </c>
      <c r="B1121" s="216" t="s">
        <v>1801</v>
      </c>
      <c r="C1121" s="190"/>
      <c r="D1121" s="190"/>
      <c r="E1121" s="186"/>
      <c r="F1121" s="278" t="str">
        <f t="shared" si="102"/>
        <v/>
      </c>
      <c r="G1121" s="278" t="str">
        <f t="shared" si="103"/>
        <v/>
      </c>
      <c r="H1121" s="472" t="str">
        <f t="shared" si="104"/>
        <v>否</v>
      </c>
      <c r="I1121" s="476" t="str">
        <f t="shared" si="105"/>
        <v>项</v>
      </c>
      <c r="J1121" s="284">
        <v>2170202</v>
      </c>
      <c r="K1121" s="284" t="s">
        <v>1802</v>
      </c>
      <c r="L1121" s="287">
        <v>0</v>
      </c>
      <c r="M1121" s="285">
        <f t="shared" si="106"/>
        <v>0</v>
      </c>
      <c r="N1121" s="285">
        <f t="shared" si="107"/>
        <v>0</v>
      </c>
    </row>
    <row r="1122" ht="34.9" customHeight="1" spans="1:14">
      <c r="A1122" s="473">
        <v>2170203</v>
      </c>
      <c r="B1122" s="216" t="s">
        <v>1803</v>
      </c>
      <c r="C1122" s="190"/>
      <c r="D1122" s="190"/>
      <c r="E1122" s="186"/>
      <c r="F1122" s="278" t="str">
        <f t="shared" si="102"/>
        <v/>
      </c>
      <c r="G1122" s="278" t="str">
        <f t="shared" si="103"/>
        <v/>
      </c>
      <c r="H1122" s="472" t="str">
        <f t="shared" si="104"/>
        <v>否</v>
      </c>
      <c r="I1122" s="476" t="str">
        <f t="shared" si="105"/>
        <v>项</v>
      </c>
      <c r="J1122" s="284">
        <v>2170203</v>
      </c>
      <c r="K1122" s="284" t="s">
        <v>1804</v>
      </c>
      <c r="L1122" s="287">
        <v>0</v>
      </c>
      <c r="M1122" s="285">
        <f t="shared" si="106"/>
        <v>0</v>
      </c>
      <c r="N1122" s="285">
        <f t="shared" si="107"/>
        <v>0</v>
      </c>
    </row>
    <row r="1123" ht="34.9" customHeight="1" spans="1:14">
      <c r="A1123" s="473">
        <v>2170204</v>
      </c>
      <c r="B1123" s="216" t="s">
        <v>1805</v>
      </c>
      <c r="C1123" s="190"/>
      <c r="D1123" s="190"/>
      <c r="E1123" s="186"/>
      <c r="F1123" s="278" t="str">
        <f t="shared" si="102"/>
        <v/>
      </c>
      <c r="G1123" s="278" t="str">
        <f t="shared" si="103"/>
        <v/>
      </c>
      <c r="H1123" s="472" t="str">
        <f t="shared" si="104"/>
        <v>否</v>
      </c>
      <c r="I1123" s="476" t="str">
        <f t="shared" si="105"/>
        <v>项</v>
      </c>
      <c r="J1123" s="284">
        <v>2170204</v>
      </c>
      <c r="K1123" s="284" t="s">
        <v>1806</v>
      </c>
      <c r="L1123" s="287">
        <v>0</v>
      </c>
      <c r="M1123" s="285">
        <f t="shared" si="106"/>
        <v>0</v>
      </c>
      <c r="N1123" s="285">
        <f t="shared" si="107"/>
        <v>0</v>
      </c>
    </row>
    <row r="1124" ht="34.9" customHeight="1" spans="1:14">
      <c r="A1124" s="473">
        <v>2170205</v>
      </c>
      <c r="B1124" s="216" t="s">
        <v>1807</v>
      </c>
      <c r="C1124" s="190"/>
      <c r="D1124" s="190"/>
      <c r="E1124" s="186"/>
      <c r="F1124" s="278" t="str">
        <f t="shared" si="102"/>
        <v/>
      </c>
      <c r="G1124" s="278" t="str">
        <f t="shared" si="103"/>
        <v/>
      </c>
      <c r="H1124" s="472" t="str">
        <f t="shared" si="104"/>
        <v>否</v>
      </c>
      <c r="I1124" s="476" t="str">
        <f t="shared" si="105"/>
        <v>项</v>
      </c>
      <c r="J1124" s="284">
        <v>2170205</v>
      </c>
      <c r="K1124" s="284" t="s">
        <v>1808</v>
      </c>
      <c r="L1124" s="287">
        <v>0</v>
      </c>
      <c r="M1124" s="285">
        <f t="shared" si="106"/>
        <v>0</v>
      </c>
      <c r="N1124" s="285">
        <f t="shared" si="107"/>
        <v>0</v>
      </c>
    </row>
    <row r="1125" ht="34.9" customHeight="1" spans="1:14">
      <c r="A1125" s="473">
        <v>2170206</v>
      </c>
      <c r="B1125" s="216" t="s">
        <v>1809</v>
      </c>
      <c r="C1125" s="190"/>
      <c r="D1125" s="190"/>
      <c r="E1125" s="186"/>
      <c r="F1125" s="278" t="str">
        <f t="shared" si="102"/>
        <v/>
      </c>
      <c r="G1125" s="278" t="str">
        <f t="shared" si="103"/>
        <v/>
      </c>
      <c r="H1125" s="472" t="str">
        <f t="shared" si="104"/>
        <v>否</v>
      </c>
      <c r="I1125" s="476" t="str">
        <f t="shared" si="105"/>
        <v>项</v>
      </c>
      <c r="J1125" s="284">
        <v>2170206</v>
      </c>
      <c r="K1125" s="284" t="s">
        <v>1810</v>
      </c>
      <c r="L1125" s="287">
        <v>0</v>
      </c>
      <c r="M1125" s="285">
        <f t="shared" si="106"/>
        <v>0</v>
      </c>
      <c r="N1125" s="285">
        <f t="shared" si="107"/>
        <v>0</v>
      </c>
    </row>
    <row r="1126" ht="34.9" customHeight="1" spans="1:14">
      <c r="A1126" s="473">
        <v>2170207</v>
      </c>
      <c r="B1126" s="216" t="s">
        <v>1811</v>
      </c>
      <c r="C1126" s="190"/>
      <c r="D1126" s="190"/>
      <c r="E1126" s="186"/>
      <c r="F1126" s="278" t="str">
        <f t="shared" si="102"/>
        <v/>
      </c>
      <c r="G1126" s="278" t="str">
        <f t="shared" si="103"/>
        <v/>
      </c>
      <c r="H1126" s="472" t="str">
        <f t="shared" si="104"/>
        <v>否</v>
      </c>
      <c r="I1126" s="476" t="str">
        <f t="shared" si="105"/>
        <v>项</v>
      </c>
      <c r="J1126" s="284">
        <v>2170207</v>
      </c>
      <c r="K1126" s="284" t="s">
        <v>1812</v>
      </c>
      <c r="L1126" s="287">
        <v>0</v>
      </c>
      <c r="M1126" s="285">
        <f t="shared" si="106"/>
        <v>0</v>
      </c>
      <c r="N1126" s="285">
        <f t="shared" si="107"/>
        <v>0</v>
      </c>
    </row>
    <row r="1127" ht="34.9" customHeight="1" spans="1:14">
      <c r="A1127" s="473">
        <v>2170208</v>
      </c>
      <c r="B1127" s="216" t="s">
        <v>1813</v>
      </c>
      <c r="C1127" s="190"/>
      <c r="D1127" s="190"/>
      <c r="E1127" s="186"/>
      <c r="F1127" s="278" t="str">
        <f t="shared" si="102"/>
        <v/>
      </c>
      <c r="G1127" s="278" t="str">
        <f t="shared" si="103"/>
        <v/>
      </c>
      <c r="H1127" s="472" t="str">
        <f t="shared" si="104"/>
        <v>否</v>
      </c>
      <c r="I1127" s="476" t="str">
        <f t="shared" si="105"/>
        <v>项</v>
      </c>
      <c r="J1127" s="284">
        <v>2170208</v>
      </c>
      <c r="K1127" s="284" t="s">
        <v>1814</v>
      </c>
      <c r="L1127" s="287">
        <v>0</v>
      </c>
      <c r="M1127" s="285">
        <f t="shared" si="106"/>
        <v>0</v>
      </c>
      <c r="N1127" s="285">
        <f t="shared" si="107"/>
        <v>0</v>
      </c>
    </row>
    <row r="1128" ht="34.9" customHeight="1" spans="1:14">
      <c r="A1128" s="473">
        <v>2170299</v>
      </c>
      <c r="B1128" s="216" t="s">
        <v>1815</v>
      </c>
      <c r="C1128" s="190"/>
      <c r="D1128" s="190"/>
      <c r="E1128" s="186"/>
      <c r="F1128" s="278" t="str">
        <f t="shared" si="102"/>
        <v/>
      </c>
      <c r="G1128" s="278" t="str">
        <f t="shared" si="103"/>
        <v/>
      </c>
      <c r="H1128" s="472" t="str">
        <f t="shared" si="104"/>
        <v>否</v>
      </c>
      <c r="I1128" s="476" t="str">
        <f t="shared" si="105"/>
        <v>项</v>
      </c>
      <c r="J1128" s="284">
        <v>2170299</v>
      </c>
      <c r="K1128" s="284" t="s">
        <v>1816</v>
      </c>
      <c r="L1128" s="287">
        <v>0</v>
      </c>
      <c r="M1128" s="285">
        <f t="shared" si="106"/>
        <v>0</v>
      </c>
      <c r="N1128" s="285">
        <f t="shared" si="107"/>
        <v>0</v>
      </c>
    </row>
    <row r="1129" ht="34.9" customHeight="1" spans="1:14">
      <c r="A1129" s="473">
        <v>21703</v>
      </c>
      <c r="B1129" s="216" t="s">
        <v>1817</v>
      </c>
      <c r="C1129" s="190">
        <f>SUM(C1130:C1134)</f>
        <v>0</v>
      </c>
      <c r="D1129" s="190">
        <f>SUM(D1130:D1134)</f>
        <v>0</v>
      </c>
      <c r="E1129" s="186">
        <f>SUM(E1130:E1134)</f>
        <v>0</v>
      </c>
      <c r="F1129" s="278" t="str">
        <f t="shared" si="102"/>
        <v/>
      </c>
      <c r="G1129" s="278" t="str">
        <f t="shared" si="103"/>
        <v/>
      </c>
      <c r="H1129" s="472" t="str">
        <f t="shared" si="104"/>
        <v>否</v>
      </c>
      <c r="I1129" s="476" t="str">
        <f t="shared" si="105"/>
        <v>款</v>
      </c>
      <c r="J1129" s="284">
        <v>21703</v>
      </c>
      <c r="K1129" s="286" t="s">
        <v>1818</v>
      </c>
      <c r="L1129" s="287">
        <v>0</v>
      </c>
      <c r="M1129" s="285">
        <f t="shared" si="106"/>
        <v>0</v>
      </c>
      <c r="N1129" s="285">
        <f t="shared" si="107"/>
        <v>0</v>
      </c>
    </row>
    <row r="1130" ht="34.9" customHeight="1" spans="1:14">
      <c r="A1130" s="473">
        <v>2170301</v>
      </c>
      <c r="B1130" s="216" t="s">
        <v>1819</v>
      </c>
      <c r="C1130" s="190"/>
      <c r="D1130" s="190"/>
      <c r="E1130" s="186"/>
      <c r="F1130" s="278" t="str">
        <f t="shared" si="102"/>
        <v/>
      </c>
      <c r="G1130" s="278" t="str">
        <f t="shared" si="103"/>
        <v/>
      </c>
      <c r="H1130" s="472" t="str">
        <f t="shared" si="104"/>
        <v>否</v>
      </c>
      <c r="I1130" s="476" t="str">
        <f t="shared" si="105"/>
        <v>项</v>
      </c>
      <c r="J1130" s="284">
        <v>2170301</v>
      </c>
      <c r="K1130" s="284" t="s">
        <v>1820</v>
      </c>
      <c r="L1130" s="287">
        <v>0</v>
      </c>
      <c r="M1130" s="285">
        <f t="shared" si="106"/>
        <v>0</v>
      </c>
      <c r="N1130" s="285">
        <f t="shared" si="107"/>
        <v>0</v>
      </c>
    </row>
    <row r="1131" s="345" customFormat="1" ht="34.9" customHeight="1" spans="1:14">
      <c r="A1131" s="473">
        <v>2170302</v>
      </c>
      <c r="B1131" s="216" t="s">
        <v>1821</v>
      </c>
      <c r="C1131" s="190"/>
      <c r="D1131" s="190"/>
      <c r="E1131" s="186"/>
      <c r="F1131" s="278" t="str">
        <f t="shared" si="102"/>
        <v/>
      </c>
      <c r="G1131" s="278" t="str">
        <f t="shared" si="103"/>
        <v/>
      </c>
      <c r="H1131" s="472" t="str">
        <f t="shared" si="104"/>
        <v>否</v>
      </c>
      <c r="I1131" s="476" t="str">
        <f t="shared" si="105"/>
        <v>项</v>
      </c>
      <c r="J1131" s="284">
        <v>2170302</v>
      </c>
      <c r="K1131" s="284" t="s">
        <v>1822</v>
      </c>
      <c r="L1131" s="287">
        <v>0</v>
      </c>
      <c r="M1131" s="285">
        <f t="shared" si="106"/>
        <v>0</v>
      </c>
      <c r="N1131" s="285">
        <f t="shared" si="107"/>
        <v>0</v>
      </c>
    </row>
    <row r="1132" s="345" customFormat="1" ht="34.9" customHeight="1" spans="1:14">
      <c r="A1132" s="473">
        <v>2170303</v>
      </c>
      <c r="B1132" s="216" t="s">
        <v>1823</v>
      </c>
      <c r="C1132" s="190"/>
      <c r="D1132" s="190"/>
      <c r="E1132" s="186"/>
      <c r="F1132" s="278" t="str">
        <f t="shared" si="102"/>
        <v/>
      </c>
      <c r="G1132" s="278" t="str">
        <f t="shared" si="103"/>
        <v/>
      </c>
      <c r="H1132" s="472" t="str">
        <f t="shared" si="104"/>
        <v>否</v>
      </c>
      <c r="I1132" s="476" t="str">
        <f t="shared" si="105"/>
        <v>项</v>
      </c>
      <c r="J1132" s="284">
        <v>2170303</v>
      </c>
      <c r="K1132" s="284" t="s">
        <v>1824</v>
      </c>
      <c r="L1132" s="287">
        <v>0</v>
      </c>
      <c r="M1132" s="285">
        <f t="shared" si="106"/>
        <v>0</v>
      </c>
      <c r="N1132" s="285">
        <f t="shared" si="107"/>
        <v>0</v>
      </c>
    </row>
    <row r="1133" ht="34.9" customHeight="1" spans="1:14">
      <c r="A1133" s="473">
        <v>2170304</v>
      </c>
      <c r="B1133" s="216" t="s">
        <v>1825</v>
      </c>
      <c r="C1133" s="190"/>
      <c r="D1133" s="190"/>
      <c r="E1133" s="186"/>
      <c r="F1133" s="278" t="str">
        <f t="shared" si="102"/>
        <v/>
      </c>
      <c r="G1133" s="278" t="str">
        <f t="shared" si="103"/>
        <v/>
      </c>
      <c r="H1133" s="472" t="str">
        <f t="shared" si="104"/>
        <v>否</v>
      </c>
      <c r="I1133" s="476" t="str">
        <f t="shared" si="105"/>
        <v>项</v>
      </c>
      <c r="J1133" s="284">
        <v>2170304</v>
      </c>
      <c r="K1133" s="284" t="s">
        <v>1826</v>
      </c>
      <c r="L1133" s="287">
        <v>0</v>
      </c>
      <c r="M1133" s="285">
        <f t="shared" si="106"/>
        <v>0</v>
      </c>
      <c r="N1133" s="285">
        <f t="shared" si="107"/>
        <v>0</v>
      </c>
    </row>
    <row r="1134" ht="34.9" customHeight="1" spans="1:14">
      <c r="A1134" s="473">
        <v>2170399</v>
      </c>
      <c r="B1134" s="216" t="s">
        <v>1827</v>
      </c>
      <c r="C1134" s="190"/>
      <c r="D1134" s="190"/>
      <c r="E1134" s="186"/>
      <c r="F1134" s="278" t="str">
        <f t="shared" si="102"/>
        <v/>
      </c>
      <c r="G1134" s="278" t="str">
        <f t="shared" si="103"/>
        <v/>
      </c>
      <c r="H1134" s="472" t="str">
        <f t="shared" si="104"/>
        <v>否</v>
      </c>
      <c r="I1134" s="476" t="str">
        <f t="shared" si="105"/>
        <v>项</v>
      </c>
      <c r="J1134" s="284">
        <v>2170399</v>
      </c>
      <c r="K1134" s="284" t="s">
        <v>1828</v>
      </c>
      <c r="L1134" s="287">
        <v>0</v>
      </c>
      <c r="M1134" s="285">
        <f t="shared" si="106"/>
        <v>0</v>
      </c>
      <c r="N1134" s="285">
        <f t="shared" si="107"/>
        <v>0</v>
      </c>
    </row>
    <row r="1135" s="345" customFormat="1" ht="34.9" customHeight="1" spans="1:14">
      <c r="A1135" s="473">
        <v>21704</v>
      </c>
      <c r="B1135" s="216" t="s">
        <v>1829</v>
      </c>
      <c r="C1135" s="190">
        <f>SUM(C1136:C1137)</f>
        <v>0</v>
      </c>
      <c r="D1135" s="190">
        <f>SUM(D1136:D1137)</f>
        <v>0</v>
      </c>
      <c r="E1135" s="190">
        <f>SUM(E1136:E1137)</f>
        <v>0</v>
      </c>
      <c r="F1135" s="278" t="str">
        <f t="shared" si="102"/>
        <v/>
      </c>
      <c r="G1135" s="278" t="str">
        <f t="shared" si="103"/>
        <v/>
      </c>
      <c r="H1135" s="472" t="str">
        <f t="shared" si="104"/>
        <v>否</v>
      </c>
      <c r="I1135" s="476" t="str">
        <f t="shared" si="105"/>
        <v>款</v>
      </c>
      <c r="J1135" s="284">
        <v>21704</v>
      </c>
      <c r="K1135" s="286" t="s">
        <v>1830</v>
      </c>
      <c r="L1135" s="287">
        <v>0</v>
      </c>
      <c r="M1135" s="285">
        <f t="shared" si="106"/>
        <v>0</v>
      </c>
      <c r="N1135" s="285">
        <f t="shared" si="107"/>
        <v>0</v>
      </c>
    </row>
    <row r="1136" s="345" customFormat="1" ht="34.9" customHeight="1" spans="1:14">
      <c r="A1136" s="473">
        <v>2170401</v>
      </c>
      <c r="B1136" s="216" t="s">
        <v>1831</v>
      </c>
      <c r="C1136" s="190"/>
      <c r="D1136" s="190"/>
      <c r="E1136" s="186"/>
      <c r="F1136" s="278" t="str">
        <f t="shared" si="102"/>
        <v/>
      </c>
      <c r="G1136" s="278" t="str">
        <f t="shared" si="103"/>
        <v/>
      </c>
      <c r="H1136" s="472" t="str">
        <f t="shared" si="104"/>
        <v>否</v>
      </c>
      <c r="I1136" s="476" t="str">
        <f t="shared" si="105"/>
        <v>项</v>
      </c>
      <c r="J1136" s="284">
        <v>2170401</v>
      </c>
      <c r="K1136" s="284" t="s">
        <v>1832</v>
      </c>
      <c r="L1136" s="287">
        <v>0</v>
      </c>
      <c r="M1136" s="285">
        <f t="shared" si="106"/>
        <v>0</v>
      </c>
      <c r="N1136" s="285">
        <f t="shared" si="107"/>
        <v>0</v>
      </c>
    </row>
    <row r="1137" ht="34.9" customHeight="1" spans="1:14">
      <c r="A1137" s="473">
        <v>2170499</v>
      </c>
      <c r="B1137" s="216" t="s">
        <v>1833</v>
      </c>
      <c r="C1137" s="190"/>
      <c r="D1137" s="190"/>
      <c r="E1137" s="186"/>
      <c r="F1137" s="278" t="str">
        <f t="shared" si="102"/>
        <v/>
      </c>
      <c r="G1137" s="278" t="str">
        <f t="shared" si="103"/>
        <v/>
      </c>
      <c r="H1137" s="472" t="str">
        <f t="shared" si="104"/>
        <v>否</v>
      </c>
      <c r="I1137" s="476" t="str">
        <f t="shared" si="105"/>
        <v>项</v>
      </c>
      <c r="J1137" s="284">
        <v>2170499</v>
      </c>
      <c r="K1137" s="284" t="s">
        <v>1834</v>
      </c>
      <c r="L1137" s="287">
        <v>0</v>
      </c>
      <c r="M1137" s="285">
        <f t="shared" si="106"/>
        <v>0</v>
      </c>
      <c r="N1137" s="285">
        <f t="shared" si="107"/>
        <v>0</v>
      </c>
    </row>
    <row r="1138" s="345" customFormat="1" ht="34.9" customHeight="1" spans="1:14">
      <c r="A1138" s="473">
        <v>21799</v>
      </c>
      <c r="B1138" s="216" t="s">
        <v>1835</v>
      </c>
      <c r="C1138" s="190">
        <f>SUM(C1139:C1140)</f>
        <v>0</v>
      </c>
      <c r="D1138" s="190">
        <f>SUM(D1139:D1140)</f>
        <v>5</v>
      </c>
      <c r="E1138" s="190">
        <f>SUM(E1139:E1140)</f>
        <v>1050</v>
      </c>
      <c r="F1138" s="278" t="str">
        <f t="shared" si="102"/>
        <v/>
      </c>
      <c r="G1138" s="278">
        <f t="shared" si="103"/>
        <v>210</v>
      </c>
      <c r="H1138" s="472" t="str">
        <f t="shared" si="104"/>
        <v>是</v>
      </c>
      <c r="I1138" s="476" t="str">
        <f t="shared" si="105"/>
        <v>款</v>
      </c>
      <c r="J1138" s="284">
        <v>21799</v>
      </c>
      <c r="K1138" s="286" t="s">
        <v>1836</v>
      </c>
      <c r="L1138" s="287">
        <v>1050</v>
      </c>
      <c r="M1138" s="285">
        <f t="shared" si="106"/>
        <v>0</v>
      </c>
      <c r="N1138" s="285">
        <f t="shared" si="107"/>
        <v>0</v>
      </c>
    </row>
    <row r="1139" s="345" customFormat="1" ht="34.9" customHeight="1" spans="1:14">
      <c r="A1139" s="473">
        <v>2179902</v>
      </c>
      <c r="B1139" s="216" t="s">
        <v>1837</v>
      </c>
      <c r="C1139" s="190"/>
      <c r="D1139" s="190"/>
      <c r="E1139" s="190">
        <v>1048</v>
      </c>
      <c r="F1139" s="278" t="str">
        <f t="shared" si="102"/>
        <v/>
      </c>
      <c r="G1139" s="278" t="str">
        <f t="shared" si="103"/>
        <v/>
      </c>
      <c r="H1139" s="472" t="str">
        <f t="shared" si="104"/>
        <v>是</v>
      </c>
      <c r="I1139" s="476" t="str">
        <f t="shared" si="105"/>
        <v>项</v>
      </c>
      <c r="J1139" s="285"/>
      <c r="K1139" s="285"/>
      <c r="L1139" s="285">
        <v>1048</v>
      </c>
      <c r="M1139" s="285">
        <f t="shared" si="106"/>
        <v>2179902</v>
      </c>
      <c r="N1139" s="285">
        <f t="shared" si="107"/>
        <v>0</v>
      </c>
    </row>
    <row r="1140" ht="34.9" customHeight="1" spans="1:14">
      <c r="A1140" s="473" t="s">
        <v>1838</v>
      </c>
      <c r="B1140" s="216" t="s">
        <v>1839</v>
      </c>
      <c r="C1140" s="190"/>
      <c r="D1140" s="190">
        <v>5</v>
      </c>
      <c r="E1140" s="186">
        <v>2</v>
      </c>
      <c r="F1140" s="278" t="str">
        <f t="shared" si="102"/>
        <v/>
      </c>
      <c r="G1140" s="278">
        <f t="shared" si="103"/>
        <v>0.4</v>
      </c>
      <c r="H1140" s="472" t="str">
        <f t="shared" si="104"/>
        <v>是</v>
      </c>
      <c r="I1140" s="476" t="str">
        <f t="shared" si="105"/>
        <v>项</v>
      </c>
      <c r="J1140" s="284">
        <v>2179901</v>
      </c>
      <c r="K1140" s="284" t="s">
        <v>1840</v>
      </c>
      <c r="L1140" s="287">
        <v>2</v>
      </c>
      <c r="M1140" s="285">
        <f t="shared" si="106"/>
        <v>98</v>
      </c>
      <c r="N1140" s="285">
        <f t="shared" si="107"/>
        <v>0</v>
      </c>
    </row>
    <row r="1141" ht="34.9" customHeight="1" spans="1:14">
      <c r="A1141" s="471">
        <v>219</v>
      </c>
      <c r="B1141" s="121" t="s">
        <v>110</v>
      </c>
      <c r="C1141" s="197">
        <f>SUM(C1142:C1150)</f>
        <v>0</v>
      </c>
      <c r="D1141" s="197">
        <f>SUM(D1142:D1150)</f>
        <v>0</v>
      </c>
      <c r="E1141" s="180">
        <f>SUM(E1142:E1150)</f>
        <v>0</v>
      </c>
      <c r="F1141" s="274" t="str">
        <f t="shared" si="102"/>
        <v/>
      </c>
      <c r="G1141" s="274" t="str">
        <f t="shared" si="103"/>
        <v/>
      </c>
      <c r="H1141" s="472" t="str">
        <f t="shared" si="104"/>
        <v>是</v>
      </c>
      <c r="I1141" s="476" t="str">
        <f t="shared" si="105"/>
        <v>类</v>
      </c>
      <c r="J1141" s="284">
        <v>219</v>
      </c>
      <c r="K1141" s="286" t="s">
        <v>1841</v>
      </c>
      <c r="L1141" s="287">
        <v>0</v>
      </c>
      <c r="M1141" s="285">
        <f t="shared" si="106"/>
        <v>0</v>
      </c>
      <c r="N1141" s="285">
        <f t="shared" si="107"/>
        <v>0</v>
      </c>
    </row>
    <row r="1142" s="345" customFormat="1" ht="34.9" customHeight="1" spans="1:14">
      <c r="A1142" s="473">
        <v>21901</v>
      </c>
      <c r="B1142" s="216" t="s">
        <v>1842</v>
      </c>
      <c r="C1142" s="190"/>
      <c r="D1142" s="190"/>
      <c r="E1142" s="186"/>
      <c r="F1142" s="278" t="str">
        <f t="shared" si="102"/>
        <v/>
      </c>
      <c r="G1142" s="278" t="str">
        <f t="shared" si="103"/>
        <v/>
      </c>
      <c r="H1142" s="472" t="str">
        <f t="shared" si="104"/>
        <v>否</v>
      </c>
      <c r="I1142" s="476" t="str">
        <f t="shared" si="105"/>
        <v>款</v>
      </c>
      <c r="J1142" s="284">
        <v>21901</v>
      </c>
      <c r="K1142" s="286" t="s">
        <v>1843</v>
      </c>
      <c r="L1142" s="287">
        <v>0</v>
      </c>
      <c r="M1142" s="285">
        <f t="shared" si="106"/>
        <v>0</v>
      </c>
      <c r="N1142" s="285">
        <f t="shared" si="107"/>
        <v>0</v>
      </c>
    </row>
    <row r="1143" s="345" customFormat="1" ht="34.9" customHeight="1" spans="1:14">
      <c r="A1143" s="473">
        <v>21902</v>
      </c>
      <c r="B1143" s="216" t="s">
        <v>1844</v>
      </c>
      <c r="C1143" s="190"/>
      <c r="D1143" s="190"/>
      <c r="E1143" s="186"/>
      <c r="F1143" s="278" t="str">
        <f t="shared" si="102"/>
        <v/>
      </c>
      <c r="G1143" s="278" t="str">
        <f t="shared" si="103"/>
        <v/>
      </c>
      <c r="H1143" s="472" t="str">
        <f t="shared" si="104"/>
        <v>否</v>
      </c>
      <c r="I1143" s="476" t="str">
        <f t="shared" si="105"/>
        <v>款</v>
      </c>
      <c r="J1143" s="284">
        <v>21902</v>
      </c>
      <c r="K1143" s="286" t="s">
        <v>1845</v>
      </c>
      <c r="L1143" s="287">
        <v>0</v>
      </c>
      <c r="M1143" s="285">
        <f t="shared" si="106"/>
        <v>0</v>
      </c>
      <c r="N1143" s="285">
        <f t="shared" si="107"/>
        <v>0</v>
      </c>
    </row>
    <row r="1144" s="345" customFormat="1" ht="34.9" customHeight="1" spans="1:14">
      <c r="A1144" s="473">
        <v>21903</v>
      </c>
      <c r="B1144" s="216" t="s">
        <v>1846</v>
      </c>
      <c r="C1144" s="190"/>
      <c r="D1144" s="190"/>
      <c r="E1144" s="186"/>
      <c r="F1144" s="278" t="str">
        <f t="shared" si="102"/>
        <v/>
      </c>
      <c r="G1144" s="278" t="str">
        <f t="shared" si="103"/>
        <v/>
      </c>
      <c r="H1144" s="472" t="str">
        <f t="shared" si="104"/>
        <v>否</v>
      </c>
      <c r="I1144" s="476" t="str">
        <f t="shared" si="105"/>
        <v>款</v>
      </c>
      <c r="J1144" s="284">
        <v>21903</v>
      </c>
      <c r="K1144" s="286" t="s">
        <v>1847</v>
      </c>
      <c r="L1144" s="287">
        <v>0</v>
      </c>
      <c r="M1144" s="285">
        <f t="shared" si="106"/>
        <v>0</v>
      </c>
      <c r="N1144" s="285">
        <f t="shared" si="107"/>
        <v>0</v>
      </c>
    </row>
    <row r="1145" s="345" customFormat="1" ht="34.9" customHeight="1" spans="1:14">
      <c r="A1145" s="473">
        <v>21904</v>
      </c>
      <c r="B1145" s="216" t="s">
        <v>1848</v>
      </c>
      <c r="C1145" s="190"/>
      <c r="D1145" s="190"/>
      <c r="E1145" s="186"/>
      <c r="F1145" s="278" t="str">
        <f t="shared" si="102"/>
        <v/>
      </c>
      <c r="G1145" s="278" t="str">
        <f t="shared" si="103"/>
        <v/>
      </c>
      <c r="H1145" s="472" t="str">
        <f t="shared" si="104"/>
        <v>否</v>
      </c>
      <c r="I1145" s="476" t="str">
        <f t="shared" si="105"/>
        <v>款</v>
      </c>
      <c r="J1145" s="284">
        <v>21904</v>
      </c>
      <c r="K1145" s="286" t="s">
        <v>1849</v>
      </c>
      <c r="L1145" s="287">
        <v>0</v>
      </c>
      <c r="M1145" s="285">
        <f t="shared" si="106"/>
        <v>0</v>
      </c>
      <c r="N1145" s="285">
        <f t="shared" si="107"/>
        <v>0</v>
      </c>
    </row>
    <row r="1146" s="345" customFormat="1" ht="34.9" customHeight="1" spans="1:14">
      <c r="A1146" s="473">
        <v>21905</v>
      </c>
      <c r="B1146" s="216" t="s">
        <v>1850</v>
      </c>
      <c r="C1146" s="190"/>
      <c r="D1146" s="190"/>
      <c r="E1146" s="186"/>
      <c r="F1146" s="278" t="str">
        <f t="shared" si="102"/>
        <v/>
      </c>
      <c r="G1146" s="278" t="str">
        <f t="shared" si="103"/>
        <v/>
      </c>
      <c r="H1146" s="472" t="str">
        <f t="shared" si="104"/>
        <v>否</v>
      </c>
      <c r="I1146" s="476" t="str">
        <f t="shared" si="105"/>
        <v>款</v>
      </c>
      <c r="J1146" s="284">
        <v>21905</v>
      </c>
      <c r="K1146" s="286" t="s">
        <v>1851</v>
      </c>
      <c r="L1146" s="287">
        <v>0</v>
      </c>
      <c r="M1146" s="285">
        <f t="shared" si="106"/>
        <v>0</v>
      </c>
      <c r="N1146" s="285">
        <f t="shared" si="107"/>
        <v>0</v>
      </c>
    </row>
    <row r="1147" s="345" customFormat="1" ht="34.9" customHeight="1" spans="1:14">
      <c r="A1147" s="473">
        <v>21906</v>
      </c>
      <c r="B1147" s="216" t="s">
        <v>1852</v>
      </c>
      <c r="C1147" s="190"/>
      <c r="D1147" s="190"/>
      <c r="E1147" s="186"/>
      <c r="F1147" s="278" t="str">
        <f t="shared" si="102"/>
        <v/>
      </c>
      <c r="G1147" s="278" t="str">
        <f t="shared" si="103"/>
        <v/>
      </c>
      <c r="H1147" s="472" t="str">
        <f t="shared" si="104"/>
        <v>否</v>
      </c>
      <c r="I1147" s="476" t="str">
        <f t="shared" si="105"/>
        <v>款</v>
      </c>
      <c r="J1147" s="284">
        <v>21906</v>
      </c>
      <c r="K1147" s="286" t="s">
        <v>1853</v>
      </c>
      <c r="L1147" s="287">
        <v>0</v>
      </c>
      <c r="M1147" s="285">
        <f t="shared" si="106"/>
        <v>0</v>
      </c>
      <c r="N1147" s="285">
        <f t="shared" si="107"/>
        <v>0</v>
      </c>
    </row>
    <row r="1148" s="345" customFormat="1" ht="34.9" customHeight="1" spans="1:14">
      <c r="A1148" s="473">
        <v>21907</v>
      </c>
      <c r="B1148" s="216" t="s">
        <v>1854</v>
      </c>
      <c r="C1148" s="190"/>
      <c r="D1148" s="190"/>
      <c r="E1148" s="186"/>
      <c r="F1148" s="278" t="str">
        <f t="shared" si="102"/>
        <v/>
      </c>
      <c r="G1148" s="278" t="str">
        <f t="shared" si="103"/>
        <v/>
      </c>
      <c r="H1148" s="472" t="str">
        <f t="shared" si="104"/>
        <v>否</v>
      </c>
      <c r="I1148" s="476" t="str">
        <f t="shared" si="105"/>
        <v>款</v>
      </c>
      <c r="J1148" s="284">
        <v>21907</v>
      </c>
      <c r="K1148" s="286" t="s">
        <v>1855</v>
      </c>
      <c r="L1148" s="287">
        <v>0</v>
      </c>
      <c r="M1148" s="285">
        <f t="shared" si="106"/>
        <v>0</v>
      </c>
      <c r="N1148" s="285">
        <f t="shared" si="107"/>
        <v>0</v>
      </c>
    </row>
    <row r="1149" s="345" customFormat="1" ht="34.9" customHeight="1" spans="1:14">
      <c r="A1149" s="473">
        <v>21908</v>
      </c>
      <c r="B1149" s="216" t="s">
        <v>1856</v>
      </c>
      <c r="C1149" s="190"/>
      <c r="D1149" s="190"/>
      <c r="E1149" s="186"/>
      <c r="F1149" s="278" t="str">
        <f t="shared" si="102"/>
        <v/>
      </c>
      <c r="G1149" s="278" t="str">
        <f t="shared" si="103"/>
        <v/>
      </c>
      <c r="H1149" s="472" t="str">
        <f t="shared" si="104"/>
        <v>否</v>
      </c>
      <c r="I1149" s="476" t="str">
        <f t="shared" si="105"/>
        <v>款</v>
      </c>
      <c r="J1149" s="284">
        <v>21908</v>
      </c>
      <c r="K1149" s="286" t="s">
        <v>1857</v>
      </c>
      <c r="L1149" s="287">
        <v>0</v>
      </c>
      <c r="M1149" s="285">
        <f t="shared" si="106"/>
        <v>0</v>
      </c>
      <c r="N1149" s="285">
        <f t="shared" si="107"/>
        <v>0</v>
      </c>
    </row>
    <row r="1150" ht="34.9" customHeight="1" spans="1:14">
      <c r="A1150" s="473">
        <v>21999</v>
      </c>
      <c r="B1150" s="216" t="s">
        <v>1858</v>
      </c>
      <c r="C1150" s="190"/>
      <c r="D1150" s="190"/>
      <c r="E1150" s="186"/>
      <c r="F1150" s="278" t="str">
        <f t="shared" si="102"/>
        <v/>
      </c>
      <c r="G1150" s="278" t="str">
        <f t="shared" si="103"/>
        <v/>
      </c>
      <c r="H1150" s="472" t="str">
        <f t="shared" si="104"/>
        <v>否</v>
      </c>
      <c r="I1150" s="476" t="str">
        <f t="shared" si="105"/>
        <v>款</v>
      </c>
      <c r="J1150" s="284">
        <v>21999</v>
      </c>
      <c r="K1150" s="286" t="s">
        <v>1859</v>
      </c>
      <c r="L1150" s="287">
        <v>0</v>
      </c>
      <c r="M1150" s="285">
        <f t="shared" si="106"/>
        <v>0</v>
      </c>
      <c r="N1150" s="285">
        <f t="shared" si="107"/>
        <v>0</v>
      </c>
    </row>
    <row r="1151" ht="34.9" customHeight="1" spans="1:14">
      <c r="A1151" s="471">
        <v>220</v>
      </c>
      <c r="B1151" s="121" t="s">
        <v>112</v>
      </c>
      <c r="C1151" s="197">
        <f>SUM(C1152,C1181,C1200,C1209,C1224)</f>
        <v>4201</v>
      </c>
      <c r="D1151" s="197">
        <f>SUM(D1152,D1181,D1200,D1209,D1224)</f>
        <v>3716</v>
      </c>
      <c r="E1151" s="180">
        <f>SUM(E1152,E1181,E1200,E1209,E1224)</f>
        <v>1291</v>
      </c>
      <c r="F1151" s="274">
        <f t="shared" si="102"/>
        <v>-0.692692216139015</v>
      </c>
      <c r="G1151" s="274">
        <f t="shared" si="103"/>
        <v>0.347416576964478</v>
      </c>
      <c r="H1151" s="472" t="str">
        <f t="shared" si="104"/>
        <v>是</v>
      </c>
      <c r="I1151" s="476" t="str">
        <f t="shared" si="105"/>
        <v>类</v>
      </c>
      <c r="J1151" s="284">
        <v>220</v>
      </c>
      <c r="K1151" s="286" t="s">
        <v>1860</v>
      </c>
      <c r="L1151" s="287">
        <v>1291</v>
      </c>
      <c r="M1151" s="285">
        <f t="shared" si="106"/>
        <v>0</v>
      </c>
      <c r="N1151" s="285">
        <f t="shared" si="107"/>
        <v>0</v>
      </c>
    </row>
    <row r="1152" ht="34.9" customHeight="1" spans="1:14">
      <c r="A1152" s="473">
        <v>22001</v>
      </c>
      <c r="B1152" s="216" t="s">
        <v>1861</v>
      </c>
      <c r="C1152" s="190">
        <f>SUM(C1153:C1180)</f>
        <v>4135</v>
      </c>
      <c r="D1152" s="190">
        <f>SUM(D1153:D1180)</f>
        <v>3711</v>
      </c>
      <c r="E1152" s="186">
        <f>SUM(E1153:E1180)</f>
        <v>1271</v>
      </c>
      <c r="F1152" s="278">
        <f t="shared" si="102"/>
        <v>-0.692623941958888</v>
      </c>
      <c r="G1152" s="278">
        <f t="shared" si="103"/>
        <v>0.342495284289949</v>
      </c>
      <c r="H1152" s="472" t="str">
        <f t="shared" si="104"/>
        <v>是</v>
      </c>
      <c r="I1152" s="476" t="str">
        <f t="shared" si="105"/>
        <v>款</v>
      </c>
      <c r="J1152" s="284">
        <v>22001</v>
      </c>
      <c r="K1152" s="286" t="s">
        <v>1862</v>
      </c>
      <c r="L1152" s="287">
        <v>1271</v>
      </c>
      <c r="M1152" s="285">
        <f t="shared" si="106"/>
        <v>0</v>
      </c>
      <c r="N1152" s="285">
        <f t="shared" si="107"/>
        <v>0</v>
      </c>
    </row>
    <row r="1153" ht="34.9" customHeight="1" spans="1:14">
      <c r="A1153" s="473">
        <v>2200101</v>
      </c>
      <c r="B1153" s="216" t="s">
        <v>145</v>
      </c>
      <c r="C1153" s="190">
        <v>900</v>
      </c>
      <c r="D1153" s="400">
        <v>980</v>
      </c>
      <c r="E1153" s="190">
        <v>857</v>
      </c>
      <c r="F1153" s="278">
        <f t="shared" si="102"/>
        <v>-0.0477777777777778</v>
      </c>
      <c r="G1153" s="278">
        <f t="shared" si="103"/>
        <v>0.874489795918367</v>
      </c>
      <c r="H1153" s="472" t="str">
        <f t="shared" si="104"/>
        <v>是</v>
      </c>
      <c r="I1153" s="476" t="str">
        <f t="shared" si="105"/>
        <v>项</v>
      </c>
      <c r="J1153" s="284">
        <v>2200101</v>
      </c>
      <c r="K1153" s="284" t="s">
        <v>146</v>
      </c>
      <c r="L1153" s="287">
        <v>857</v>
      </c>
      <c r="M1153" s="285">
        <f t="shared" si="106"/>
        <v>0</v>
      </c>
      <c r="N1153" s="285">
        <f t="shared" si="107"/>
        <v>0</v>
      </c>
    </row>
    <row r="1154" ht="34.9" customHeight="1" spans="1:14">
      <c r="A1154" s="473">
        <v>2200102</v>
      </c>
      <c r="B1154" s="216" t="s">
        <v>147</v>
      </c>
      <c r="C1154" s="190"/>
      <c r="D1154" s="190"/>
      <c r="E1154" s="186"/>
      <c r="F1154" s="278" t="str">
        <f t="shared" si="102"/>
        <v/>
      </c>
      <c r="G1154" s="278" t="str">
        <f t="shared" si="103"/>
        <v/>
      </c>
      <c r="H1154" s="472" t="str">
        <f t="shared" si="104"/>
        <v>否</v>
      </c>
      <c r="I1154" s="476" t="str">
        <f t="shared" si="105"/>
        <v>项</v>
      </c>
      <c r="J1154" s="284">
        <v>2200102</v>
      </c>
      <c r="K1154" s="284" t="s">
        <v>148</v>
      </c>
      <c r="L1154" s="287">
        <v>0</v>
      </c>
      <c r="M1154" s="285">
        <f t="shared" si="106"/>
        <v>0</v>
      </c>
      <c r="N1154" s="285">
        <f t="shared" si="107"/>
        <v>0</v>
      </c>
    </row>
    <row r="1155" ht="34.9" customHeight="1" spans="1:14">
      <c r="A1155" s="473">
        <v>2200103</v>
      </c>
      <c r="B1155" s="216" t="s">
        <v>149</v>
      </c>
      <c r="C1155" s="190"/>
      <c r="D1155" s="190"/>
      <c r="E1155" s="186"/>
      <c r="F1155" s="278" t="str">
        <f t="shared" si="102"/>
        <v/>
      </c>
      <c r="G1155" s="278" t="str">
        <f t="shared" si="103"/>
        <v/>
      </c>
      <c r="H1155" s="472" t="str">
        <f t="shared" si="104"/>
        <v>否</v>
      </c>
      <c r="I1155" s="476" t="str">
        <f t="shared" si="105"/>
        <v>项</v>
      </c>
      <c r="J1155" s="284">
        <v>2200103</v>
      </c>
      <c r="K1155" s="284" t="s">
        <v>150</v>
      </c>
      <c r="L1155" s="287">
        <v>0</v>
      </c>
      <c r="M1155" s="285">
        <f t="shared" si="106"/>
        <v>0</v>
      </c>
      <c r="N1155" s="285">
        <f t="shared" si="107"/>
        <v>0</v>
      </c>
    </row>
    <row r="1156" ht="34.9" customHeight="1" spans="1:14">
      <c r="A1156" s="473">
        <v>2200104</v>
      </c>
      <c r="B1156" s="216" t="s">
        <v>1863</v>
      </c>
      <c r="C1156" s="190"/>
      <c r="D1156" s="190"/>
      <c r="E1156" s="186"/>
      <c r="F1156" s="278" t="str">
        <f t="shared" si="102"/>
        <v/>
      </c>
      <c r="G1156" s="278" t="str">
        <f t="shared" si="103"/>
        <v/>
      </c>
      <c r="H1156" s="472" t="str">
        <f t="shared" si="104"/>
        <v>否</v>
      </c>
      <c r="I1156" s="476" t="str">
        <f t="shared" si="105"/>
        <v>项</v>
      </c>
      <c r="J1156" s="284">
        <v>2200104</v>
      </c>
      <c r="K1156" s="284" t="s">
        <v>1864</v>
      </c>
      <c r="L1156" s="287">
        <v>0</v>
      </c>
      <c r="M1156" s="285">
        <f t="shared" si="106"/>
        <v>0</v>
      </c>
      <c r="N1156" s="285">
        <f t="shared" si="107"/>
        <v>0</v>
      </c>
    </row>
    <row r="1157" ht="34.9" customHeight="1" spans="1:14">
      <c r="A1157" s="473">
        <v>2200105</v>
      </c>
      <c r="B1157" s="216" t="s">
        <v>1865</v>
      </c>
      <c r="C1157" s="190">
        <v>730</v>
      </c>
      <c r="D1157" s="190"/>
      <c r="E1157" s="186"/>
      <c r="F1157" s="278">
        <f t="shared" ref="F1157:F1220" si="108">IF(C1157&lt;&gt;0,E1157/C1157-1,"")</f>
        <v>-1</v>
      </c>
      <c r="G1157" s="278" t="str">
        <f t="shared" ref="G1157:G1220" si="109">IF(D1157&lt;&gt;0,E1157/D1157,"")</f>
        <v/>
      </c>
      <c r="H1157" s="472" t="str">
        <f t="shared" ref="H1157:H1220" si="110">IF(LEN(A1157)=3,"是",IF(B1157&lt;&gt;"",IF(SUM(C1157:E1157)&lt;&gt;0,"是","否"),"是"))</f>
        <v>是</v>
      </c>
      <c r="I1157" s="476" t="str">
        <f t="shared" ref="I1157:I1220" si="111">IF(LEN(A1157)=3,"类",IF(LEN(A1157)=5,"款","项"))</f>
        <v>项</v>
      </c>
      <c r="J1157" s="285"/>
      <c r="K1157" s="285"/>
      <c r="L1157" s="285"/>
      <c r="M1157" s="285">
        <f t="shared" si="106"/>
        <v>2200105</v>
      </c>
      <c r="N1157" s="285">
        <f t="shared" si="107"/>
        <v>0</v>
      </c>
    </row>
    <row r="1158" ht="34.9" customHeight="1" spans="1:14">
      <c r="A1158" s="473">
        <v>2200106</v>
      </c>
      <c r="B1158" s="216" t="s">
        <v>1866</v>
      </c>
      <c r="C1158" s="190">
        <v>31</v>
      </c>
      <c r="D1158" s="190">
        <v>21</v>
      </c>
      <c r="E1158" s="186"/>
      <c r="F1158" s="278">
        <f t="shared" si="108"/>
        <v>-1</v>
      </c>
      <c r="G1158" s="278">
        <f t="shared" si="109"/>
        <v>0</v>
      </c>
      <c r="H1158" s="472" t="str">
        <f t="shared" si="110"/>
        <v>是</v>
      </c>
      <c r="I1158" s="476" t="str">
        <f t="shared" si="111"/>
        <v>项</v>
      </c>
      <c r="J1158" s="284">
        <v>2200106</v>
      </c>
      <c r="K1158" s="284" t="s">
        <v>1867</v>
      </c>
      <c r="L1158" s="287">
        <v>0</v>
      </c>
      <c r="M1158" s="285">
        <f t="shared" ref="M1158:M1221" si="112">A1158-J1158</f>
        <v>0</v>
      </c>
      <c r="N1158" s="285">
        <f t="shared" ref="N1158:N1221" si="113">E1158-L1158</f>
        <v>0</v>
      </c>
    </row>
    <row r="1159" ht="34.9" customHeight="1" spans="1:14">
      <c r="A1159" s="473">
        <v>2200107</v>
      </c>
      <c r="B1159" s="216" t="s">
        <v>1868</v>
      </c>
      <c r="C1159" s="190"/>
      <c r="D1159" s="190"/>
      <c r="E1159" s="186"/>
      <c r="F1159" s="278" t="str">
        <f t="shared" si="108"/>
        <v/>
      </c>
      <c r="G1159" s="278" t="str">
        <f t="shared" si="109"/>
        <v/>
      </c>
      <c r="H1159" s="472" t="str">
        <f t="shared" si="110"/>
        <v>否</v>
      </c>
      <c r="I1159" s="476" t="str">
        <f t="shared" si="111"/>
        <v>项</v>
      </c>
      <c r="J1159" s="284">
        <v>2200107</v>
      </c>
      <c r="K1159" s="284" t="s">
        <v>1869</v>
      </c>
      <c r="L1159" s="287">
        <v>0</v>
      </c>
      <c r="M1159" s="285">
        <f t="shared" si="112"/>
        <v>0</v>
      </c>
      <c r="N1159" s="285">
        <f t="shared" si="113"/>
        <v>0</v>
      </c>
    </row>
    <row r="1160" ht="34.9" customHeight="1" spans="1:14">
      <c r="A1160" s="473">
        <v>2200108</v>
      </c>
      <c r="B1160" s="216" t="s">
        <v>1870</v>
      </c>
      <c r="C1160" s="190"/>
      <c r="D1160" s="190"/>
      <c r="E1160" s="186"/>
      <c r="F1160" s="278" t="str">
        <f t="shared" si="108"/>
        <v/>
      </c>
      <c r="G1160" s="278" t="str">
        <f t="shared" si="109"/>
        <v/>
      </c>
      <c r="H1160" s="472" t="str">
        <f t="shared" si="110"/>
        <v>否</v>
      </c>
      <c r="I1160" s="476" t="str">
        <f t="shared" si="111"/>
        <v>项</v>
      </c>
      <c r="J1160" s="284">
        <v>2200108</v>
      </c>
      <c r="K1160" s="284" t="s">
        <v>1871</v>
      </c>
      <c r="L1160" s="287">
        <v>0</v>
      </c>
      <c r="M1160" s="285">
        <f t="shared" si="112"/>
        <v>0</v>
      </c>
      <c r="N1160" s="285">
        <f t="shared" si="113"/>
        <v>0</v>
      </c>
    </row>
    <row r="1161" ht="34.9" customHeight="1" spans="1:14">
      <c r="A1161" s="473">
        <v>2200109</v>
      </c>
      <c r="B1161" s="216" t="s">
        <v>1872</v>
      </c>
      <c r="C1161" s="190"/>
      <c r="D1161" s="400">
        <v>2261</v>
      </c>
      <c r="E1161" s="186"/>
      <c r="F1161" s="278" t="str">
        <f t="shared" si="108"/>
        <v/>
      </c>
      <c r="G1161" s="278">
        <f t="shared" si="109"/>
        <v>0</v>
      </c>
      <c r="H1161" s="472" t="str">
        <f t="shared" si="110"/>
        <v>是</v>
      </c>
      <c r="I1161" s="476" t="str">
        <f t="shared" si="111"/>
        <v>项</v>
      </c>
      <c r="J1161" s="284">
        <v>2200109</v>
      </c>
      <c r="K1161" s="284" t="s">
        <v>1873</v>
      </c>
      <c r="L1161" s="287">
        <v>0</v>
      </c>
      <c r="M1161" s="285">
        <f t="shared" si="112"/>
        <v>0</v>
      </c>
      <c r="N1161" s="285">
        <f t="shared" si="113"/>
        <v>0</v>
      </c>
    </row>
    <row r="1162" ht="34.9" customHeight="1" spans="1:14">
      <c r="A1162" s="473">
        <v>2200110</v>
      </c>
      <c r="B1162" s="216" t="s">
        <v>1874</v>
      </c>
      <c r="C1162" s="190">
        <v>1638</v>
      </c>
      <c r="D1162" s="190"/>
      <c r="E1162" s="186"/>
      <c r="F1162" s="278">
        <f t="shared" si="108"/>
        <v>-1</v>
      </c>
      <c r="G1162" s="278" t="str">
        <f t="shared" si="109"/>
        <v/>
      </c>
      <c r="H1162" s="472" t="str">
        <f t="shared" si="110"/>
        <v>是</v>
      </c>
      <c r="I1162" s="476" t="str">
        <f t="shared" si="111"/>
        <v>项</v>
      </c>
      <c r="J1162" s="285"/>
      <c r="K1162" s="285"/>
      <c r="L1162" s="285"/>
      <c r="M1162" s="285">
        <f t="shared" si="112"/>
        <v>2200110</v>
      </c>
      <c r="N1162" s="285">
        <f t="shared" si="113"/>
        <v>0</v>
      </c>
    </row>
    <row r="1163" ht="34.9" customHeight="1" spans="1:14">
      <c r="A1163" s="473">
        <v>2200112</v>
      </c>
      <c r="B1163" s="216" t="s">
        <v>1875</v>
      </c>
      <c r="C1163" s="190"/>
      <c r="D1163" s="190"/>
      <c r="E1163" s="186"/>
      <c r="F1163" s="278" t="str">
        <f t="shared" si="108"/>
        <v/>
      </c>
      <c r="G1163" s="278" t="str">
        <f t="shared" si="109"/>
        <v/>
      </c>
      <c r="H1163" s="472" t="str">
        <f t="shared" si="110"/>
        <v>否</v>
      </c>
      <c r="I1163" s="476" t="str">
        <f t="shared" si="111"/>
        <v>项</v>
      </c>
      <c r="J1163" s="284">
        <v>2200112</v>
      </c>
      <c r="K1163" s="284" t="s">
        <v>1876</v>
      </c>
      <c r="L1163" s="287">
        <v>0</v>
      </c>
      <c r="M1163" s="285">
        <f t="shared" si="112"/>
        <v>0</v>
      </c>
      <c r="N1163" s="285">
        <f t="shared" si="113"/>
        <v>0</v>
      </c>
    </row>
    <row r="1164" ht="34.9" customHeight="1" spans="1:14">
      <c r="A1164" s="473">
        <v>2200113</v>
      </c>
      <c r="B1164" s="216" t="s">
        <v>1877</v>
      </c>
      <c r="C1164" s="190">
        <v>100</v>
      </c>
      <c r="D1164" s="190"/>
      <c r="E1164" s="186"/>
      <c r="F1164" s="278">
        <f t="shared" si="108"/>
        <v>-1</v>
      </c>
      <c r="G1164" s="278" t="str">
        <f t="shared" si="109"/>
        <v/>
      </c>
      <c r="H1164" s="472" t="str">
        <f t="shared" si="110"/>
        <v>是</v>
      </c>
      <c r="I1164" s="476" t="str">
        <f t="shared" si="111"/>
        <v>项</v>
      </c>
      <c r="J1164" s="284">
        <v>2200113</v>
      </c>
      <c r="K1164" s="284" t="s">
        <v>1878</v>
      </c>
      <c r="L1164" s="287">
        <v>0</v>
      </c>
      <c r="M1164" s="285">
        <f t="shared" si="112"/>
        <v>0</v>
      </c>
      <c r="N1164" s="285">
        <f t="shared" si="113"/>
        <v>0</v>
      </c>
    </row>
    <row r="1165" ht="34.9" customHeight="1" spans="1:14">
      <c r="A1165" s="473">
        <v>2200114</v>
      </c>
      <c r="B1165" s="216" t="s">
        <v>1879</v>
      </c>
      <c r="C1165" s="190"/>
      <c r="D1165" s="190"/>
      <c r="E1165" s="186"/>
      <c r="F1165" s="278" t="str">
        <f t="shared" si="108"/>
        <v/>
      </c>
      <c r="G1165" s="278" t="str">
        <f t="shared" si="109"/>
        <v/>
      </c>
      <c r="H1165" s="472" t="str">
        <f t="shared" si="110"/>
        <v>否</v>
      </c>
      <c r="I1165" s="476" t="str">
        <f t="shared" si="111"/>
        <v>项</v>
      </c>
      <c r="J1165" s="284">
        <v>2200114</v>
      </c>
      <c r="K1165" s="284" t="s">
        <v>1880</v>
      </c>
      <c r="L1165" s="287">
        <v>0</v>
      </c>
      <c r="M1165" s="285">
        <f t="shared" si="112"/>
        <v>0</v>
      </c>
      <c r="N1165" s="285">
        <f t="shared" si="113"/>
        <v>0</v>
      </c>
    </row>
    <row r="1166" ht="34.9" customHeight="1" spans="1:14">
      <c r="A1166" s="473">
        <v>2200115</v>
      </c>
      <c r="B1166" s="216" t="s">
        <v>1881</v>
      </c>
      <c r="C1166" s="190"/>
      <c r="D1166" s="190"/>
      <c r="E1166" s="186"/>
      <c r="F1166" s="278" t="str">
        <f t="shared" si="108"/>
        <v/>
      </c>
      <c r="G1166" s="278" t="str">
        <f t="shared" si="109"/>
        <v/>
      </c>
      <c r="H1166" s="472" t="str">
        <f t="shared" si="110"/>
        <v>否</v>
      </c>
      <c r="I1166" s="476" t="str">
        <f t="shared" si="111"/>
        <v>项</v>
      </c>
      <c r="J1166" s="284">
        <v>2200115</v>
      </c>
      <c r="K1166" s="284" t="s">
        <v>1882</v>
      </c>
      <c r="L1166" s="287">
        <v>0</v>
      </c>
      <c r="M1166" s="285">
        <f t="shared" si="112"/>
        <v>0</v>
      </c>
      <c r="N1166" s="285">
        <f t="shared" si="113"/>
        <v>0</v>
      </c>
    </row>
    <row r="1167" s="345" customFormat="1" ht="34.9" customHeight="1" spans="1:14">
      <c r="A1167" s="473">
        <v>2200116</v>
      </c>
      <c r="B1167" s="216" t="s">
        <v>1883</v>
      </c>
      <c r="C1167" s="190"/>
      <c r="D1167" s="190"/>
      <c r="E1167" s="186"/>
      <c r="F1167" s="278" t="str">
        <f t="shared" si="108"/>
        <v/>
      </c>
      <c r="G1167" s="278" t="str">
        <f t="shared" si="109"/>
        <v/>
      </c>
      <c r="H1167" s="472" t="str">
        <f t="shared" si="110"/>
        <v>否</v>
      </c>
      <c r="I1167" s="476" t="str">
        <f t="shared" si="111"/>
        <v>项</v>
      </c>
      <c r="J1167" s="284">
        <v>2200116</v>
      </c>
      <c r="K1167" s="284" t="s">
        <v>1884</v>
      </c>
      <c r="L1167" s="287">
        <v>0</v>
      </c>
      <c r="M1167" s="285">
        <f t="shared" si="112"/>
        <v>0</v>
      </c>
      <c r="N1167" s="285">
        <f t="shared" si="113"/>
        <v>0</v>
      </c>
    </row>
    <row r="1168" ht="34.9" customHeight="1" spans="1:14">
      <c r="A1168" s="473">
        <v>2200119</v>
      </c>
      <c r="B1168" s="216" t="s">
        <v>1885</v>
      </c>
      <c r="C1168" s="190"/>
      <c r="D1168" s="190"/>
      <c r="E1168" s="186"/>
      <c r="F1168" s="278" t="str">
        <f t="shared" si="108"/>
        <v/>
      </c>
      <c r="G1168" s="278" t="str">
        <f t="shared" si="109"/>
        <v/>
      </c>
      <c r="H1168" s="472" t="str">
        <f t="shared" si="110"/>
        <v>否</v>
      </c>
      <c r="I1168" s="476" t="str">
        <f t="shared" si="111"/>
        <v>项</v>
      </c>
      <c r="J1168" s="284">
        <v>2200119</v>
      </c>
      <c r="K1168" s="284" t="s">
        <v>1886</v>
      </c>
      <c r="L1168" s="287">
        <v>0</v>
      </c>
      <c r="M1168" s="285">
        <f t="shared" si="112"/>
        <v>0</v>
      </c>
      <c r="N1168" s="285">
        <f t="shared" si="113"/>
        <v>0</v>
      </c>
    </row>
    <row r="1169" ht="34.9" customHeight="1" spans="1:14">
      <c r="A1169" s="473">
        <v>2200120</v>
      </c>
      <c r="B1169" s="216" t="s">
        <v>1887</v>
      </c>
      <c r="C1169" s="190"/>
      <c r="D1169" s="190"/>
      <c r="E1169" s="186"/>
      <c r="F1169" s="278" t="str">
        <f t="shared" si="108"/>
        <v/>
      </c>
      <c r="G1169" s="278" t="str">
        <f t="shared" si="109"/>
        <v/>
      </c>
      <c r="H1169" s="472" t="str">
        <f t="shared" si="110"/>
        <v>否</v>
      </c>
      <c r="I1169" s="476" t="str">
        <f t="shared" si="111"/>
        <v>项</v>
      </c>
      <c r="J1169" s="284">
        <v>2200120</v>
      </c>
      <c r="K1169" s="284" t="s">
        <v>1888</v>
      </c>
      <c r="L1169" s="287">
        <v>0</v>
      </c>
      <c r="M1169" s="285">
        <f t="shared" si="112"/>
        <v>0</v>
      </c>
      <c r="N1169" s="285">
        <f t="shared" si="113"/>
        <v>0</v>
      </c>
    </row>
    <row r="1170" ht="34.9" customHeight="1" spans="1:14">
      <c r="A1170" s="473">
        <v>2200121</v>
      </c>
      <c r="B1170" s="216" t="s">
        <v>1889</v>
      </c>
      <c r="C1170" s="190"/>
      <c r="D1170" s="190"/>
      <c r="E1170" s="186"/>
      <c r="F1170" s="278" t="str">
        <f t="shared" si="108"/>
        <v/>
      </c>
      <c r="G1170" s="278" t="str">
        <f t="shared" si="109"/>
        <v/>
      </c>
      <c r="H1170" s="472" t="str">
        <f t="shared" si="110"/>
        <v>否</v>
      </c>
      <c r="I1170" s="476" t="str">
        <f t="shared" si="111"/>
        <v>项</v>
      </c>
      <c r="J1170" s="284">
        <v>2200121</v>
      </c>
      <c r="K1170" s="284" t="s">
        <v>1890</v>
      </c>
      <c r="L1170" s="287">
        <v>0</v>
      </c>
      <c r="M1170" s="285">
        <f t="shared" si="112"/>
        <v>0</v>
      </c>
      <c r="N1170" s="285">
        <f t="shared" si="113"/>
        <v>0</v>
      </c>
    </row>
    <row r="1171" ht="34.9" customHeight="1" spans="1:14">
      <c r="A1171" s="473">
        <v>2200122</v>
      </c>
      <c r="B1171" s="216" t="s">
        <v>1891</v>
      </c>
      <c r="C1171" s="190"/>
      <c r="D1171" s="190"/>
      <c r="E1171" s="186"/>
      <c r="F1171" s="278" t="str">
        <f t="shared" si="108"/>
        <v/>
      </c>
      <c r="G1171" s="278" t="str">
        <f t="shared" si="109"/>
        <v/>
      </c>
      <c r="H1171" s="472" t="str">
        <f t="shared" si="110"/>
        <v>否</v>
      </c>
      <c r="I1171" s="476" t="str">
        <f t="shared" si="111"/>
        <v>项</v>
      </c>
      <c r="J1171" s="284">
        <v>2200122</v>
      </c>
      <c r="K1171" s="284" t="s">
        <v>1892</v>
      </c>
      <c r="L1171" s="287">
        <v>0</v>
      </c>
      <c r="M1171" s="285">
        <f t="shared" si="112"/>
        <v>0</v>
      </c>
      <c r="N1171" s="285">
        <f t="shared" si="113"/>
        <v>0</v>
      </c>
    </row>
    <row r="1172" ht="34.9" customHeight="1" spans="1:14">
      <c r="A1172" s="473">
        <v>2200123</v>
      </c>
      <c r="B1172" s="216" t="s">
        <v>1893</v>
      </c>
      <c r="C1172" s="190"/>
      <c r="D1172" s="190"/>
      <c r="E1172" s="186"/>
      <c r="F1172" s="278" t="str">
        <f t="shared" si="108"/>
        <v/>
      </c>
      <c r="G1172" s="278" t="str">
        <f t="shared" si="109"/>
        <v/>
      </c>
      <c r="H1172" s="472" t="str">
        <f t="shared" si="110"/>
        <v>否</v>
      </c>
      <c r="I1172" s="476" t="str">
        <f t="shared" si="111"/>
        <v>项</v>
      </c>
      <c r="J1172" s="284">
        <v>2200123</v>
      </c>
      <c r="K1172" s="284" t="s">
        <v>1894</v>
      </c>
      <c r="L1172" s="287">
        <v>0</v>
      </c>
      <c r="M1172" s="285">
        <f t="shared" si="112"/>
        <v>0</v>
      </c>
      <c r="N1172" s="285">
        <f t="shared" si="113"/>
        <v>0</v>
      </c>
    </row>
    <row r="1173" ht="34.9" customHeight="1" spans="1:14">
      <c r="A1173" s="473">
        <v>2200124</v>
      </c>
      <c r="B1173" s="216" t="s">
        <v>1895</v>
      </c>
      <c r="C1173" s="190"/>
      <c r="D1173" s="190"/>
      <c r="E1173" s="186"/>
      <c r="F1173" s="278" t="str">
        <f t="shared" si="108"/>
        <v/>
      </c>
      <c r="G1173" s="278" t="str">
        <f t="shared" si="109"/>
        <v/>
      </c>
      <c r="H1173" s="472" t="str">
        <f t="shared" si="110"/>
        <v>否</v>
      </c>
      <c r="I1173" s="476" t="str">
        <f t="shared" si="111"/>
        <v>项</v>
      </c>
      <c r="J1173" s="284">
        <v>2200124</v>
      </c>
      <c r="K1173" s="284" t="s">
        <v>1896</v>
      </c>
      <c r="L1173" s="287">
        <v>0</v>
      </c>
      <c r="M1173" s="285">
        <f t="shared" si="112"/>
        <v>0</v>
      </c>
      <c r="N1173" s="285">
        <f t="shared" si="113"/>
        <v>0</v>
      </c>
    </row>
    <row r="1174" ht="34.9" customHeight="1" spans="1:14">
      <c r="A1174" s="473">
        <v>2200125</v>
      </c>
      <c r="B1174" s="216" t="s">
        <v>1897</v>
      </c>
      <c r="C1174" s="190"/>
      <c r="D1174" s="190"/>
      <c r="E1174" s="186"/>
      <c r="F1174" s="278" t="str">
        <f t="shared" si="108"/>
        <v/>
      </c>
      <c r="G1174" s="278" t="str">
        <f t="shared" si="109"/>
        <v/>
      </c>
      <c r="H1174" s="472" t="str">
        <f t="shared" si="110"/>
        <v>否</v>
      </c>
      <c r="I1174" s="476" t="str">
        <f t="shared" si="111"/>
        <v>项</v>
      </c>
      <c r="J1174" s="284">
        <v>2200125</v>
      </c>
      <c r="K1174" s="284" t="s">
        <v>1898</v>
      </c>
      <c r="L1174" s="287">
        <v>0</v>
      </c>
      <c r="M1174" s="285">
        <f t="shared" si="112"/>
        <v>0</v>
      </c>
      <c r="N1174" s="285">
        <f t="shared" si="113"/>
        <v>0</v>
      </c>
    </row>
    <row r="1175" s="345" customFormat="1" ht="34.9" customHeight="1" spans="1:14">
      <c r="A1175" s="473">
        <v>2200126</v>
      </c>
      <c r="B1175" s="216" t="s">
        <v>1899</v>
      </c>
      <c r="C1175" s="190"/>
      <c r="D1175" s="190"/>
      <c r="E1175" s="186"/>
      <c r="F1175" s="278" t="str">
        <f t="shared" si="108"/>
        <v/>
      </c>
      <c r="G1175" s="278" t="str">
        <f t="shared" si="109"/>
        <v/>
      </c>
      <c r="H1175" s="472" t="str">
        <f t="shared" si="110"/>
        <v>否</v>
      </c>
      <c r="I1175" s="476" t="str">
        <f t="shared" si="111"/>
        <v>项</v>
      </c>
      <c r="J1175" s="284">
        <v>2200126</v>
      </c>
      <c r="K1175" s="284" t="s">
        <v>1900</v>
      </c>
      <c r="L1175" s="287">
        <v>0</v>
      </c>
      <c r="M1175" s="285">
        <f t="shared" si="112"/>
        <v>0</v>
      </c>
      <c r="N1175" s="285">
        <f t="shared" si="113"/>
        <v>0</v>
      </c>
    </row>
    <row r="1176" s="345" customFormat="1" ht="34.9" customHeight="1" spans="1:14">
      <c r="A1176" s="473">
        <v>2200127</v>
      </c>
      <c r="B1176" s="216" t="s">
        <v>1901</v>
      </c>
      <c r="C1176" s="190"/>
      <c r="D1176" s="190"/>
      <c r="E1176" s="186"/>
      <c r="F1176" s="278" t="str">
        <f t="shared" si="108"/>
        <v/>
      </c>
      <c r="G1176" s="278" t="str">
        <f t="shared" si="109"/>
        <v/>
      </c>
      <c r="H1176" s="472" t="str">
        <f t="shared" si="110"/>
        <v>否</v>
      </c>
      <c r="I1176" s="476" t="str">
        <f t="shared" si="111"/>
        <v>项</v>
      </c>
      <c r="J1176" s="284">
        <v>2200127</v>
      </c>
      <c r="K1176" s="284" t="s">
        <v>1902</v>
      </c>
      <c r="L1176" s="287">
        <v>0</v>
      </c>
      <c r="M1176" s="285">
        <f t="shared" si="112"/>
        <v>0</v>
      </c>
      <c r="N1176" s="285">
        <f t="shared" si="113"/>
        <v>0</v>
      </c>
    </row>
    <row r="1177" s="345" customFormat="1" ht="34.9" customHeight="1" spans="1:14">
      <c r="A1177" s="473">
        <v>2200128</v>
      </c>
      <c r="B1177" s="216" t="s">
        <v>1903</v>
      </c>
      <c r="C1177" s="190"/>
      <c r="D1177" s="190"/>
      <c r="E1177" s="186"/>
      <c r="F1177" s="278" t="str">
        <f t="shared" si="108"/>
        <v/>
      </c>
      <c r="G1177" s="278" t="str">
        <f t="shared" si="109"/>
        <v/>
      </c>
      <c r="H1177" s="472" t="str">
        <f t="shared" si="110"/>
        <v>否</v>
      </c>
      <c r="I1177" s="476" t="str">
        <f t="shared" si="111"/>
        <v>项</v>
      </c>
      <c r="J1177" s="284">
        <v>2200128</v>
      </c>
      <c r="K1177" s="284" t="s">
        <v>1904</v>
      </c>
      <c r="L1177" s="287">
        <v>0</v>
      </c>
      <c r="M1177" s="285">
        <f t="shared" si="112"/>
        <v>0</v>
      </c>
      <c r="N1177" s="285">
        <f t="shared" si="113"/>
        <v>0</v>
      </c>
    </row>
    <row r="1178" s="345" customFormat="1" ht="34.9" customHeight="1" spans="1:14">
      <c r="A1178" s="473">
        <v>2200129</v>
      </c>
      <c r="B1178" s="216" t="s">
        <v>1905</v>
      </c>
      <c r="C1178" s="190"/>
      <c r="D1178" s="190"/>
      <c r="E1178" s="186"/>
      <c r="F1178" s="278" t="str">
        <f t="shared" si="108"/>
        <v/>
      </c>
      <c r="G1178" s="278" t="str">
        <f t="shared" si="109"/>
        <v/>
      </c>
      <c r="H1178" s="472" t="str">
        <f t="shared" si="110"/>
        <v>否</v>
      </c>
      <c r="I1178" s="476" t="str">
        <f t="shared" si="111"/>
        <v>项</v>
      </c>
      <c r="J1178" s="284">
        <v>2200129</v>
      </c>
      <c r="K1178" s="284" t="s">
        <v>1906</v>
      </c>
      <c r="L1178" s="287">
        <v>0</v>
      </c>
      <c r="M1178" s="285">
        <f t="shared" si="112"/>
        <v>0</v>
      </c>
      <c r="N1178" s="285">
        <f t="shared" si="113"/>
        <v>0</v>
      </c>
    </row>
    <row r="1179" s="345" customFormat="1" ht="34.9" customHeight="1" spans="1:14">
      <c r="A1179" s="473">
        <v>2200150</v>
      </c>
      <c r="B1179" s="216" t="s">
        <v>163</v>
      </c>
      <c r="C1179" s="190">
        <v>425</v>
      </c>
      <c r="D1179" s="400">
        <v>449</v>
      </c>
      <c r="E1179" s="190">
        <v>443</v>
      </c>
      <c r="F1179" s="278">
        <f t="shared" si="108"/>
        <v>0.0423529411764705</v>
      </c>
      <c r="G1179" s="278">
        <f t="shared" si="109"/>
        <v>0.986636971046771</v>
      </c>
      <c r="H1179" s="472" t="str">
        <f t="shared" si="110"/>
        <v>是</v>
      </c>
      <c r="I1179" s="476" t="str">
        <f t="shared" si="111"/>
        <v>项</v>
      </c>
      <c r="J1179" s="284">
        <v>2200150</v>
      </c>
      <c r="K1179" s="284" t="s">
        <v>164</v>
      </c>
      <c r="L1179" s="287">
        <v>443</v>
      </c>
      <c r="M1179" s="285">
        <f t="shared" si="112"/>
        <v>0</v>
      </c>
      <c r="N1179" s="285">
        <f t="shared" si="113"/>
        <v>0</v>
      </c>
    </row>
    <row r="1180" s="345" customFormat="1" ht="34.9" customHeight="1" spans="1:14">
      <c r="A1180" s="473">
        <v>2200199</v>
      </c>
      <c r="B1180" s="216" t="s">
        <v>1907</v>
      </c>
      <c r="C1180" s="190">
        <v>311</v>
      </c>
      <c r="D1180" s="190"/>
      <c r="E1180" s="190">
        <v>-29</v>
      </c>
      <c r="F1180" s="278">
        <f t="shared" si="108"/>
        <v>-1.09324758842444</v>
      </c>
      <c r="G1180" s="278" t="str">
        <f t="shared" si="109"/>
        <v/>
      </c>
      <c r="H1180" s="472" t="str">
        <f t="shared" si="110"/>
        <v>是</v>
      </c>
      <c r="I1180" s="476" t="str">
        <f t="shared" si="111"/>
        <v>项</v>
      </c>
      <c r="J1180" s="284">
        <v>2200199</v>
      </c>
      <c r="K1180" s="284" t="s">
        <v>1908</v>
      </c>
      <c r="L1180" s="287">
        <v>-29</v>
      </c>
      <c r="M1180" s="285">
        <f t="shared" si="112"/>
        <v>0</v>
      </c>
      <c r="N1180" s="285">
        <f t="shared" si="113"/>
        <v>0</v>
      </c>
    </row>
    <row r="1181" s="345" customFormat="1" ht="34.9" customHeight="1" spans="1:14">
      <c r="A1181" s="473">
        <v>22002</v>
      </c>
      <c r="B1181" s="216" t="s">
        <v>1909</v>
      </c>
      <c r="C1181" s="190">
        <f>SUM(C1182:C1199)</f>
        <v>0</v>
      </c>
      <c r="D1181" s="190">
        <f>SUM(D1182:D1199)</f>
        <v>0</v>
      </c>
      <c r="E1181" s="186">
        <f>SUM(E1182:E1199)</f>
        <v>0</v>
      </c>
      <c r="F1181" s="278" t="str">
        <f t="shared" si="108"/>
        <v/>
      </c>
      <c r="G1181" s="278" t="str">
        <f t="shared" si="109"/>
        <v/>
      </c>
      <c r="H1181" s="472" t="str">
        <f t="shared" si="110"/>
        <v>否</v>
      </c>
      <c r="I1181" s="476" t="str">
        <f t="shared" si="111"/>
        <v>款</v>
      </c>
      <c r="J1181" s="285"/>
      <c r="K1181" s="285"/>
      <c r="L1181" s="285"/>
      <c r="M1181" s="285">
        <f t="shared" si="112"/>
        <v>22002</v>
      </c>
      <c r="N1181" s="285">
        <f t="shared" si="113"/>
        <v>0</v>
      </c>
    </row>
    <row r="1182" s="345" customFormat="1" ht="34.9" customHeight="1" spans="1:14">
      <c r="A1182" s="473">
        <v>2200201</v>
      </c>
      <c r="B1182" s="216" t="s">
        <v>145</v>
      </c>
      <c r="C1182" s="190"/>
      <c r="D1182" s="190"/>
      <c r="E1182" s="186"/>
      <c r="F1182" s="278" t="str">
        <f t="shared" si="108"/>
        <v/>
      </c>
      <c r="G1182" s="278" t="str">
        <f t="shared" si="109"/>
        <v/>
      </c>
      <c r="H1182" s="472" t="str">
        <f t="shared" si="110"/>
        <v>否</v>
      </c>
      <c r="I1182" s="476" t="str">
        <f t="shared" si="111"/>
        <v>项</v>
      </c>
      <c r="J1182" s="285"/>
      <c r="K1182" s="285"/>
      <c r="L1182" s="285"/>
      <c r="M1182" s="285">
        <f t="shared" si="112"/>
        <v>2200201</v>
      </c>
      <c r="N1182" s="285">
        <f t="shared" si="113"/>
        <v>0</v>
      </c>
    </row>
    <row r="1183" s="345" customFormat="1" ht="34.9" customHeight="1" spans="1:14">
      <c r="A1183" s="473">
        <v>2200202</v>
      </c>
      <c r="B1183" s="216" t="s">
        <v>147</v>
      </c>
      <c r="C1183" s="190"/>
      <c r="D1183" s="190"/>
      <c r="E1183" s="186"/>
      <c r="F1183" s="278" t="str">
        <f t="shared" si="108"/>
        <v/>
      </c>
      <c r="G1183" s="278" t="str">
        <f t="shared" si="109"/>
        <v/>
      </c>
      <c r="H1183" s="472" t="str">
        <f t="shared" si="110"/>
        <v>否</v>
      </c>
      <c r="I1183" s="476" t="str">
        <f t="shared" si="111"/>
        <v>项</v>
      </c>
      <c r="J1183" s="285"/>
      <c r="K1183" s="285"/>
      <c r="L1183" s="285"/>
      <c r="M1183" s="285">
        <f t="shared" si="112"/>
        <v>2200202</v>
      </c>
      <c r="N1183" s="285">
        <f t="shared" si="113"/>
        <v>0</v>
      </c>
    </row>
    <row r="1184" s="345" customFormat="1" ht="34.9" customHeight="1" spans="1:14">
      <c r="A1184" s="473">
        <v>2200203</v>
      </c>
      <c r="B1184" s="216" t="s">
        <v>149</v>
      </c>
      <c r="C1184" s="190"/>
      <c r="D1184" s="190"/>
      <c r="E1184" s="186"/>
      <c r="F1184" s="278" t="str">
        <f t="shared" si="108"/>
        <v/>
      </c>
      <c r="G1184" s="278" t="str">
        <f t="shared" si="109"/>
        <v/>
      </c>
      <c r="H1184" s="472" t="str">
        <f t="shared" si="110"/>
        <v>否</v>
      </c>
      <c r="I1184" s="476" t="str">
        <f t="shared" si="111"/>
        <v>项</v>
      </c>
      <c r="J1184" s="285"/>
      <c r="K1184" s="285"/>
      <c r="L1184" s="285"/>
      <c r="M1184" s="285">
        <f t="shared" si="112"/>
        <v>2200203</v>
      </c>
      <c r="N1184" s="285">
        <f t="shared" si="113"/>
        <v>0</v>
      </c>
    </row>
    <row r="1185" s="345" customFormat="1" ht="34.9" customHeight="1" spans="1:14">
      <c r="A1185" s="473">
        <v>2200204</v>
      </c>
      <c r="B1185" s="216" t="s">
        <v>1910</v>
      </c>
      <c r="C1185" s="190"/>
      <c r="D1185" s="190"/>
      <c r="E1185" s="186"/>
      <c r="F1185" s="278" t="str">
        <f t="shared" si="108"/>
        <v/>
      </c>
      <c r="G1185" s="278" t="str">
        <f t="shared" si="109"/>
        <v/>
      </c>
      <c r="H1185" s="472" t="str">
        <f t="shared" si="110"/>
        <v>否</v>
      </c>
      <c r="I1185" s="476" t="str">
        <f t="shared" si="111"/>
        <v>项</v>
      </c>
      <c r="J1185" s="285"/>
      <c r="K1185" s="285"/>
      <c r="L1185" s="285"/>
      <c r="M1185" s="285">
        <f t="shared" si="112"/>
        <v>2200204</v>
      </c>
      <c r="N1185" s="285">
        <f t="shared" si="113"/>
        <v>0</v>
      </c>
    </row>
    <row r="1186" s="345" customFormat="1" ht="34.9" customHeight="1" spans="1:14">
      <c r="A1186" s="473">
        <v>2200205</v>
      </c>
      <c r="B1186" s="216" t="s">
        <v>1911</v>
      </c>
      <c r="C1186" s="190"/>
      <c r="D1186" s="190"/>
      <c r="E1186" s="186"/>
      <c r="F1186" s="278" t="str">
        <f t="shared" si="108"/>
        <v/>
      </c>
      <c r="G1186" s="278" t="str">
        <f t="shared" si="109"/>
        <v/>
      </c>
      <c r="H1186" s="472" t="str">
        <f t="shared" si="110"/>
        <v>否</v>
      </c>
      <c r="I1186" s="476" t="str">
        <f t="shared" si="111"/>
        <v>项</v>
      </c>
      <c r="J1186" s="285"/>
      <c r="K1186" s="285"/>
      <c r="L1186" s="285"/>
      <c r="M1186" s="285">
        <f t="shared" si="112"/>
        <v>2200205</v>
      </c>
      <c r="N1186" s="285">
        <f t="shared" si="113"/>
        <v>0</v>
      </c>
    </row>
    <row r="1187" s="345" customFormat="1" ht="34.9" customHeight="1" spans="1:14">
      <c r="A1187" s="473">
        <v>2200206</v>
      </c>
      <c r="B1187" s="216" t="s">
        <v>1912</v>
      </c>
      <c r="C1187" s="190"/>
      <c r="D1187" s="190"/>
      <c r="E1187" s="186"/>
      <c r="F1187" s="278" t="str">
        <f t="shared" si="108"/>
        <v/>
      </c>
      <c r="G1187" s="278" t="str">
        <f t="shared" si="109"/>
        <v/>
      </c>
      <c r="H1187" s="472" t="str">
        <f t="shared" si="110"/>
        <v>否</v>
      </c>
      <c r="I1187" s="476" t="str">
        <f t="shared" si="111"/>
        <v>项</v>
      </c>
      <c r="J1187" s="285"/>
      <c r="K1187" s="285"/>
      <c r="L1187" s="285"/>
      <c r="M1187" s="285">
        <f t="shared" si="112"/>
        <v>2200206</v>
      </c>
      <c r="N1187" s="285">
        <f t="shared" si="113"/>
        <v>0</v>
      </c>
    </row>
    <row r="1188" s="345" customFormat="1" ht="34.9" customHeight="1" spans="1:14">
      <c r="A1188" s="473">
        <v>2200207</v>
      </c>
      <c r="B1188" s="216" t="s">
        <v>1913</v>
      </c>
      <c r="C1188" s="190"/>
      <c r="D1188" s="190"/>
      <c r="E1188" s="186"/>
      <c r="F1188" s="278" t="str">
        <f t="shared" si="108"/>
        <v/>
      </c>
      <c r="G1188" s="278" t="str">
        <f t="shared" si="109"/>
        <v/>
      </c>
      <c r="H1188" s="472" t="str">
        <f t="shared" si="110"/>
        <v>否</v>
      </c>
      <c r="I1188" s="476" t="str">
        <f t="shared" si="111"/>
        <v>项</v>
      </c>
      <c r="J1188" s="285"/>
      <c r="K1188" s="285"/>
      <c r="L1188" s="285"/>
      <c r="M1188" s="285">
        <f t="shared" si="112"/>
        <v>2200207</v>
      </c>
      <c r="N1188" s="285">
        <f t="shared" si="113"/>
        <v>0</v>
      </c>
    </row>
    <row r="1189" s="345" customFormat="1" ht="34.9" customHeight="1" spans="1:14">
      <c r="A1189" s="473">
        <v>2200208</v>
      </c>
      <c r="B1189" s="216" t="s">
        <v>1914</v>
      </c>
      <c r="C1189" s="190"/>
      <c r="D1189" s="190"/>
      <c r="E1189" s="186"/>
      <c r="F1189" s="278" t="str">
        <f t="shared" si="108"/>
        <v/>
      </c>
      <c r="G1189" s="278" t="str">
        <f t="shared" si="109"/>
        <v/>
      </c>
      <c r="H1189" s="472" t="str">
        <f t="shared" si="110"/>
        <v>否</v>
      </c>
      <c r="I1189" s="476" t="str">
        <f t="shared" si="111"/>
        <v>项</v>
      </c>
      <c r="J1189" s="285"/>
      <c r="K1189" s="285"/>
      <c r="L1189" s="285"/>
      <c r="M1189" s="285">
        <f t="shared" si="112"/>
        <v>2200208</v>
      </c>
      <c r="N1189" s="285">
        <f t="shared" si="113"/>
        <v>0</v>
      </c>
    </row>
    <row r="1190" s="345" customFormat="1" ht="34.9" customHeight="1" spans="1:14">
      <c r="A1190" s="473">
        <v>2200209</v>
      </c>
      <c r="B1190" s="216" t="s">
        <v>1915</v>
      </c>
      <c r="C1190" s="190"/>
      <c r="D1190" s="190"/>
      <c r="E1190" s="186"/>
      <c r="F1190" s="278" t="str">
        <f t="shared" si="108"/>
        <v/>
      </c>
      <c r="G1190" s="278" t="str">
        <f t="shared" si="109"/>
        <v/>
      </c>
      <c r="H1190" s="472" t="str">
        <f t="shared" si="110"/>
        <v>否</v>
      </c>
      <c r="I1190" s="476" t="str">
        <f t="shared" si="111"/>
        <v>项</v>
      </c>
      <c r="J1190" s="285"/>
      <c r="K1190" s="285"/>
      <c r="L1190" s="285"/>
      <c r="M1190" s="285">
        <f t="shared" si="112"/>
        <v>2200209</v>
      </c>
      <c r="N1190" s="285">
        <f t="shared" si="113"/>
        <v>0</v>
      </c>
    </row>
    <row r="1191" s="345" customFormat="1" ht="34.9" customHeight="1" spans="1:14">
      <c r="A1191" s="473">
        <v>2200210</v>
      </c>
      <c r="B1191" s="216" t="s">
        <v>1916</v>
      </c>
      <c r="C1191" s="190"/>
      <c r="D1191" s="190"/>
      <c r="E1191" s="186"/>
      <c r="F1191" s="278" t="str">
        <f t="shared" si="108"/>
        <v/>
      </c>
      <c r="G1191" s="278" t="str">
        <f t="shared" si="109"/>
        <v/>
      </c>
      <c r="H1191" s="472" t="str">
        <f t="shared" si="110"/>
        <v>否</v>
      </c>
      <c r="I1191" s="476" t="str">
        <f t="shared" si="111"/>
        <v>项</v>
      </c>
      <c r="J1191" s="285"/>
      <c r="K1191" s="285"/>
      <c r="L1191" s="285"/>
      <c r="M1191" s="285">
        <f t="shared" si="112"/>
        <v>2200210</v>
      </c>
      <c r="N1191" s="285">
        <f t="shared" si="113"/>
        <v>0</v>
      </c>
    </row>
    <row r="1192" s="345" customFormat="1" ht="34.9" customHeight="1" spans="1:14">
      <c r="A1192" s="473">
        <v>2200211</v>
      </c>
      <c r="B1192" s="216" t="s">
        <v>1893</v>
      </c>
      <c r="C1192" s="190"/>
      <c r="D1192" s="190"/>
      <c r="E1192" s="186"/>
      <c r="F1192" s="278" t="str">
        <f t="shared" si="108"/>
        <v/>
      </c>
      <c r="G1192" s="278" t="str">
        <f t="shared" si="109"/>
        <v/>
      </c>
      <c r="H1192" s="472" t="str">
        <f t="shared" si="110"/>
        <v>否</v>
      </c>
      <c r="I1192" s="476" t="str">
        <f t="shared" si="111"/>
        <v>项</v>
      </c>
      <c r="J1192" s="285"/>
      <c r="K1192" s="285"/>
      <c r="L1192" s="285"/>
      <c r="M1192" s="285">
        <f t="shared" si="112"/>
        <v>2200211</v>
      </c>
      <c r="N1192" s="285">
        <f t="shared" si="113"/>
        <v>0</v>
      </c>
    </row>
    <row r="1193" s="345" customFormat="1" ht="34.9" customHeight="1" spans="1:14">
      <c r="A1193" s="473">
        <v>2200212</v>
      </c>
      <c r="B1193" s="216" t="s">
        <v>1917</v>
      </c>
      <c r="C1193" s="190"/>
      <c r="D1193" s="190"/>
      <c r="E1193" s="186"/>
      <c r="F1193" s="278" t="str">
        <f t="shared" si="108"/>
        <v/>
      </c>
      <c r="G1193" s="278" t="str">
        <f t="shared" si="109"/>
        <v/>
      </c>
      <c r="H1193" s="472" t="str">
        <f t="shared" si="110"/>
        <v>否</v>
      </c>
      <c r="I1193" s="476" t="str">
        <f t="shared" si="111"/>
        <v>项</v>
      </c>
      <c r="J1193" s="285"/>
      <c r="K1193" s="285"/>
      <c r="L1193" s="285"/>
      <c r="M1193" s="285">
        <f t="shared" si="112"/>
        <v>2200212</v>
      </c>
      <c r="N1193" s="285">
        <f t="shared" si="113"/>
        <v>0</v>
      </c>
    </row>
    <row r="1194" ht="34.9" customHeight="1" spans="1:14">
      <c r="A1194" s="473">
        <v>2200213</v>
      </c>
      <c r="B1194" s="216" t="s">
        <v>1897</v>
      </c>
      <c r="C1194" s="190"/>
      <c r="D1194" s="190"/>
      <c r="E1194" s="186"/>
      <c r="F1194" s="278" t="str">
        <f t="shared" si="108"/>
        <v/>
      </c>
      <c r="G1194" s="278" t="str">
        <f t="shared" si="109"/>
        <v/>
      </c>
      <c r="H1194" s="472" t="str">
        <f t="shared" si="110"/>
        <v>否</v>
      </c>
      <c r="I1194" s="476" t="str">
        <f t="shared" si="111"/>
        <v>项</v>
      </c>
      <c r="J1194" s="285"/>
      <c r="K1194" s="285"/>
      <c r="L1194" s="285"/>
      <c r="M1194" s="285">
        <f t="shared" si="112"/>
        <v>2200213</v>
      </c>
      <c r="N1194" s="285">
        <f t="shared" si="113"/>
        <v>0</v>
      </c>
    </row>
    <row r="1195" ht="34.9" customHeight="1" spans="1:14">
      <c r="A1195" s="473">
        <v>2200215</v>
      </c>
      <c r="B1195" s="216" t="s">
        <v>1899</v>
      </c>
      <c r="C1195" s="190"/>
      <c r="D1195" s="190"/>
      <c r="E1195" s="186"/>
      <c r="F1195" s="278" t="str">
        <f t="shared" si="108"/>
        <v/>
      </c>
      <c r="G1195" s="278" t="str">
        <f t="shared" si="109"/>
        <v/>
      </c>
      <c r="H1195" s="472" t="str">
        <f t="shared" si="110"/>
        <v>否</v>
      </c>
      <c r="I1195" s="476" t="str">
        <f t="shared" si="111"/>
        <v>项</v>
      </c>
      <c r="J1195" s="285"/>
      <c r="K1195" s="285"/>
      <c r="L1195" s="285"/>
      <c r="M1195" s="285">
        <f t="shared" si="112"/>
        <v>2200215</v>
      </c>
      <c r="N1195" s="285">
        <f t="shared" si="113"/>
        <v>0</v>
      </c>
    </row>
    <row r="1196" ht="34.9" customHeight="1" spans="1:14">
      <c r="A1196" s="473">
        <v>2200217</v>
      </c>
      <c r="B1196" s="216" t="s">
        <v>1901</v>
      </c>
      <c r="C1196" s="190"/>
      <c r="D1196" s="190"/>
      <c r="E1196" s="186"/>
      <c r="F1196" s="278" t="str">
        <f t="shared" si="108"/>
        <v/>
      </c>
      <c r="G1196" s="278" t="str">
        <f t="shared" si="109"/>
        <v/>
      </c>
      <c r="H1196" s="472" t="str">
        <f t="shared" si="110"/>
        <v>否</v>
      </c>
      <c r="I1196" s="476" t="str">
        <f t="shared" si="111"/>
        <v>项</v>
      </c>
      <c r="J1196" s="285"/>
      <c r="K1196" s="285"/>
      <c r="L1196" s="285"/>
      <c r="M1196" s="285">
        <f t="shared" si="112"/>
        <v>2200217</v>
      </c>
      <c r="N1196" s="285">
        <f t="shared" si="113"/>
        <v>0</v>
      </c>
    </row>
    <row r="1197" ht="34.9" customHeight="1" spans="1:14">
      <c r="A1197" s="473">
        <v>2200218</v>
      </c>
      <c r="B1197" s="216" t="s">
        <v>1918</v>
      </c>
      <c r="C1197" s="190"/>
      <c r="D1197" s="190"/>
      <c r="E1197" s="186"/>
      <c r="F1197" s="278" t="str">
        <f t="shared" si="108"/>
        <v/>
      </c>
      <c r="G1197" s="278" t="str">
        <f t="shared" si="109"/>
        <v/>
      </c>
      <c r="H1197" s="472" t="str">
        <f t="shared" si="110"/>
        <v>否</v>
      </c>
      <c r="I1197" s="476" t="str">
        <f t="shared" si="111"/>
        <v>项</v>
      </c>
      <c r="J1197" s="285"/>
      <c r="K1197" s="285"/>
      <c r="L1197" s="285"/>
      <c r="M1197" s="285">
        <f t="shared" si="112"/>
        <v>2200218</v>
      </c>
      <c r="N1197" s="285">
        <f t="shared" si="113"/>
        <v>0</v>
      </c>
    </row>
    <row r="1198" ht="34.9" customHeight="1" spans="1:14">
      <c r="A1198" s="473">
        <v>2200250</v>
      </c>
      <c r="B1198" s="216" t="s">
        <v>163</v>
      </c>
      <c r="C1198" s="190"/>
      <c r="D1198" s="190"/>
      <c r="E1198" s="186"/>
      <c r="F1198" s="278" t="str">
        <f t="shared" si="108"/>
        <v/>
      </c>
      <c r="G1198" s="278" t="str">
        <f t="shared" si="109"/>
        <v/>
      </c>
      <c r="H1198" s="472" t="str">
        <f t="shared" si="110"/>
        <v>否</v>
      </c>
      <c r="I1198" s="476" t="str">
        <f t="shared" si="111"/>
        <v>项</v>
      </c>
      <c r="J1198" s="285"/>
      <c r="K1198" s="285"/>
      <c r="L1198" s="285"/>
      <c r="M1198" s="285">
        <f t="shared" si="112"/>
        <v>2200250</v>
      </c>
      <c r="N1198" s="285">
        <f t="shared" si="113"/>
        <v>0</v>
      </c>
    </row>
    <row r="1199" s="345" customFormat="1" ht="34.9" customHeight="1" spans="1:14">
      <c r="A1199" s="473">
        <v>2200299</v>
      </c>
      <c r="B1199" s="216" t="s">
        <v>1919</v>
      </c>
      <c r="C1199" s="190"/>
      <c r="D1199" s="190"/>
      <c r="E1199" s="186"/>
      <c r="F1199" s="278" t="str">
        <f t="shared" si="108"/>
        <v/>
      </c>
      <c r="G1199" s="278" t="str">
        <f t="shared" si="109"/>
        <v/>
      </c>
      <c r="H1199" s="472" t="str">
        <f t="shared" si="110"/>
        <v>否</v>
      </c>
      <c r="I1199" s="476" t="str">
        <f t="shared" si="111"/>
        <v>项</v>
      </c>
      <c r="J1199" s="285"/>
      <c r="K1199" s="285"/>
      <c r="L1199" s="285"/>
      <c r="M1199" s="285">
        <f t="shared" si="112"/>
        <v>2200299</v>
      </c>
      <c r="N1199" s="285">
        <f t="shared" si="113"/>
        <v>0</v>
      </c>
    </row>
    <row r="1200" ht="34.9" customHeight="1" spans="1:14">
      <c r="A1200" s="473">
        <v>22003</v>
      </c>
      <c r="B1200" s="216" t="s">
        <v>1920</v>
      </c>
      <c r="C1200" s="190">
        <f>SUM(C1201:C1208)</f>
        <v>0</v>
      </c>
      <c r="D1200" s="190">
        <f>SUM(D1201:D1208)</f>
        <v>0</v>
      </c>
      <c r="E1200" s="186">
        <f>SUM(E1201:E1208)</f>
        <v>0</v>
      </c>
      <c r="F1200" s="278" t="str">
        <f t="shared" si="108"/>
        <v/>
      </c>
      <c r="G1200" s="278" t="str">
        <f t="shared" si="109"/>
        <v/>
      </c>
      <c r="H1200" s="472" t="str">
        <f t="shared" si="110"/>
        <v>否</v>
      </c>
      <c r="I1200" s="476" t="str">
        <f t="shared" si="111"/>
        <v>款</v>
      </c>
      <c r="J1200" s="285"/>
      <c r="K1200" s="285"/>
      <c r="L1200" s="285"/>
      <c r="M1200" s="285">
        <f t="shared" si="112"/>
        <v>22003</v>
      </c>
      <c r="N1200" s="285">
        <f t="shared" si="113"/>
        <v>0</v>
      </c>
    </row>
    <row r="1201" ht="34.9" customHeight="1" spans="1:14">
      <c r="A1201" s="473">
        <v>2200301</v>
      </c>
      <c r="B1201" s="216" t="s">
        <v>145</v>
      </c>
      <c r="C1201" s="190"/>
      <c r="D1201" s="190"/>
      <c r="E1201" s="186"/>
      <c r="F1201" s="278" t="str">
        <f t="shared" si="108"/>
        <v/>
      </c>
      <c r="G1201" s="278" t="str">
        <f t="shared" si="109"/>
        <v/>
      </c>
      <c r="H1201" s="472" t="str">
        <f t="shared" si="110"/>
        <v>否</v>
      </c>
      <c r="I1201" s="476" t="str">
        <f t="shared" si="111"/>
        <v>项</v>
      </c>
      <c r="J1201" s="285"/>
      <c r="K1201" s="285"/>
      <c r="L1201" s="285"/>
      <c r="M1201" s="285">
        <f t="shared" si="112"/>
        <v>2200301</v>
      </c>
      <c r="N1201" s="285">
        <f t="shared" si="113"/>
        <v>0</v>
      </c>
    </row>
    <row r="1202" ht="34.9" customHeight="1" spans="1:14">
      <c r="A1202" s="473">
        <v>2200302</v>
      </c>
      <c r="B1202" s="216" t="s">
        <v>147</v>
      </c>
      <c r="C1202" s="190"/>
      <c r="D1202" s="190"/>
      <c r="E1202" s="186"/>
      <c r="F1202" s="278" t="str">
        <f t="shared" si="108"/>
        <v/>
      </c>
      <c r="G1202" s="278" t="str">
        <f t="shared" si="109"/>
        <v/>
      </c>
      <c r="H1202" s="472" t="str">
        <f t="shared" si="110"/>
        <v>否</v>
      </c>
      <c r="I1202" s="476" t="str">
        <f t="shared" si="111"/>
        <v>项</v>
      </c>
      <c r="J1202" s="285"/>
      <c r="K1202" s="285"/>
      <c r="L1202" s="285"/>
      <c r="M1202" s="285">
        <f t="shared" si="112"/>
        <v>2200302</v>
      </c>
      <c r="N1202" s="285">
        <f t="shared" si="113"/>
        <v>0</v>
      </c>
    </row>
    <row r="1203" ht="34.9" customHeight="1" spans="1:14">
      <c r="A1203" s="473">
        <v>2200303</v>
      </c>
      <c r="B1203" s="216" t="s">
        <v>149</v>
      </c>
      <c r="C1203" s="190"/>
      <c r="D1203" s="190"/>
      <c r="E1203" s="186"/>
      <c r="F1203" s="278" t="str">
        <f t="shared" si="108"/>
        <v/>
      </c>
      <c r="G1203" s="278" t="str">
        <f t="shared" si="109"/>
        <v/>
      </c>
      <c r="H1203" s="472" t="str">
        <f t="shared" si="110"/>
        <v>否</v>
      </c>
      <c r="I1203" s="476" t="str">
        <f t="shared" si="111"/>
        <v>项</v>
      </c>
      <c r="J1203" s="285"/>
      <c r="K1203" s="285"/>
      <c r="L1203" s="285"/>
      <c r="M1203" s="285">
        <f t="shared" si="112"/>
        <v>2200303</v>
      </c>
      <c r="N1203" s="285">
        <f t="shared" si="113"/>
        <v>0</v>
      </c>
    </row>
    <row r="1204" ht="34.9" customHeight="1" spans="1:14">
      <c r="A1204" s="473">
        <v>2200304</v>
      </c>
      <c r="B1204" s="216" t="s">
        <v>1921</v>
      </c>
      <c r="C1204" s="190"/>
      <c r="D1204" s="190"/>
      <c r="E1204" s="186"/>
      <c r="F1204" s="278" t="str">
        <f t="shared" si="108"/>
        <v/>
      </c>
      <c r="G1204" s="278" t="str">
        <f t="shared" si="109"/>
        <v/>
      </c>
      <c r="H1204" s="472" t="str">
        <f t="shared" si="110"/>
        <v>否</v>
      </c>
      <c r="I1204" s="476" t="str">
        <f t="shared" si="111"/>
        <v>项</v>
      </c>
      <c r="J1204" s="285"/>
      <c r="K1204" s="285"/>
      <c r="L1204" s="285"/>
      <c r="M1204" s="285">
        <f t="shared" si="112"/>
        <v>2200304</v>
      </c>
      <c r="N1204" s="285">
        <f t="shared" si="113"/>
        <v>0</v>
      </c>
    </row>
    <row r="1205" ht="34.9" customHeight="1" spans="1:14">
      <c r="A1205" s="473">
        <v>2200305</v>
      </c>
      <c r="B1205" s="216" t="s">
        <v>1922</v>
      </c>
      <c r="C1205" s="190"/>
      <c r="D1205" s="190"/>
      <c r="E1205" s="186"/>
      <c r="F1205" s="278" t="str">
        <f t="shared" si="108"/>
        <v/>
      </c>
      <c r="G1205" s="278" t="str">
        <f t="shared" si="109"/>
        <v/>
      </c>
      <c r="H1205" s="472" t="str">
        <f t="shared" si="110"/>
        <v>否</v>
      </c>
      <c r="I1205" s="476" t="str">
        <f t="shared" si="111"/>
        <v>项</v>
      </c>
      <c r="J1205" s="285"/>
      <c r="K1205" s="285"/>
      <c r="L1205" s="285"/>
      <c r="M1205" s="285">
        <f t="shared" si="112"/>
        <v>2200305</v>
      </c>
      <c r="N1205" s="285">
        <f t="shared" si="113"/>
        <v>0</v>
      </c>
    </row>
    <row r="1206" ht="34.9" customHeight="1" spans="1:14">
      <c r="A1206" s="473">
        <v>2200306</v>
      </c>
      <c r="B1206" s="216" t="s">
        <v>1923</v>
      </c>
      <c r="C1206" s="190"/>
      <c r="D1206" s="190"/>
      <c r="E1206" s="186"/>
      <c r="F1206" s="278" t="str">
        <f t="shared" si="108"/>
        <v/>
      </c>
      <c r="G1206" s="278" t="str">
        <f t="shared" si="109"/>
        <v/>
      </c>
      <c r="H1206" s="472" t="str">
        <f t="shared" si="110"/>
        <v>否</v>
      </c>
      <c r="I1206" s="476" t="str">
        <f t="shared" si="111"/>
        <v>项</v>
      </c>
      <c r="J1206" s="285"/>
      <c r="K1206" s="285"/>
      <c r="L1206" s="285"/>
      <c r="M1206" s="285">
        <f t="shared" si="112"/>
        <v>2200306</v>
      </c>
      <c r="N1206" s="285">
        <f t="shared" si="113"/>
        <v>0</v>
      </c>
    </row>
    <row r="1207" ht="34.9" customHeight="1" spans="1:14">
      <c r="A1207" s="473">
        <v>2200350</v>
      </c>
      <c r="B1207" s="216" t="s">
        <v>163</v>
      </c>
      <c r="C1207" s="190"/>
      <c r="D1207" s="190"/>
      <c r="E1207" s="186"/>
      <c r="F1207" s="278" t="str">
        <f t="shared" si="108"/>
        <v/>
      </c>
      <c r="G1207" s="278" t="str">
        <f t="shared" si="109"/>
        <v/>
      </c>
      <c r="H1207" s="472" t="str">
        <f t="shared" si="110"/>
        <v>否</v>
      </c>
      <c r="I1207" s="476" t="str">
        <f t="shared" si="111"/>
        <v>项</v>
      </c>
      <c r="J1207" s="285"/>
      <c r="K1207" s="285"/>
      <c r="L1207" s="285"/>
      <c r="M1207" s="285">
        <f t="shared" si="112"/>
        <v>2200350</v>
      </c>
      <c r="N1207" s="285">
        <f t="shared" si="113"/>
        <v>0</v>
      </c>
    </row>
    <row r="1208" ht="34.9" customHeight="1" spans="1:14">
      <c r="A1208" s="473">
        <v>2200399</v>
      </c>
      <c r="B1208" s="216" t="s">
        <v>1924</v>
      </c>
      <c r="C1208" s="190"/>
      <c r="D1208" s="190"/>
      <c r="E1208" s="186"/>
      <c r="F1208" s="278" t="str">
        <f t="shared" si="108"/>
        <v/>
      </c>
      <c r="G1208" s="278" t="str">
        <f t="shared" si="109"/>
        <v/>
      </c>
      <c r="H1208" s="472" t="str">
        <f t="shared" si="110"/>
        <v>否</v>
      </c>
      <c r="I1208" s="476" t="str">
        <f t="shared" si="111"/>
        <v>项</v>
      </c>
      <c r="J1208" s="285"/>
      <c r="K1208" s="285"/>
      <c r="L1208" s="285"/>
      <c r="M1208" s="285">
        <f t="shared" si="112"/>
        <v>2200399</v>
      </c>
      <c r="N1208" s="285">
        <f t="shared" si="113"/>
        <v>0</v>
      </c>
    </row>
    <row r="1209" ht="34.9" customHeight="1" spans="1:14">
      <c r="A1209" s="473">
        <v>22005</v>
      </c>
      <c r="B1209" s="216" t="s">
        <v>1925</v>
      </c>
      <c r="C1209" s="190">
        <f>SUM(C1210:C1223)</f>
        <v>20</v>
      </c>
      <c r="D1209" s="190">
        <f>SUM(D1210:D1223)</f>
        <v>5</v>
      </c>
      <c r="E1209" s="186">
        <f>SUM(E1210:E1223)</f>
        <v>20</v>
      </c>
      <c r="F1209" s="278">
        <f t="shared" si="108"/>
        <v>0</v>
      </c>
      <c r="G1209" s="278">
        <f t="shared" si="109"/>
        <v>4</v>
      </c>
      <c r="H1209" s="472" t="str">
        <f t="shared" si="110"/>
        <v>是</v>
      </c>
      <c r="I1209" s="476" t="str">
        <f t="shared" si="111"/>
        <v>款</v>
      </c>
      <c r="J1209" s="284">
        <v>22005</v>
      </c>
      <c r="K1209" s="286" t="s">
        <v>1926</v>
      </c>
      <c r="L1209" s="287">
        <v>20</v>
      </c>
      <c r="M1209" s="285">
        <f t="shared" si="112"/>
        <v>0</v>
      </c>
      <c r="N1209" s="285">
        <f t="shared" si="113"/>
        <v>0</v>
      </c>
    </row>
    <row r="1210" ht="34.9" customHeight="1" spans="1:14">
      <c r="A1210" s="473">
        <v>2200501</v>
      </c>
      <c r="B1210" s="216" t="s">
        <v>145</v>
      </c>
      <c r="C1210" s="190"/>
      <c r="D1210" s="190"/>
      <c r="E1210" s="186"/>
      <c r="F1210" s="278" t="str">
        <f t="shared" si="108"/>
        <v/>
      </c>
      <c r="G1210" s="278" t="str">
        <f t="shared" si="109"/>
        <v/>
      </c>
      <c r="H1210" s="472" t="str">
        <f t="shared" si="110"/>
        <v>否</v>
      </c>
      <c r="I1210" s="476" t="str">
        <f t="shared" si="111"/>
        <v>项</v>
      </c>
      <c r="J1210" s="284">
        <v>2200501</v>
      </c>
      <c r="K1210" s="284" t="s">
        <v>146</v>
      </c>
      <c r="L1210" s="287">
        <v>0</v>
      </c>
      <c r="M1210" s="285">
        <f t="shared" si="112"/>
        <v>0</v>
      </c>
      <c r="N1210" s="285">
        <f t="shared" si="113"/>
        <v>0</v>
      </c>
    </row>
    <row r="1211" ht="34.9" customHeight="1" spans="1:14">
      <c r="A1211" s="473">
        <v>2200502</v>
      </c>
      <c r="B1211" s="216" t="s">
        <v>147</v>
      </c>
      <c r="C1211" s="190"/>
      <c r="D1211" s="190"/>
      <c r="E1211" s="186"/>
      <c r="F1211" s="278" t="str">
        <f t="shared" si="108"/>
        <v/>
      </c>
      <c r="G1211" s="278" t="str">
        <f t="shared" si="109"/>
        <v/>
      </c>
      <c r="H1211" s="472" t="str">
        <f t="shared" si="110"/>
        <v>否</v>
      </c>
      <c r="I1211" s="476" t="str">
        <f t="shared" si="111"/>
        <v>项</v>
      </c>
      <c r="J1211" s="284">
        <v>2200502</v>
      </c>
      <c r="K1211" s="284" t="s">
        <v>148</v>
      </c>
      <c r="L1211" s="287">
        <v>0</v>
      </c>
      <c r="M1211" s="285">
        <f t="shared" si="112"/>
        <v>0</v>
      </c>
      <c r="N1211" s="285">
        <f t="shared" si="113"/>
        <v>0</v>
      </c>
    </row>
    <row r="1212" ht="34.9" customHeight="1" spans="1:14">
      <c r="A1212" s="473">
        <v>2200503</v>
      </c>
      <c r="B1212" s="216" t="s">
        <v>149</v>
      </c>
      <c r="C1212" s="190"/>
      <c r="D1212" s="190"/>
      <c r="E1212" s="186"/>
      <c r="F1212" s="278" t="str">
        <f t="shared" si="108"/>
        <v/>
      </c>
      <c r="G1212" s="278" t="str">
        <f t="shared" si="109"/>
        <v/>
      </c>
      <c r="H1212" s="472" t="str">
        <f t="shared" si="110"/>
        <v>否</v>
      </c>
      <c r="I1212" s="476" t="str">
        <f t="shared" si="111"/>
        <v>项</v>
      </c>
      <c r="J1212" s="284">
        <v>2200503</v>
      </c>
      <c r="K1212" s="284" t="s">
        <v>150</v>
      </c>
      <c r="L1212" s="287">
        <v>0</v>
      </c>
      <c r="M1212" s="285">
        <f t="shared" si="112"/>
        <v>0</v>
      </c>
      <c r="N1212" s="285">
        <f t="shared" si="113"/>
        <v>0</v>
      </c>
    </row>
    <row r="1213" ht="34.9" customHeight="1" spans="1:14">
      <c r="A1213" s="473">
        <v>2200504</v>
      </c>
      <c r="B1213" s="216" t="s">
        <v>1927</v>
      </c>
      <c r="C1213" s="190">
        <v>20</v>
      </c>
      <c r="D1213" s="190">
        <v>5</v>
      </c>
      <c r="E1213" s="190">
        <v>20</v>
      </c>
      <c r="F1213" s="278">
        <f t="shared" si="108"/>
        <v>0</v>
      </c>
      <c r="G1213" s="278">
        <f t="shared" si="109"/>
        <v>4</v>
      </c>
      <c r="H1213" s="472" t="str">
        <f t="shared" si="110"/>
        <v>是</v>
      </c>
      <c r="I1213" s="476" t="str">
        <f t="shared" si="111"/>
        <v>项</v>
      </c>
      <c r="J1213" s="284">
        <v>2200504</v>
      </c>
      <c r="K1213" s="284" t="s">
        <v>1928</v>
      </c>
      <c r="L1213" s="287">
        <v>20</v>
      </c>
      <c r="M1213" s="285">
        <f t="shared" si="112"/>
        <v>0</v>
      </c>
      <c r="N1213" s="285">
        <f t="shared" si="113"/>
        <v>0</v>
      </c>
    </row>
    <row r="1214" ht="34.9" customHeight="1" spans="1:14">
      <c r="A1214" s="473">
        <v>2200506</v>
      </c>
      <c r="B1214" s="216" t="s">
        <v>1929</v>
      </c>
      <c r="C1214" s="190"/>
      <c r="D1214" s="190"/>
      <c r="E1214" s="186"/>
      <c r="F1214" s="278" t="str">
        <f t="shared" si="108"/>
        <v/>
      </c>
      <c r="G1214" s="278" t="str">
        <f t="shared" si="109"/>
        <v/>
      </c>
      <c r="H1214" s="472" t="str">
        <f t="shared" si="110"/>
        <v>否</v>
      </c>
      <c r="I1214" s="476" t="str">
        <f t="shared" si="111"/>
        <v>项</v>
      </c>
      <c r="J1214" s="284">
        <v>2200506</v>
      </c>
      <c r="K1214" s="284" t="s">
        <v>1930</v>
      </c>
      <c r="L1214" s="287">
        <v>0</v>
      </c>
      <c r="M1214" s="285">
        <f t="shared" si="112"/>
        <v>0</v>
      </c>
      <c r="N1214" s="285">
        <f t="shared" si="113"/>
        <v>0</v>
      </c>
    </row>
    <row r="1215" ht="34.9" customHeight="1" spans="1:14">
      <c r="A1215" s="473">
        <v>2200507</v>
      </c>
      <c r="B1215" s="216" t="s">
        <v>1931</v>
      </c>
      <c r="C1215" s="190"/>
      <c r="D1215" s="190"/>
      <c r="E1215" s="186"/>
      <c r="F1215" s="278" t="str">
        <f t="shared" si="108"/>
        <v/>
      </c>
      <c r="G1215" s="278" t="str">
        <f t="shared" si="109"/>
        <v/>
      </c>
      <c r="H1215" s="472" t="str">
        <f t="shared" si="110"/>
        <v>否</v>
      </c>
      <c r="I1215" s="476" t="str">
        <f t="shared" si="111"/>
        <v>项</v>
      </c>
      <c r="J1215" s="284">
        <v>2200507</v>
      </c>
      <c r="K1215" s="284" t="s">
        <v>1932</v>
      </c>
      <c r="L1215" s="287">
        <v>0</v>
      </c>
      <c r="M1215" s="285">
        <f t="shared" si="112"/>
        <v>0</v>
      </c>
      <c r="N1215" s="285">
        <f t="shared" si="113"/>
        <v>0</v>
      </c>
    </row>
    <row r="1216" ht="34.9" customHeight="1" spans="1:14">
      <c r="A1216" s="473">
        <v>2200508</v>
      </c>
      <c r="B1216" s="216" t="s">
        <v>1933</v>
      </c>
      <c r="C1216" s="190"/>
      <c r="D1216" s="190"/>
      <c r="E1216" s="186"/>
      <c r="F1216" s="278" t="str">
        <f t="shared" si="108"/>
        <v/>
      </c>
      <c r="G1216" s="278" t="str">
        <f t="shared" si="109"/>
        <v/>
      </c>
      <c r="H1216" s="472" t="str">
        <f t="shared" si="110"/>
        <v>否</v>
      </c>
      <c r="I1216" s="476" t="str">
        <f t="shared" si="111"/>
        <v>项</v>
      </c>
      <c r="J1216" s="284">
        <v>2200508</v>
      </c>
      <c r="K1216" s="284" t="s">
        <v>1934</v>
      </c>
      <c r="L1216" s="287">
        <v>0</v>
      </c>
      <c r="M1216" s="285">
        <f t="shared" si="112"/>
        <v>0</v>
      </c>
      <c r="N1216" s="285">
        <f t="shared" si="113"/>
        <v>0</v>
      </c>
    </row>
    <row r="1217" ht="34.9" customHeight="1" spans="1:14">
      <c r="A1217" s="473">
        <v>2200509</v>
      </c>
      <c r="B1217" s="216" t="s">
        <v>1935</v>
      </c>
      <c r="C1217" s="190"/>
      <c r="D1217" s="190"/>
      <c r="E1217" s="186"/>
      <c r="F1217" s="278" t="str">
        <f t="shared" si="108"/>
        <v/>
      </c>
      <c r="G1217" s="278" t="str">
        <f t="shared" si="109"/>
        <v/>
      </c>
      <c r="H1217" s="472" t="str">
        <f t="shared" si="110"/>
        <v>否</v>
      </c>
      <c r="I1217" s="476" t="str">
        <f t="shared" si="111"/>
        <v>项</v>
      </c>
      <c r="J1217" s="284">
        <v>2200509</v>
      </c>
      <c r="K1217" s="284" t="s">
        <v>1936</v>
      </c>
      <c r="L1217" s="287">
        <v>0</v>
      </c>
      <c r="M1217" s="285">
        <f t="shared" si="112"/>
        <v>0</v>
      </c>
      <c r="N1217" s="285">
        <f t="shared" si="113"/>
        <v>0</v>
      </c>
    </row>
    <row r="1218" ht="34.9" customHeight="1" spans="1:14">
      <c r="A1218" s="473">
        <v>2200510</v>
      </c>
      <c r="B1218" s="216" t="s">
        <v>1937</v>
      </c>
      <c r="C1218" s="190"/>
      <c r="D1218" s="190"/>
      <c r="E1218" s="186"/>
      <c r="F1218" s="278" t="str">
        <f t="shared" si="108"/>
        <v/>
      </c>
      <c r="G1218" s="278" t="str">
        <f t="shared" si="109"/>
        <v/>
      </c>
      <c r="H1218" s="472" t="str">
        <f t="shared" si="110"/>
        <v>否</v>
      </c>
      <c r="I1218" s="476" t="str">
        <f t="shared" si="111"/>
        <v>项</v>
      </c>
      <c r="J1218" s="284">
        <v>2200510</v>
      </c>
      <c r="K1218" s="284" t="s">
        <v>1938</v>
      </c>
      <c r="L1218" s="287">
        <v>0</v>
      </c>
      <c r="M1218" s="285">
        <f t="shared" si="112"/>
        <v>0</v>
      </c>
      <c r="N1218" s="285">
        <f t="shared" si="113"/>
        <v>0</v>
      </c>
    </row>
    <row r="1219" s="345" customFormat="1" ht="34.9" customHeight="1" spans="1:14">
      <c r="A1219" s="473">
        <v>2200511</v>
      </c>
      <c r="B1219" s="216" t="s">
        <v>1939</v>
      </c>
      <c r="C1219" s="190"/>
      <c r="D1219" s="190"/>
      <c r="E1219" s="186"/>
      <c r="F1219" s="278" t="str">
        <f t="shared" si="108"/>
        <v/>
      </c>
      <c r="G1219" s="278" t="str">
        <f t="shared" si="109"/>
        <v/>
      </c>
      <c r="H1219" s="472" t="str">
        <f t="shared" si="110"/>
        <v>否</v>
      </c>
      <c r="I1219" s="476" t="str">
        <f t="shared" si="111"/>
        <v>项</v>
      </c>
      <c r="J1219" s="284">
        <v>2200511</v>
      </c>
      <c r="K1219" s="284" t="s">
        <v>1940</v>
      </c>
      <c r="L1219" s="287">
        <v>0</v>
      </c>
      <c r="M1219" s="285">
        <f t="shared" si="112"/>
        <v>0</v>
      </c>
      <c r="N1219" s="285">
        <f t="shared" si="113"/>
        <v>0</v>
      </c>
    </row>
    <row r="1220" ht="34.9" customHeight="1" spans="1:14">
      <c r="A1220" s="473">
        <v>2200512</v>
      </c>
      <c r="B1220" s="216" t="s">
        <v>1941</v>
      </c>
      <c r="C1220" s="190"/>
      <c r="D1220" s="190"/>
      <c r="E1220" s="186"/>
      <c r="F1220" s="278" t="str">
        <f t="shared" si="108"/>
        <v/>
      </c>
      <c r="G1220" s="278" t="str">
        <f t="shared" si="109"/>
        <v/>
      </c>
      <c r="H1220" s="472" t="str">
        <f t="shared" si="110"/>
        <v>否</v>
      </c>
      <c r="I1220" s="476" t="str">
        <f t="shared" si="111"/>
        <v>项</v>
      </c>
      <c r="J1220" s="284">
        <v>2200512</v>
      </c>
      <c r="K1220" s="284" t="s">
        <v>1942</v>
      </c>
      <c r="L1220" s="287">
        <v>0</v>
      </c>
      <c r="M1220" s="285">
        <f t="shared" si="112"/>
        <v>0</v>
      </c>
      <c r="N1220" s="285">
        <f t="shared" si="113"/>
        <v>0</v>
      </c>
    </row>
    <row r="1221" ht="34.9" customHeight="1" spans="1:14">
      <c r="A1221" s="473">
        <v>2200513</v>
      </c>
      <c r="B1221" s="216" t="s">
        <v>1943</v>
      </c>
      <c r="C1221" s="190"/>
      <c r="D1221" s="190"/>
      <c r="E1221" s="186"/>
      <c r="F1221" s="278" t="str">
        <f t="shared" ref="F1221:F1284" si="114">IF(C1221&lt;&gt;0,E1221/C1221-1,"")</f>
        <v/>
      </c>
      <c r="G1221" s="278" t="str">
        <f t="shared" ref="G1221:G1284" si="115">IF(D1221&lt;&gt;0,E1221/D1221,"")</f>
        <v/>
      </c>
      <c r="H1221" s="472" t="str">
        <f t="shared" ref="H1221:H1284" si="116">IF(LEN(A1221)=3,"是",IF(B1221&lt;&gt;"",IF(SUM(C1221:E1221)&lt;&gt;0,"是","否"),"是"))</f>
        <v>否</v>
      </c>
      <c r="I1221" s="476" t="str">
        <f t="shared" ref="I1221:I1284" si="117">IF(LEN(A1221)=3,"类",IF(LEN(A1221)=5,"款","项"))</f>
        <v>项</v>
      </c>
      <c r="J1221" s="284">
        <v>2200513</v>
      </c>
      <c r="K1221" s="284" t="s">
        <v>1944</v>
      </c>
      <c r="L1221" s="287">
        <v>0</v>
      </c>
      <c r="M1221" s="285">
        <f t="shared" si="112"/>
        <v>0</v>
      </c>
      <c r="N1221" s="285">
        <f t="shared" si="113"/>
        <v>0</v>
      </c>
    </row>
    <row r="1222" ht="34.9" customHeight="1" spans="1:14">
      <c r="A1222" s="473">
        <v>2200514</v>
      </c>
      <c r="B1222" s="216" t="s">
        <v>1945</v>
      </c>
      <c r="C1222" s="190"/>
      <c r="D1222" s="190"/>
      <c r="E1222" s="186"/>
      <c r="F1222" s="278" t="str">
        <f t="shared" si="114"/>
        <v/>
      </c>
      <c r="G1222" s="278" t="str">
        <f t="shared" si="115"/>
        <v/>
      </c>
      <c r="H1222" s="472" t="str">
        <f t="shared" si="116"/>
        <v>否</v>
      </c>
      <c r="I1222" s="476" t="str">
        <f t="shared" si="117"/>
        <v>项</v>
      </c>
      <c r="J1222" s="284">
        <v>2200514</v>
      </c>
      <c r="K1222" s="284" t="s">
        <v>1946</v>
      </c>
      <c r="L1222" s="287">
        <v>0</v>
      </c>
      <c r="M1222" s="285">
        <f t="shared" ref="M1222:M1285" si="118">A1222-J1222</f>
        <v>0</v>
      </c>
      <c r="N1222" s="285">
        <f t="shared" ref="N1222:N1285" si="119">E1222-L1222</f>
        <v>0</v>
      </c>
    </row>
    <row r="1223" ht="34.9" customHeight="1" spans="1:14">
      <c r="A1223" s="473">
        <v>2200599</v>
      </c>
      <c r="B1223" s="216" t="s">
        <v>1947</v>
      </c>
      <c r="C1223" s="190"/>
      <c r="D1223" s="190"/>
      <c r="E1223" s="186"/>
      <c r="F1223" s="278" t="str">
        <f t="shared" si="114"/>
        <v/>
      </c>
      <c r="G1223" s="278" t="str">
        <f t="shared" si="115"/>
        <v/>
      </c>
      <c r="H1223" s="472" t="str">
        <f t="shared" si="116"/>
        <v>否</v>
      </c>
      <c r="I1223" s="476" t="str">
        <f t="shared" si="117"/>
        <v>项</v>
      </c>
      <c r="J1223" s="284">
        <v>2200599</v>
      </c>
      <c r="K1223" s="284" t="s">
        <v>1948</v>
      </c>
      <c r="L1223" s="287">
        <v>0</v>
      </c>
      <c r="M1223" s="285">
        <f t="shared" si="118"/>
        <v>0</v>
      </c>
      <c r="N1223" s="285">
        <f t="shared" si="119"/>
        <v>0</v>
      </c>
    </row>
    <row r="1224" ht="34.9" customHeight="1" spans="1:14">
      <c r="A1224" s="473">
        <v>22099</v>
      </c>
      <c r="B1224" s="216" t="s">
        <v>1949</v>
      </c>
      <c r="C1224" s="190">
        <f>C1225</f>
        <v>46</v>
      </c>
      <c r="D1224" s="190">
        <f>D1225</f>
        <v>0</v>
      </c>
      <c r="E1224" s="190">
        <f>E1225</f>
        <v>0</v>
      </c>
      <c r="F1224" s="278">
        <f t="shared" si="114"/>
        <v>-1</v>
      </c>
      <c r="G1224" s="278" t="str">
        <f t="shared" si="115"/>
        <v/>
      </c>
      <c r="H1224" s="472" t="str">
        <f t="shared" si="116"/>
        <v>是</v>
      </c>
      <c r="I1224" s="476" t="str">
        <f t="shared" si="117"/>
        <v>款</v>
      </c>
      <c r="J1224" s="284">
        <v>22099</v>
      </c>
      <c r="K1224" s="286" t="s">
        <v>1950</v>
      </c>
      <c r="L1224" s="287">
        <v>0</v>
      </c>
      <c r="M1224" s="285">
        <f t="shared" si="118"/>
        <v>0</v>
      </c>
      <c r="N1224" s="285">
        <f t="shared" si="119"/>
        <v>0</v>
      </c>
    </row>
    <row r="1225" ht="34.9" customHeight="1" spans="1:14">
      <c r="A1225" s="473" t="s">
        <v>1951</v>
      </c>
      <c r="B1225" s="216" t="s">
        <v>1952</v>
      </c>
      <c r="C1225" s="190">
        <v>46</v>
      </c>
      <c r="D1225" s="190"/>
      <c r="E1225" s="186"/>
      <c r="F1225" s="278">
        <f t="shared" si="114"/>
        <v>-1</v>
      </c>
      <c r="G1225" s="278" t="str">
        <f t="shared" si="115"/>
        <v/>
      </c>
      <c r="H1225" s="472" t="str">
        <f t="shared" si="116"/>
        <v>是</v>
      </c>
      <c r="I1225" s="476" t="str">
        <f t="shared" si="117"/>
        <v>项</v>
      </c>
      <c r="J1225" s="284">
        <v>2209901</v>
      </c>
      <c r="K1225" s="284" t="s">
        <v>1953</v>
      </c>
      <c r="L1225" s="287">
        <v>0</v>
      </c>
      <c r="M1225" s="285">
        <f t="shared" si="118"/>
        <v>98</v>
      </c>
      <c r="N1225" s="285">
        <f t="shared" si="119"/>
        <v>0</v>
      </c>
    </row>
    <row r="1226" ht="34.9" customHeight="1" spans="1:14">
      <c r="A1226" s="471">
        <v>221</v>
      </c>
      <c r="B1226" s="121" t="s">
        <v>114</v>
      </c>
      <c r="C1226" s="197">
        <f>SUM(C1227,C1238,C1242)</f>
        <v>7532</v>
      </c>
      <c r="D1226" s="197">
        <f>SUM(D1227,D1238,D1242)</f>
        <v>7054</v>
      </c>
      <c r="E1226" s="180">
        <f>SUM(E1227,E1238,E1242)</f>
        <v>6472</v>
      </c>
      <c r="F1226" s="274">
        <f t="shared" si="114"/>
        <v>-0.14073287307488</v>
      </c>
      <c r="G1226" s="274">
        <f t="shared" si="115"/>
        <v>0.917493620640771</v>
      </c>
      <c r="H1226" s="472" t="str">
        <f t="shared" si="116"/>
        <v>是</v>
      </c>
      <c r="I1226" s="476" t="str">
        <f t="shared" si="117"/>
        <v>类</v>
      </c>
      <c r="J1226" s="284">
        <v>221</v>
      </c>
      <c r="K1226" s="286" t="s">
        <v>1954</v>
      </c>
      <c r="L1226" s="287">
        <v>6472</v>
      </c>
      <c r="M1226" s="285">
        <f t="shared" si="118"/>
        <v>0</v>
      </c>
      <c r="N1226" s="285">
        <f t="shared" si="119"/>
        <v>0</v>
      </c>
    </row>
    <row r="1227" s="345" customFormat="1" ht="34.9" customHeight="1" spans="1:14">
      <c r="A1227" s="473">
        <v>22101</v>
      </c>
      <c r="B1227" s="216" t="s">
        <v>1955</v>
      </c>
      <c r="C1227" s="190">
        <f>SUM(C1228:C1237)</f>
        <v>1280</v>
      </c>
      <c r="D1227" s="190">
        <f>SUM(D1228:D1237)</f>
        <v>759</v>
      </c>
      <c r="E1227" s="186">
        <f>SUM(E1228:E1237)</f>
        <v>502</v>
      </c>
      <c r="F1227" s="278">
        <f t="shared" si="114"/>
        <v>-0.6078125</v>
      </c>
      <c r="G1227" s="278">
        <f t="shared" si="115"/>
        <v>0.661396574440053</v>
      </c>
      <c r="H1227" s="472" t="str">
        <f t="shared" si="116"/>
        <v>是</v>
      </c>
      <c r="I1227" s="476" t="str">
        <f t="shared" si="117"/>
        <v>款</v>
      </c>
      <c r="J1227" s="284">
        <v>22101</v>
      </c>
      <c r="K1227" s="286" t="s">
        <v>1956</v>
      </c>
      <c r="L1227" s="287">
        <v>502</v>
      </c>
      <c r="M1227" s="285">
        <f t="shared" si="118"/>
        <v>0</v>
      </c>
      <c r="N1227" s="285">
        <f t="shared" si="119"/>
        <v>0</v>
      </c>
    </row>
    <row r="1228" ht="34.9" customHeight="1" spans="1:14">
      <c r="A1228" s="473">
        <v>2210101</v>
      </c>
      <c r="B1228" s="216" t="s">
        <v>1957</v>
      </c>
      <c r="C1228" s="190"/>
      <c r="D1228" s="190"/>
      <c r="E1228" s="186"/>
      <c r="F1228" s="278" t="str">
        <f t="shared" si="114"/>
        <v/>
      </c>
      <c r="G1228" s="278" t="str">
        <f t="shared" si="115"/>
        <v/>
      </c>
      <c r="H1228" s="472" t="str">
        <f t="shared" si="116"/>
        <v>否</v>
      </c>
      <c r="I1228" s="476" t="str">
        <f t="shared" si="117"/>
        <v>项</v>
      </c>
      <c r="J1228" s="284">
        <v>2210101</v>
      </c>
      <c r="K1228" s="284" t="s">
        <v>1958</v>
      </c>
      <c r="L1228" s="287">
        <v>0</v>
      </c>
      <c r="M1228" s="285">
        <f t="shared" si="118"/>
        <v>0</v>
      </c>
      <c r="N1228" s="285">
        <f t="shared" si="119"/>
        <v>0</v>
      </c>
    </row>
    <row r="1229" s="345" customFormat="1" ht="34.9" customHeight="1" spans="1:14">
      <c r="A1229" s="473">
        <v>2210102</v>
      </c>
      <c r="B1229" s="216" t="s">
        <v>1959</v>
      </c>
      <c r="C1229" s="190"/>
      <c r="D1229" s="190"/>
      <c r="E1229" s="186"/>
      <c r="F1229" s="278" t="str">
        <f t="shared" si="114"/>
        <v/>
      </c>
      <c r="G1229" s="278" t="str">
        <f t="shared" si="115"/>
        <v/>
      </c>
      <c r="H1229" s="472" t="str">
        <f t="shared" si="116"/>
        <v>否</v>
      </c>
      <c r="I1229" s="476" t="str">
        <f t="shared" si="117"/>
        <v>项</v>
      </c>
      <c r="J1229" s="284">
        <v>2210102</v>
      </c>
      <c r="K1229" s="284" t="s">
        <v>1960</v>
      </c>
      <c r="L1229" s="287">
        <v>0</v>
      </c>
      <c r="M1229" s="285">
        <f t="shared" si="118"/>
        <v>0</v>
      </c>
      <c r="N1229" s="285">
        <f t="shared" si="119"/>
        <v>0</v>
      </c>
    </row>
    <row r="1230" ht="34.9" customHeight="1" spans="1:14">
      <c r="A1230" s="473">
        <v>2210103</v>
      </c>
      <c r="B1230" s="216" t="s">
        <v>1961</v>
      </c>
      <c r="C1230" s="190">
        <v>134</v>
      </c>
      <c r="D1230" s="190"/>
      <c r="E1230" s="190">
        <v>4</v>
      </c>
      <c r="F1230" s="278">
        <f t="shared" si="114"/>
        <v>-0.970149253731343</v>
      </c>
      <c r="G1230" s="278" t="str">
        <f t="shared" si="115"/>
        <v/>
      </c>
      <c r="H1230" s="472" t="str">
        <f t="shared" si="116"/>
        <v>是</v>
      </c>
      <c r="I1230" s="476" t="str">
        <f t="shared" si="117"/>
        <v>项</v>
      </c>
      <c r="J1230" s="284">
        <v>2210103</v>
      </c>
      <c r="K1230" s="284" t="s">
        <v>1962</v>
      </c>
      <c r="L1230" s="287">
        <v>4</v>
      </c>
      <c r="M1230" s="285">
        <f t="shared" si="118"/>
        <v>0</v>
      </c>
      <c r="N1230" s="285">
        <f t="shared" si="119"/>
        <v>0</v>
      </c>
    </row>
    <row r="1231" ht="34.9" customHeight="1" spans="1:14">
      <c r="A1231" s="473">
        <v>2210104</v>
      </c>
      <c r="B1231" s="216" t="s">
        <v>1963</v>
      </c>
      <c r="C1231" s="190"/>
      <c r="D1231" s="190"/>
      <c r="E1231" s="190">
        <v>0</v>
      </c>
      <c r="F1231" s="278" t="str">
        <f t="shared" si="114"/>
        <v/>
      </c>
      <c r="G1231" s="278" t="str">
        <f t="shared" si="115"/>
        <v/>
      </c>
      <c r="H1231" s="472" t="str">
        <f t="shared" si="116"/>
        <v>否</v>
      </c>
      <c r="I1231" s="476" t="str">
        <f t="shared" si="117"/>
        <v>项</v>
      </c>
      <c r="J1231" s="284">
        <v>2210104</v>
      </c>
      <c r="K1231" s="284" t="s">
        <v>1964</v>
      </c>
      <c r="L1231" s="287">
        <v>0</v>
      </c>
      <c r="M1231" s="285">
        <f t="shared" si="118"/>
        <v>0</v>
      </c>
      <c r="N1231" s="285">
        <f t="shared" si="119"/>
        <v>0</v>
      </c>
    </row>
    <row r="1232" ht="34.9" customHeight="1" spans="1:14">
      <c r="A1232" s="473">
        <v>2210105</v>
      </c>
      <c r="B1232" s="216" t="s">
        <v>1965</v>
      </c>
      <c r="C1232" s="190">
        <v>941</v>
      </c>
      <c r="D1232" s="400">
        <v>637</v>
      </c>
      <c r="E1232" s="190">
        <v>130</v>
      </c>
      <c r="F1232" s="278">
        <f t="shared" si="114"/>
        <v>-0.861849096705632</v>
      </c>
      <c r="G1232" s="278">
        <f t="shared" si="115"/>
        <v>0.204081632653061</v>
      </c>
      <c r="H1232" s="472" t="str">
        <f t="shared" si="116"/>
        <v>是</v>
      </c>
      <c r="I1232" s="476" t="str">
        <f t="shared" si="117"/>
        <v>项</v>
      </c>
      <c r="J1232" s="284">
        <v>2210105</v>
      </c>
      <c r="K1232" s="284" t="s">
        <v>1966</v>
      </c>
      <c r="L1232" s="287">
        <v>130</v>
      </c>
      <c r="M1232" s="285">
        <f t="shared" si="118"/>
        <v>0</v>
      </c>
      <c r="N1232" s="285">
        <f t="shared" si="119"/>
        <v>0</v>
      </c>
    </row>
    <row r="1233" ht="34.9" customHeight="1" spans="1:14">
      <c r="A1233" s="473">
        <v>2210106</v>
      </c>
      <c r="B1233" s="216" t="s">
        <v>1967</v>
      </c>
      <c r="C1233" s="190">
        <v>107</v>
      </c>
      <c r="D1233" s="400">
        <v>62</v>
      </c>
      <c r="E1233" s="190">
        <v>0</v>
      </c>
      <c r="F1233" s="278">
        <f t="shared" si="114"/>
        <v>-1</v>
      </c>
      <c r="G1233" s="278">
        <f t="shared" si="115"/>
        <v>0</v>
      </c>
      <c r="H1233" s="472" t="str">
        <f t="shared" si="116"/>
        <v>是</v>
      </c>
      <c r="I1233" s="476" t="str">
        <f t="shared" si="117"/>
        <v>项</v>
      </c>
      <c r="J1233" s="284">
        <v>2210106</v>
      </c>
      <c r="K1233" s="284" t="s">
        <v>1968</v>
      </c>
      <c r="L1233" s="287">
        <v>0</v>
      </c>
      <c r="M1233" s="285">
        <f t="shared" si="118"/>
        <v>0</v>
      </c>
      <c r="N1233" s="285">
        <f t="shared" si="119"/>
        <v>0</v>
      </c>
    </row>
    <row r="1234" ht="34.9" customHeight="1" spans="1:14">
      <c r="A1234" s="473">
        <v>2210107</v>
      </c>
      <c r="B1234" s="216" t="s">
        <v>1969</v>
      </c>
      <c r="C1234" s="190">
        <v>70</v>
      </c>
      <c r="D1234" s="400">
        <v>60</v>
      </c>
      <c r="E1234" s="190">
        <v>50</v>
      </c>
      <c r="F1234" s="278">
        <f t="shared" si="114"/>
        <v>-0.285714285714286</v>
      </c>
      <c r="G1234" s="278">
        <f t="shared" si="115"/>
        <v>0.833333333333333</v>
      </c>
      <c r="H1234" s="472" t="str">
        <f t="shared" si="116"/>
        <v>是</v>
      </c>
      <c r="I1234" s="476" t="str">
        <f t="shared" si="117"/>
        <v>项</v>
      </c>
      <c r="J1234" s="284">
        <v>2210107</v>
      </c>
      <c r="K1234" s="284" t="s">
        <v>1970</v>
      </c>
      <c r="L1234" s="287">
        <v>50</v>
      </c>
      <c r="M1234" s="285">
        <f t="shared" si="118"/>
        <v>0</v>
      </c>
      <c r="N1234" s="285">
        <f t="shared" si="119"/>
        <v>0</v>
      </c>
    </row>
    <row r="1235" s="345" customFormat="1" ht="34.9" customHeight="1" spans="1:14">
      <c r="A1235" s="473">
        <v>2210108</v>
      </c>
      <c r="B1235" s="216" t="s">
        <v>1971</v>
      </c>
      <c r="C1235" s="190"/>
      <c r="D1235" s="190"/>
      <c r="E1235" s="190">
        <v>300</v>
      </c>
      <c r="F1235" s="278" t="str">
        <f t="shared" si="114"/>
        <v/>
      </c>
      <c r="G1235" s="278" t="str">
        <f t="shared" si="115"/>
        <v/>
      </c>
      <c r="H1235" s="472" t="str">
        <f t="shared" si="116"/>
        <v>是</v>
      </c>
      <c r="I1235" s="476" t="str">
        <f t="shared" si="117"/>
        <v>项</v>
      </c>
      <c r="J1235" s="284">
        <v>2210108</v>
      </c>
      <c r="K1235" s="284" t="s">
        <v>1972</v>
      </c>
      <c r="L1235" s="287">
        <v>300</v>
      </c>
      <c r="M1235" s="285">
        <f t="shared" si="118"/>
        <v>0</v>
      </c>
      <c r="N1235" s="285">
        <f t="shared" si="119"/>
        <v>0</v>
      </c>
    </row>
    <row r="1236" ht="34.9" customHeight="1" spans="1:14">
      <c r="A1236" s="473">
        <v>2210109</v>
      </c>
      <c r="B1236" s="216" t="s">
        <v>1973</v>
      </c>
      <c r="C1236" s="190"/>
      <c r="D1236" s="190"/>
      <c r="E1236" s="190">
        <v>0</v>
      </c>
      <c r="F1236" s="278" t="str">
        <f t="shared" si="114"/>
        <v/>
      </c>
      <c r="G1236" s="278" t="str">
        <f t="shared" si="115"/>
        <v/>
      </c>
      <c r="H1236" s="472" t="str">
        <f t="shared" si="116"/>
        <v>否</v>
      </c>
      <c r="I1236" s="476" t="str">
        <f t="shared" si="117"/>
        <v>项</v>
      </c>
      <c r="J1236" s="284">
        <v>2210109</v>
      </c>
      <c r="K1236" s="284" t="s">
        <v>1974</v>
      </c>
      <c r="L1236" s="287">
        <v>0</v>
      </c>
      <c r="M1236" s="285">
        <f t="shared" si="118"/>
        <v>0</v>
      </c>
      <c r="N1236" s="285">
        <f t="shared" si="119"/>
        <v>0</v>
      </c>
    </row>
    <row r="1237" s="345" customFormat="1" ht="34.9" customHeight="1" spans="1:14">
      <c r="A1237" s="473">
        <v>2210199</v>
      </c>
      <c r="B1237" s="216" t="s">
        <v>1975</v>
      </c>
      <c r="C1237" s="190">
        <v>28</v>
      </c>
      <c r="D1237" s="190"/>
      <c r="E1237" s="190">
        <v>18</v>
      </c>
      <c r="F1237" s="278">
        <f t="shared" si="114"/>
        <v>-0.357142857142857</v>
      </c>
      <c r="G1237" s="278" t="str">
        <f t="shared" si="115"/>
        <v/>
      </c>
      <c r="H1237" s="472" t="str">
        <f t="shared" si="116"/>
        <v>是</v>
      </c>
      <c r="I1237" s="476" t="str">
        <f t="shared" si="117"/>
        <v>项</v>
      </c>
      <c r="J1237" s="284">
        <v>2210199</v>
      </c>
      <c r="K1237" s="284" t="s">
        <v>1976</v>
      </c>
      <c r="L1237" s="287">
        <v>18</v>
      </c>
      <c r="M1237" s="285">
        <f t="shared" si="118"/>
        <v>0</v>
      </c>
      <c r="N1237" s="285">
        <f t="shared" si="119"/>
        <v>0</v>
      </c>
    </row>
    <row r="1238" ht="34.9" customHeight="1" spans="1:14">
      <c r="A1238" s="473">
        <v>22102</v>
      </c>
      <c r="B1238" s="216" t="s">
        <v>1977</v>
      </c>
      <c r="C1238" s="190">
        <f>SUM(C1239:C1241)</f>
        <v>6252</v>
      </c>
      <c r="D1238" s="190">
        <f>SUM(D1239:D1241)</f>
        <v>6295</v>
      </c>
      <c r="E1238" s="186">
        <f>SUM(E1239:E1241)</f>
        <v>5970</v>
      </c>
      <c r="F1238" s="278">
        <f t="shared" si="114"/>
        <v>-0.04510556621881</v>
      </c>
      <c r="G1238" s="278">
        <f t="shared" si="115"/>
        <v>0.948371723590151</v>
      </c>
      <c r="H1238" s="472" t="str">
        <f t="shared" si="116"/>
        <v>是</v>
      </c>
      <c r="I1238" s="476" t="str">
        <f t="shared" si="117"/>
        <v>款</v>
      </c>
      <c r="J1238" s="284">
        <v>22102</v>
      </c>
      <c r="K1238" s="286" t="s">
        <v>1978</v>
      </c>
      <c r="L1238" s="287">
        <v>5970</v>
      </c>
      <c r="M1238" s="285">
        <f t="shared" si="118"/>
        <v>0</v>
      </c>
      <c r="N1238" s="285">
        <f t="shared" si="119"/>
        <v>0</v>
      </c>
    </row>
    <row r="1239" ht="34.9" customHeight="1" spans="1:14">
      <c r="A1239" s="473">
        <v>2210201</v>
      </c>
      <c r="B1239" s="216" t="s">
        <v>1979</v>
      </c>
      <c r="C1239" s="190">
        <v>5861</v>
      </c>
      <c r="D1239" s="400">
        <v>5975</v>
      </c>
      <c r="E1239" s="190">
        <v>5756</v>
      </c>
      <c r="F1239" s="278">
        <f t="shared" si="114"/>
        <v>-0.0179150315645794</v>
      </c>
      <c r="G1239" s="278">
        <f t="shared" si="115"/>
        <v>0.963347280334728</v>
      </c>
      <c r="H1239" s="472" t="str">
        <f t="shared" si="116"/>
        <v>是</v>
      </c>
      <c r="I1239" s="476" t="str">
        <f t="shared" si="117"/>
        <v>项</v>
      </c>
      <c r="J1239" s="284">
        <v>2210201</v>
      </c>
      <c r="K1239" s="284" t="s">
        <v>1980</v>
      </c>
      <c r="L1239" s="287">
        <v>5756</v>
      </c>
      <c r="M1239" s="285">
        <f t="shared" si="118"/>
        <v>0</v>
      </c>
      <c r="N1239" s="285">
        <f t="shared" si="119"/>
        <v>0</v>
      </c>
    </row>
    <row r="1240" ht="34.9" customHeight="1" spans="1:14">
      <c r="A1240" s="473">
        <v>2210202</v>
      </c>
      <c r="B1240" s="216" t="s">
        <v>1981</v>
      </c>
      <c r="C1240" s="190"/>
      <c r="D1240" s="190"/>
      <c r="E1240" s="190">
        <v>0</v>
      </c>
      <c r="F1240" s="278" t="str">
        <f t="shared" si="114"/>
        <v/>
      </c>
      <c r="G1240" s="278" t="str">
        <f t="shared" si="115"/>
        <v/>
      </c>
      <c r="H1240" s="472" t="str">
        <f t="shared" si="116"/>
        <v>否</v>
      </c>
      <c r="I1240" s="476" t="str">
        <f t="shared" si="117"/>
        <v>项</v>
      </c>
      <c r="J1240" s="284">
        <v>2210202</v>
      </c>
      <c r="K1240" s="284" t="s">
        <v>1982</v>
      </c>
      <c r="L1240" s="287">
        <v>0</v>
      </c>
      <c r="M1240" s="285">
        <f t="shared" si="118"/>
        <v>0</v>
      </c>
      <c r="N1240" s="285">
        <f t="shared" si="119"/>
        <v>0</v>
      </c>
    </row>
    <row r="1241" ht="34.9" customHeight="1" spans="1:14">
      <c r="A1241" s="473">
        <v>2210203</v>
      </c>
      <c r="B1241" s="216" t="s">
        <v>1983</v>
      </c>
      <c r="C1241" s="190">
        <v>391</v>
      </c>
      <c r="D1241" s="400">
        <v>320</v>
      </c>
      <c r="E1241" s="190">
        <v>214</v>
      </c>
      <c r="F1241" s="278">
        <f t="shared" si="114"/>
        <v>-0.452685421994885</v>
      </c>
      <c r="G1241" s="278">
        <f t="shared" si="115"/>
        <v>0.66875</v>
      </c>
      <c r="H1241" s="472" t="str">
        <f t="shared" si="116"/>
        <v>是</v>
      </c>
      <c r="I1241" s="476" t="str">
        <f t="shared" si="117"/>
        <v>项</v>
      </c>
      <c r="J1241" s="284">
        <v>2210203</v>
      </c>
      <c r="K1241" s="284" t="s">
        <v>1984</v>
      </c>
      <c r="L1241" s="287">
        <v>214</v>
      </c>
      <c r="M1241" s="285">
        <f t="shared" si="118"/>
        <v>0</v>
      </c>
      <c r="N1241" s="285">
        <f t="shared" si="119"/>
        <v>0</v>
      </c>
    </row>
    <row r="1242" ht="34.9" customHeight="1" spans="1:14">
      <c r="A1242" s="473">
        <v>22103</v>
      </c>
      <c r="B1242" s="216" t="s">
        <v>1985</v>
      </c>
      <c r="C1242" s="190">
        <f>SUM(C1243:C1245)</f>
        <v>0</v>
      </c>
      <c r="D1242" s="190">
        <f>SUM(D1243:D1245)</f>
        <v>0</v>
      </c>
      <c r="E1242" s="186">
        <f>SUM(E1243:E1245)</f>
        <v>0</v>
      </c>
      <c r="F1242" s="278" t="str">
        <f t="shared" si="114"/>
        <v/>
      </c>
      <c r="G1242" s="278" t="str">
        <f t="shared" si="115"/>
        <v/>
      </c>
      <c r="H1242" s="472" t="str">
        <f t="shared" si="116"/>
        <v>否</v>
      </c>
      <c r="I1242" s="476" t="str">
        <f t="shared" si="117"/>
        <v>款</v>
      </c>
      <c r="J1242" s="284">
        <v>22103</v>
      </c>
      <c r="K1242" s="286" t="s">
        <v>1986</v>
      </c>
      <c r="L1242" s="287">
        <v>0</v>
      </c>
      <c r="M1242" s="285">
        <f t="shared" si="118"/>
        <v>0</v>
      </c>
      <c r="N1242" s="285">
        <f t="shared" si="119"/>
        <v>0</v>
      </c>
    </row>
    <row r="1243" ht="34.9" customHeight="1" spans="1:14">
      <c r="A1243" s="473">
        <v>2210301</v>
      </c>
      <c r="B1243" s="216" t="s">
        <v>1987</v>
      </c>
      <c r="C1243" s="190"/>
      <c r="D1243" s="190"/>
      <c r="E1243" s="186"/>
      <c r="F1243" s="278" t="str">
        <f t="shared" si="114"/>
        <v/>
      </c>
      <c r="G1243" s="278" t="str">
        <f t="shared" si="115"/>
        <v/>
      </c>
      <c r="H1243" s="472" t="str">
        <f t="shared" si="116"/>
        <v>否</v>
      </c>
      <c r="I1243" s="476" t="str">
        <f t="shared" si="117"/>
        <v>项</v>
      </c>
      <c r="J1243" s="284">
        <v>2210301</v>
      </c>
      <c r="K1243" s="284" t="s">
        <v>1988</v>
      </c>
      <c r="L1243" s="287">
        <v>0</v>
      </c>
      <c r="M1243" s="285">
        <f t="shared" si="118"/>
        <v>0</v>
      </c>
      <c r="N1243" s="285">
        <f t="shared" si="119"/>
        <v>0</v>
      </c>
    </row>
    <row r="1244" ht="34.9" customHeight="1" spans="1:14">
      <c r="A1244" s="473">
        <v>2210302</v>
      </c>
      <c r="B1244" s="216" t="s">
        <v>1989</v>
      </c>
      <c r="C1244" s="190"/>
      <c r="D1244" s="190"/>
      <c r="E1244" s="186"/>
      <c r="F1244" s="278" t="str">
        <f t="shared" si="114"/>
        <v/>
      </c>
      <c r="G1244" s="278" t="str">
        <f t="shared" si="115"/>
        <v/>
      </c>
      <c r="H1244" s="472" t="str">
        <f t="shared" si="116"/>
        <v>否</v>
      </c>
      <c r="I1244" s="476" t="str">
        <f t="shared" si="117"/>
        <v>项</v>
      </c>
      <c r="J1244" s="284">
        <v>2210302</v>
      </c>
      <c r="K1244" s="284" t="s">
        <v>1990</v>
      </c>
      <c r="L1244" s="287">
        <v>0</v>
      </c>
      <c r="M1244" s="285">
        <f t="shared" si="118"/>
        <v>0</v>
      </c>
      <c r="N1244" s="285">
        <f t="shared" si="119"/>
        <v>0</v>
      </c>
    </row>
    <row r="1245" ht="34.9" customHeight="1" spans="1:14">
      <c r="A1245" s="473">
        <v>2210399</v>
      </c>
      <c r="B1245" s="216" t="s">
        <v>1991</v>
      </c>
      <c r="C1245" s="190"/>
      <c r="D1245" s="190"/>
      <c r="E1245" s="186"/>
      <c r="F1245" s="278" t="str">
        <f t="shared" si="114"/>
        <v/>
      </c>
      <c r="G1245" s="278" t="str">
        <f t="shared" si="115"/>
        <v/>
      </c>
      <c r="H1245" s="472" t="str">
        <f t="shared" si="116"/>
        <v>否</v>
      </c>
      <c r="I1245" s="476" t="str">
        <f t="shared" si="117"/>
        <v>项</v>
      </c>
      <c r="J1245" s="284">
        <v>2210399</v>
      </c>
      <c r="K1245" s="284" t="s">
        <v>1992</v>
      </c>
      <c r="L1245" s="287">
        <v>0</v>
      </c>
      <c r="M1245" s="285">
        <f t="shared" si="118"/>
        <v>0</v>
      </c>
      <c r="N1245" s="285">
        <f t="shared" si="119"/>
        <v>0</v>
      </c>
    </row>
    <row r="1246" ht="34.9" customHeight="1" spans="1:14">
      <c r="A1246" s="471">
        <v>222</v>
      </c>
      <c r="B1246" s="121" t="s">
        <v>116</v>
      </c>
      <c r="C1246" s="197">
        <f>SUM(C1247,C1262,C1276,C1281,C1287)</f>
        <v>506</v>
      </c>
      <c r="D1246" s="197">
        <f>SUM(D1247,D1262,D1276,D1281,D1287)</f>
        <v>478</v>
      </c>
      <c r="E1246" s="180">
        <f>SUM(E1247,E1262,E1276,E1281,E1287)</f>
        <v>738</v>
      </c>
      <c r="F1246" s="274">
        <f t="shared" si="114"/>
        <v>0.458498023715415</v>
      </c>
      <c r="G1246" s="274">
        <f t="shared" si="115"/>
        <v>1.54393305439331</v>
      </c>
      <c r="H1246" s="472" t="str">
        <f t="shared" si="116"/>
        <v>是</v>
      </c>
      <c r="I1246" s="476" t="str">
        <f t="shared" si="117"/>
        <v>类</v>
      </c>
      <c r="J1246" s="284">
        <v>222</v>
      </c>
      <c r="K1246" s="286" t="s">
        <v>1993</v>
      </c>
      <c r="L1246" s="287">
        <v>738</v>
      </c>
      <c r="M1246" s="285">
        <f t="shared" si="118"/>
        <v>0</v>
      </c>
      <c r="N1246" s="285">
        <f t="shared" si="119"/>
        <v>0</v>
      </c>
    </row>
    <row r="1247" ht="34.9" customHeight="1" spans="1:14">
      <c r="A1247" s="473">
        <v>22201</v>
      </c>
      <c r="B1247" s="216" t="s">
        <v>1994</v>
      </c>
      <c r="C1247" s="190">
        <f>SUM(C1248:C1261)</f>
        <v>284</v>
      </c>
      <c r="D1247" s="190">
        <f>SUM(D1248:D1261)</f>
        <v>329</v>
      </c>
      <c r="E1247" s="186">
        <f>SUM(E1248:E1261)</f>
        <v>332</v>
      </c>
      <c r="F1247" s="278">
        <f t="shared" si="114"/>
        <v>0.169014084507042</v>
      </c>
      <c r="G1247" s="278">
        <f t="shared" si="115"/>
        <v>1.00911854103343</v>
      </c>
      <c r="H1247" s="472" t="str">
        <f t="shared" si="116"/>
        <v>是</v>
      </c>
      <c r="I1247" s="476" t="str">
        <f t="shared" si="117"/>
        <v>款</v>
      </c>
      <c r="J1247" s="284">
        <v>22201</v>
      </c>
      <c r="K1247" s="286" t="s">
        <v>1995</v>
      </c>
      <c r="L1247" s="287">
        <v>332</v>
      </c>
      <c r="M1247" s="285">
        <f t="shared" si="118"/>
        <v>0</v>
      </c>
      <c r="N1247" s="285">
        <f t="shared" si="119"/>
        <v>0</v>
      </c>
    </row>
    <row r="1248" ht="34.9" customHeight="1" spans="1:14">
      <c r="A1248" s="473">
        <v>2220101</v>
      </c>
      <c r="B1248" s="216" t="s">
        <v>145</v>
      </c>
      <c r="C1248" s="190"/>
      <c r="D1248" s="190"/>
      <c r="E1248" s="186"/>
      <c r="F1248" s="278" t="str">
        <f t="shared" si="114"/>
        <v/>
      </c>
      <c r="G1248" s="278" t="str">
        <f t="shared" si="115"/>
        <v/>
      </c>
      <c r="H1248" s="472" t="str">
        <f t="shared" si="116"/>
        <v>否</v>
      </c>
      <c r="I1248" s="476" t="str">
        <f t="shared" si="117"/>
        <v>项</v>
      </c>
      <c r="J1248" s="284">
        <v>2220101</v>
      </c>
      <c r="K1248" s="284" t="s">
        <v>146</v>
      </c>
      <c r="L1248" s="287">
        <v>0</v>
      </c>
      <c r="M1248" s="285">
        <f t="shared" si="118"/>
        <v>0</v>
      </c>
      <c r="N1248" s="285">
        <f t="shared" si="119"/>
        <v>0</v>
      </c>
    </row>
    <row r="1249" ht="34.9" customHeight="1" spans="1:14">
      <c r="A1249" s="473">
        <v>2220102</v>
      </c>
      <c r="B1249" s="216" t="s">
        <v>147</v>
      </c>
      <c r="C1249" s="190">
        <v>2</v>
      </c>
      <c r="D1249" s="190"/>
      <c r="E1249" s="186"/>
      <c r="F1249" s="278">
        <f t="shared" si="114"/>
        <v>-1</v>
      </c>
      <c r="G1249" s="278" t="str">
        <f t="shared" si="115"/>
        <v/>
      </c>
      <c r="H1249" s="472" t="str">
        <f t="shared" si="116"/>
        <v>是</v>
      </c>
      <c r="I1249" s="476" t="str">
        <f t="shared" si="117"/>
        <v>项</v>
      </c>
      <c r="J1249" s="284">
        <v>2220102</v>
      </c>
      <c r="K1249" s="284" t="s">
        <v>148</v>
      </c>
      <c r="L1249" s="287">
        <v>0</v>
      </c>
      <c r="M1249" s="285">
        <f t="shared" si="118"/>
        <v>0</v>
      </c>
      <c r="N1249" s="285">
        <f t="shared" si="119"/>
        <v>0</v>
      </c>
    </row>
    <row r="1250" ht="34.9" customHeight="1" spans="1:14">
      <c r="A1250" s="473">
        <v>2220103</v>
      </c>
      <c r="B1250" s="216" t="s">
        <v>149</v>
      </c>
      <c r="C1250" s="190"/>
      <c r="D1250" s="190"/>
      <c r="E1250" s="186"/>
      <c r="F1250" s="278" t="str">
        <f t="shared" si="114"/>
        <v/>
      </c>
      <c r="G1250" s="278" t="str">
        <f t="shared" si="115"/>
        <v/>
      </c>
      <c r="H1250" s="472" t="str">
        <f t="shared" si="116"/>
        <v>否</v>
      </c>
      <c r="I1250" s="476" t="str">
        <f t="shared" si="117"/>
        <v>项</v>
      </c>
      <c r="J1250" s="284">
        <v>2220103</v>
      </c>
      <c r="K1250" s="284" t="s">
        <v>150</v>
      </c>
      <c r="L1250" s="287">
        <v>0</v>
      </c>
      <c r="M1250" s="285">
        <f t="shared" si="118"/>
        <v>0</v>
      </c>
      <c r="N1250" s="285">
        <f t="shared" si="119"/>
        <v>0</v>
      </c>
    </row>
    <row r="1251" ht="34.9" customHeight="1" spans="1:14">
      <c r="A1251" s="473">
        <v>2220104</v>
      </c>
      <c r="B1251" s="216" t="s">
        <v>1996</v>
      </c>
      <c r="C1251" s="190"/>
      <c r="D1251" s="190"/>
      <c r="E1251" s="186"/>
      <c r="F1251" s="278" t="str">
        <f t="shared" si="114"/>
        <v/>
      </c>
      <c r="G1251" s="278" t="str">
        <f t="shared" si="115"/>
        <v/>
      </c>
      <c r="H1251" s="472" t="str">
        <f t="shared" si="116"/>
        <v>否</v>
      </c>
      <c r="I1251" s="476" t="str">
        <f t="shared" si="117"/>
        <v>项</v>
      </c>
      <c r="J1251" s="284">
        <v>2220104</v>
      </c>
      <c r="K1251" s="284" t="s">
        <v>1997</v>
      </c>
      <c r="L1251" s="287">
        <v>0</v>
      </c>
      <c r="M1251" s="285">
        <f t="shared" si="118"/>
        <v>0</v>
      </c>
      <c r="N1251" s="285">
        <f t="shared" si="119"/>
        <v>0</v>
      </c>
    </row>
    <row r="1252" ht="34.9" customHeight="1" spans="1:14">
      <c r="A1252" s="473">
        <v>2220105</v>
      </c>
      <c r="B1252" s="216" t="s">
        <v>1998</v>
      </c>
      <c r="C1252" s="190"/>
      <c r="D1252" s="190">
        <v>19</v>
      </c>
      <c r="E1252" s="190">
        <v>12</v>
      </c>
      <c r="F1252" s="278" t="str">
        <f t="shared" si="114"/>
        <v/>
      </c>
      <c r="G1252" s="278">
        <f t="shared" si="115"/>
        <v>0.631578947368421</v>
      </c>
      <c r="H1252" s="472" t="str">
        <f t="shared" si="116"/>
        <v>是</v>
      </c>
      <c r="I1252" s="476" t="str">
        <f t="shared" si="117"/>
        <v>项</v>
      </c>
      <c r="J1252" s="284">
        <v>2220105</v>
      </c>
      <c r="K1252" s="284" t="s">
        <v>1999</v>
      </c>
      <c r="L1252" s="287">
        <v>12</v>
      </c>
      <c r="M1252" s="285">
        <f t="shared" si="118"/>
        <v>0</v>
      </c>
      <c r="N1252" s="285">
        <f t="shared" si="119"/>
        <v>0</v>
      </c>
    </row>
    <row r="1253" ht="34.9" customHeight="1" spans="1:14">
      <c r="A1253" s="473">
        <v>2220106</v>
      </c>
      <c r="B1253" s="216" t="s">
        <v>2000</v>
      </c>
      <c r="C1253" s="190">
        <v>10</v>
      </c>
      <c r="D1253" s="190"/>
      <c r="E1253" s="186"/>
      <c r="F1253" s="278">
        <f t="shared" si="114"/>
        <v>-1</v>
      </c>
      <c r="G1253" s="278" t="str">
        <f t="shared" si="115"/>
        <v/>
      </c>
      <c r="H1253" s="472" t="str">
        <f t="shared" si="116"/>
        <v>是</v>
      </c>
      <c r="I1253" s="476" t="str">
        <f t="shared" si="117"/>
        <v>项</v>
      </c>
      <c r="J1253" s="284">
        <v>2220106</v>
      </c>
      <c r="K1253" s="284" t="s">
        <v>2001</v>
      </c>
      <c r="L1253" s="287">
        <v>0</v>
      </c>
      <c r="M1253" s="285">
        <f t="shared" si="118"/>
        <v>0</v>
      </c>
      <c r="N1253" s="285">
        <f t="shared" si="119"/>
        <v>0</v>
      </c>
    </row>
    <row r="1254" ht="34.9" customHeight="1" spans="1:14">
      <c r="A1254" s="473">
        <v>2220107</v>
      </c>
      <c r="B1254" s="216" t="s">
        <v>2002</v>
      </c>
      <c r="C1254" s="190"/>
      <c r="D1254" s="190"/>
      <c r="E1254" s="186"/>
      <c r="F1254" s="278" t="str">
        <f t="shared" si="114"/>
        <v/>
      </c>
      <c r="G1254" s="278" t="str">
        <f t="shared" si="115"/>
        <v/>
      </c>
      <c r="H1254" s="472" t="str">
        <f t="shared" si="116"/>
        <v>否</v>
      </c>
      <c r="I1254" s="476" t="str">
        <f t="shared" si="117"/>
        <v>项</v>
      </c>
      <c r="J1254" s="284">
        <v>2220107</v>
      </c>
      <c r="K1254" s="284" t="s">
        <v>2003</v>
      </c>
      <c r="L1254" s="287">
        <v>0</v>
      </c>
      <c r="M1254" s="285">
        <f t="shared" si="118"/>
        <v>0</v>
      </c>
      <c r="N1254" s="285">
        <f t="shared" si="119"/>
        <v>0</v>
      </c>
    </row>
    <row r="1255" ht="34.9" customHeight="1" spans="1:14">
      <c r="A1255" s="473">
        <v>2220112</v>
      </c>
      <c r="B1255" s="216" t="s">
        <v>2004</v>
      </c>
      <c r="C1255" s="190">
        <v>27</v>
      </c>
      <c r="D1255" s="400">
        <v>30</v>
      </c>
      <c r="E1255" s="190">
        <v>28</v>
      </c>
      <c r="F1255" s="278">
        <f t="shared" si="114"/>
        <v>0.037037037037037</v>
      </c>
      <c r="G1255" s="278">
        <f t="shared" si="115"/>
        <v>0.933333333333333</v>
      </c>
      <c r="H1255" s="472" t="str">
        <f t="shared" si="116"/>
        <v>是</v>
      </c>
      <c r="I1255" s="476" t="str">
        <f t="shared" si="117"/>
        <v>项</v>
      </c>
      <c r="J1255" s="284">
        <v>2220112</v>
      </c>
      <c r="K1255" s="284" t="s">
        <v>2005</v>
      </c>
      <c r="L1255" s="287">
        <v>28</v>
      </c>
      <c r="M1255" s="285">
        <f t="shared" si="118"/>
        <v>0</v>
      </c>
      <c r="N1255" s="285">
        <f t="shared" si="119"/>
        <v>0</v>
      </c>
    </row>
    <row r="1256" ht="34.9" customHeight="1" spans="1:14">
      <c r="A1256" s="473">
        <v>2220113</v>
      </c>
      <c r="B1256" s="216" t="s">
        <v>2006</v>
      </c>
      <c r="C1256" s="190"/>
      <c r="D1256" s="190"/>
      <c r="E1256" s="190"/>
      <c r="F1256" s="278" t="str">
        <f t="shared" si="114"/>
        <v/>
      </c>
      <c r="G1256" s="278" t="str">
        <f t="shared" si="115"/>
        <v/>
      </c>
      <c r="H1256" s="472" t="str">
        <f t="shared" si="116"/>
        <v>否</v>
      </c>
      <c r="I1256" s="476" t="str">
        <f t="shared" si="117"/>
        <v>项</v>
      </c>
      <c r="J1256" s="284">
        <v>2220113</v>
      </c>
      <c r="K1256" s="284" t="s">
        <v>2007</v>
      </c>
      <c r="L1256" s="287">
        <v>0</v>
      </c>
      <c r="M1256" s="285">
        <f t="shared" si="118"/>
        <v>0</v>
      </c>
      <c r="N1256" s="285">
        <f t="shared" si="119"/>
        <v>0</v>
      </c>
    </row>
    <row r="1257" ht="34.9" customHeight="1" spans="1:14">
      <c r="A1257" s="473">
        <v>2220114</v>
      </c>
      <c r="B1257" s="216" t="s">
        <v>2008</v>
      </c>
      <c r="C1257" s="190"/>
      <c r="D1257" s="190"/>
      <c r="E1257" s="186"/>
      <c r="F1257" s="278" t="str">
        <f t="shared" si="114"/>
        <v/>
      </c>
      <c r="G1257" s="278" t="str">
        <f t="shared" si="115"/>
        <v/>
      </c>
      <c r="H1257" s="472" t="str">
        <f t="shared" si="116"/>
        <v>否</v>
      </c>
      <c r="I1257" s="476" t="str">
        <f t="shared" si="117"/>
        <v>项</v>
      </c>
      <c r="J1257" s="284">
        <v>2220114</v>
      </c>
      <c r="K1257" s="284" t="s">
        <v>2009</v>
      </c>
      <c r="L1257" s="287">
        <v>0</v>
      </c>
      <c r="M1257" s="285">
        <f t="shared" si="118"/>
        <v>0</v>
      </c>
      <c r="N1257" s="285">
        <f t="shared" si="119"/>
        <v>0</v>
      </c>
    </row>
    <row r="1258" ht="34.9" customHeight="1" spans="1:14">
      <c r="A1258" s="473">
        <v>2220115</v>
      </c>
      <c r="B1258" s="216" t="s">
        <v>2010</v>
      </c>
      <c r="C1258" s="190">
        <v>246</v>
      </c>
      <c r="D1258" s="190">
        <v>280</v>
      </c>
      <c r="E1258" s="190">
        <v>246</v>
      </c>
      <c r="F1258" s="278">
        <f t="shared" si="114"/>
        <v>0</v>
      </c>
      <c r="G1258" s="278">
        <f t="shared" si="115"/>
        <v>0.878571428571429</v>
      </c>
      <c r="H1258" s="472" t="str">
        <f t="shared" si="116"/>
        <v>是</v>
      </c>
      <c r="I1258" s="476" t="str">
        <f t="shared" si="117"/>
        <v>项</v>
      </c>
      <c r="J1258" s="284">
        <v>2220115</v>
      </c>
      <c r="K1258" s="284" t="s">
        <v>2011</v>
      </c>
      <c r="L1258" s="287">
        <v>246</v>
      </c>
      <c r="M1258" s="285">
        <f t="shared" si="118"/>
        <v>0</v>
      </c>
      <c r="N1258" s="285">
        <f t="shared" si="119"/>
        <v>0</v>
      </c>
    </row>
    <row r="1259" ht="34.9" customHeight="1" spans="1:14">
      <c r="A1259" s="473">
        <v>2220118</v>
      </c>
      <c r="B1259" s="216" t="s">
        <v>2012</v>
      </c>
      <c r="C1259" s="190"/>
      <c r="D1259" s="190"/>
      <c r="E1259" s="186"/>
      <c r="F1259" s="278" t="str">
        <f t="shared" si="114"/>
        <v/>
      </c>
      <c r="G1259" s="278" t="str">
        <f t="shared" si="115"/>
        <v/>
      </c>
      <c r="H1259" s="472" t="str">
        <f t="shared" si="116"/>
        <v>否</v>
      </c>
      <c r="I1259" s="476" t="str">
        <f t="shared" si="117"/>
        <v>项</v>
      </c>
      <c r="J1259" s="284">
        <v>2220118</v>
      </c>
      <c r="K1259" s="284" t="s">
        <v>2013</v>
      </c>
      <c r="L1259" s="287">
        <v>0</v>
      </c>
      <c r="M1259" s="285">
        <f t="shared" si="118"/>
        <v>0</v>
      </c>
      <c r="N1259" s="285">
        <f t="shared" si="119"/>
        <v>0</v>
      </c>
    </row>
    <row r="1260" ht="34.9" customHeight="1" spans="1:14">
      <c r="A1260" s="473">
        <v>2220150</v>
      </c>
      <c r="B1260" s="216" t="s">
        <v>163</v>
      </c>
      <c r="C1260" s="190"/>
      <c r="D1260" s="190"/>
      <c r="E1260" s="186"/>
      <c r="F1260" s="278" t="str">
        <f t="shared" si="114"/>
        <v/>
      </c>
      <c r="G1260" s="278" t="str">
        <f t="shared" si="115"/>
        <v/>
      </c>
      <c r="H1260" s="472" t="str">
        <f t="shared" si="116"/>
        <v>否</v>
      </c>
      <c r="I1260" s="476" t="str">
        <f t="shared" si="117"/>
        <v>项</v>
      </c>
      <c r="J1260" s="284">
        <v>2220150</v>
      </c>
      <c r="K1260" s="284" t="s">
        <v>164</v>
      </c>
      <c r="L1260" s="287">
        <v>0</v>
      </c>
      <c r="M1260" s="285">
        <f t="shared" si="118"/>
        <v>0</v>
      </c>
      <c r="N1260" s="285">
        <f t="shared" si="119"/>
        <v>0</v>
      </c>
    </row>
    <row r="1261" ht="34.9" customHeight="1" spans="1:14">
      <c r="A1261" s="473">
        <v>2220199</v>
      </c>
      <c r="B1261" s="216" t="s">
        <v>2014</v>
      </c>
      <c r="C1261" s="190">
        <v>-1</v>
      </c>
      <c r="D1261" s="190"/>
      <c r="E1261" s="190">
        <v>46</v>
      </c>
      <c r="F1261" s="278">
        <f t="shared" si="114"/>
        <v>-47</v>
      </c>
      <c r="G1261" s="278" t="str">
        <f t="shared" si="115"/>
        <v/>
      </c>
      <c r="H1261" s="472" t="str">
        <f t="shared" si="116"/>
        <v>是</v>
      </c>
      <c r="I1261" s="476" t="str">
        <f t="shared" si="117"/>
        <v>项</v>
      </c>
      <c r="J1261" s="284">
        <v>2220199</v>
      </c>
      <c r="K1261" s="284" t="s">
        <v>2015</v>
      </c>
      <c r="L1261" s="287">
        <v>46</v>
      </c>
      <c r="M1261" s="285">
        <f t="shared" si="118"/>
        <v>0</v>
      </c>
      <c r="N1261" s="285">
        <f t="shared" si="119"/>
        <v>0</v>
      </c>
    </row>
    <row r="1262" ht="34.9" customHeight="1" spans="1:14">
      <c r="A1262" s="473">
        <v>22202</v>
      </c>
      <c r="B1262" s="216" t="s">
        <v>2016</v>
      </c>
      <c r="C1262" s="190">
        <f>SUM(C1263:C1275)</f>
        <v>23</v>
      </c>
      <c r="D1262" s="190">
        <f>SUM(D1263:D1275)</f>
        <v>0</v>
      </c>
      <c r="E1262" s="186">
        <f>SUM(E1263:E1275)</f>
        <v>0</v>
      </c>
      <c r="F1262" s="278">
        <f t="shared" si="114"/>
        <v>-1</v>
      </c>
      <c r="G1262" s="278" t="str">
        <f t="shared" si="115"/>
        <v/>
      </c>
      <c r="H1262" s="472" t="str">
        <f t="shared" si="116"/>
        <v>是</v>
      </c>
      <c r="I1262" s="476" t="str">
        <f t="shared" si="117"/>
        <v>款</v>
      </c>
      <c r="J1262" s="284">
        <v>22202</v>
      </c>
      <c r="K1262" s="286" t="s">
        <v>2017</v>
      </c>
      <c r="L1262" s="287">
        <v>0</v>
      </c>
      <c r="M1262" s="285">
        <f t="shared" si="118"/>
        <v>0</v>
      </c>
      <c r="N1262" s="285">
        <f t="shared" si="119"/>
        <v>0</v>
      </c>
    </row>
    <row r="1263" ht="34.9" customHeight="1" spans="1:14">
      <c r="A1263" s="473">
        <v>2220201</v>
      </c>
      <c r="B1263" s="216" t="s">
        <v>145</v>
      </c>
      <c r="C1263" s="190"/>
      <c r="D1263" s="190"/>
      <c r="E1263" s="186"/>
      <c r="F1263" s="278" t="str">
        <f t="shared" si="114"/>
        <v/>
      </c>
      <c r="G1263" s="278" t="str">
        <f t="shared" si="115"/>
        <v/>
      </c>
      <c r="H1263" s="472" t="str">
        <f t="shared" si="116"/>
        <v>否</v>
      </c>
      <c r="I1263" s="476" t="str">
        <f t="shared" si="117"/>
        <v>项</v>
      </c>
      <c r="J1263" s="284">
        <v>2220201</v>
      </c>
      <c r="K1263" s="284" t="s">
        <v>146</v>
      </c>
      <c r="L1263" s="287">
        <v>0</v>
      </c>
      <c r="M1263" s="285">
        <f t="shared" si="118"/>
        <v>0</v>
      </c>
      <c r="N1263" s="285">
        <f t="shared" si="119"/>
        <v>0</v>
      </c>
    </row>
    <row r="1264" ht="34.9" customHeight="1" spans="1:14">
      <c r="A1264" s="473">
        <v>2220202</v>
      </c>
      <c r="B1264" s="216" t="s">
        <v>147</v>
      </c>
      <c r="C1264" s="190"/>
      <c r="D1264" s="190"/>
      <c r="E1264" s="186"/>
      <c r="F1264" s="278" t="str">
        <f t="shared" si="114"/>
        <v/>
      </c>
      <c r="G1264" s="278" t="str">
        <f t="shared" si="115"/>
        <v/>
      </c>
      <c r="H1264" s="472" t="str">
        <f t="shared" si="116"/>
        <v>否</v>
      </c>
      <c r="I1264" s="476" t="str">
        <f t="shared" si="117"/>
        <v>项</v>
      </c>
      <c r="J1264" s="284">
        <v>2220202</v>
      </c>
      <c r="K1264" s="284" t="s">
        <v>148</v>
      </c>
      <c r="L1264" s="287">
        <v>0</v>
      </c>
      <c r="M1264" s="285">
        <f t="shared" si="118"/>
        <v>0</v>
      </c>
      <c r="N1264" s="285">
        <f t="shared" si="119"/>
        <v>0</v>
      </c>
    </row>
    <row r="1265" ht="34.9" customHeight="1" spans="1:14">
      <c r="A1265" s="473">
        <v>2220203</v>
      </c>
      <c r="B1265" s="216" t="s">
        <v>149</v>
      </c>
      <c r="C1265" s="190"/>
      <c r="D1265" s="190"/>
      <c r="E1265" s="186"/>
      <c r="F1265" s="278" t="str">
        <f t="shared" si="114"/>
        <v/>
      </c>
      <c r="G1265" s="278" t="str">
        <f t="shared" si="115"/>
        <v/>
      </c>
      <c r="H1265" s="472" t="str">
        <f t="shared" si="116"/>
        <v>否</v>
      </c>
      <c r="I1265" s="476" t="str">
        <f t="shared" si="117"/>
        <v>项</v>
      </c>
      <c r="J1265" s="284">
        <v>2220203</v>
      </c>
      <c r="K1265" s="284" t="s">
        <v>150</v>
      </c>
      <c r="L1265" s="287">
        <v>0</v>
      </c>
      <c r="M1265" s="285">
        <f t="shared" si="118"/>
        <v>0</v>
      </c>
      <c r="N1265" s="285">
        <f t="shared" si="119"/>
        <v>0</v>
      </c>
    </row>
    <row r="1266" ht="34.9" customHeight="1" spans="1:14">
      <c r="A1266" s="473">
        <v>2220204</v>
      </c>
      <c r="B1266" s="216" t="s">
        <v>2018</v>
      </c>
      <c r="C1266" s="190"/>
      <c r="D1266" s="190"/>
      <c r="E1266" s="186"/>
      <c r="F1266" s="278" t="str">
        <f t="shared" si="114"/>
        <v/>
      </c>
      <c r="G1266" s="278" t="str">
        <f t="shared" si="115"/>
        <v/>
      </c>
      <c r="H1266" s="472" t="str">
        <f t="shared" si="116"/>
        <v>否</v>
      </c>
      <c r="I1266" s="476" t="str">
        <f t="shared" si="117"/>
        <v>项</v>
      </c>
      <c r="J1266" s="284">
        <v>2220204</v>
      </c>
      <c r="K1266" s="284" t="s">
        <v>2019</v>
      </c>
      <c r="L1266" s="287">
        <v>0</v>
      </c>
      <c r="M1266" s="285">
        <f t="shared" si="118"/>
        <v>0</v>
      </c>
      <c r="N1266" s="285">
        <f t="shared" si="119"/>
        <v>0</v>
      </c>
    </row>
    <row r="1267" ht="34.9" customHeight="1" spans="1:14">
      <c r="A1267" s="473">
        <v>2220205</v>
      </c>
      <c r="B1267" s="216" t="s">
        <v>2020</v>
      </c>
      <c r="C1267" s="190"/>
      <c r="D1267" s="190"/>
      <c r="E1267" s="186"/>
      <c r="F1267" s="278" t="str">
        <f t="shared" si="114"/>
        <v/>
      </c>
      <c r="G1267" s="278" t="str">
        <f t="shared" si="115"/>
        <v/>
      </c>
      <c r="H1267" s="472" t="str">
        <f t="shared" si="116"/>
        <v>否</v>
      </c>
      <c r="I1267" s="476" t="str">
        <f t="shared" si="117"/>
        <v>项</v>
      </c>
      <c r="J1267" s="284">
        <v>2220205</v>
      </c>
      <c r="K1267" s="284" t="s">
        <v>2021</v>
      </c>
      <c r="L1267" s="287">
        <v>0</v>
      </c>
      <c r="M1267" s="285">
        <f t="shared" si="118"/>
        <v>0</v>
      </c>
      <c r="N1267" s="285">
        <f t="shared" si="119"/>
        <v>0</v>
      </c>
    </row>
    <row r="1268" ht="34.9" customHeight="1" spans="1:14">
      <c r="A1268" s="473">
        <v>2220206</v>
      </c>
      <c r="B1268" s="216" t="s">
        <v>2022</v>
      </c>
      <c r="C1268" s="190"/>
      <c r="D1268" s="190"/>
      <c r="E1268" s="186"/>
      <c r="F1268" s="278" t="str">
        <f t="shared" si="114"/>
        <v/>
      </c>
      <c r="G1268" s="278" t="str">
        <f t="shared" si="115"/>
        <v/>
      </c>
      <c r="H1268" s="472" t="str">
        <f t="shared" si="116"/>
        <v>否</v>
      </c>
      <c r="I1268" s="476" t="str">
        <f t="shared" si="117"/>
        <v>项</v>
      </c>
      <c r="J1268" s="284">
        <v>2220206</v>
      </c>
      <c r="K1268" s="284" t="s">
        <v>2023</v>
      </c>
      <c r="L1268" s="287">
        <v>0</v>
      </c>
      <c r="M1268" s="285">
        <f t="shared" si="118"/>
        <v>0</v>
      </c>
      <c r="N1268" s="285">
        <f t="shared" si="119"/>
        <v>0</v>
      </c>
    </row>
    <row r="1269" s="345" customFormat="1" ht="34.9" customHeight="1" spans="1:14">
      <c r="A1269" s="473">
        <v>2220207</v>
      </c>
      <c r="B1269" s="216" t="s">
        <v>2024</v>
      </c>
      <c r="C1269" s="190"/>
      <c r="D1269" s="190"/>
      <c r="E1269" s="186"/>
      <c r="F1269" s="278" t="str">
        <f t="shared" si="114"/>
        <v/>
      </c>
      <c r="G1269" s="278" t="str">
        <f t="shared" si="115"/>
        <v/>
      </c>
      <c r="H1269" s="472" t="str">
        <f t="shared" si="116"/>
        <v>否</v>
      </c>
      <c r="I1269" s="476" t="str">
        <f t="shared" si="117"/>
        <v>项</v>
      </c>
      <c r="J1269" s="284">
        <v>2220207</v>
      </c>
      <c r="K1269" s="284" t="s">
        <v>2025</v>
      </c>
      <c r="L1269" s="287">
        <v>0</v>
      </c>
      <c r="M1269" s="285">
        <f t="shared" si="118"/>
        <v>0</v>
      </c>
      <c r="N1269" s="285">
        <f t="shared" si="119"/>
        <v>0</v>
      </c>
    </row>
    <row r="1270" s="345" customFormat="1" ht="34.9" customHeight="1" spans="1:14">
      <c r="A1270" s="473">
        <v>2220209</v>
      </c>
      <c r="B1270" s="216" t="s">
        <v>2026</v>
      </c>
      <c r="C1270" s="190"/>
      <c r="D1270" s="190"/>
      <c r="E1270" s="186"/>
      <c r="F1270" s="278" t="str">
        <f t="shared" si="114"/>
        <v/>
      </c>
      <c r="G1270" s="278" t="str">
        <f t="shared" si="115"/>
        <v/>
      </c>
      <c r="H1270" s="472" t="str">
        <f t="shared" si="116"/>
        <v>否</v>
      </c>
      <c r="I1270" s="476" t="str">
        <f t="shared" si="117"/>
        <v>项</v>
      </c>
      <c r="J1270" s="284">
        <v>2220209</v>
      </c>
      <c r="K1270" s="284" t="s">
        <v>2027</v>
      </c>
      <c r="L1270" s="287">
        <v>0</v>
      </c>
      <c r="M1270" s="285">
        <f t="shared" si="118"/>
        <v>0</v>
      </c>
      <c r="N1270" s="285">
        <f t="shared" si="119"/>
        <v>0</v>
      </c>
    </row>
    <row r="1271" s="345" customFormat="1" ht="34.9" customHeight="1" spans="1:14">
      <c r="A1271" s="473">
        <v>2220210</v>
      </c>
      <c r="B1271" s="216" t="s">
        <v>2028</v>
      </c>
      <c r="C1271" s="190"/>
      <c r="D1271" s="190"/>
      <c r="E1271" s="186"/>
      <c r="F1271" s="278" t="str">
        <f t="shared" si="114"/>
        <v/>
      </c>
      <c r="G1271" s="278" t="str">
        <f t="shared" si="115"/>
        <v/>
      </c>
      <c r="H1271" s="472" t="str">
        <f t="shared" si="116"/>
        <v>否</v>
      </c>
      <c r="I1271" s="476" t="str">
        <f t="shared" si="117"/>
        <v>项</v>
      </c>
      <c r="J1271" s="284">
        <v>2220210</v>
      </c>
      <c r="K1271" s="284" t="s">
        <v>2029</v>
      </c>
      <c r="L1271" s="287">
        <v>0</v>
      </c>
      <c r="M1271" s="285">
        <f t="shared" si="118"/>
        <v>0</v>
      </c>
      <c r="N1271" s="285">
        <f t="shared" si="119"/>
        <v>0</v>
      </c>
    </row>
    <row r="1272" s="345" customFormat="1" ht="34.9" customHeight="1" spans="1:14">
      <c r="A1272" s="473">
        <v>2220211</v>
      </c>
      <c r="B1272" s="216" t="s">
        <v>2030</v>
      </c>
      <c r="C1272" s="190">
        <v>23</v>
      </c>
      <c r="D1272" s="190"/>
      <c r="E1272" s="186"/>
      <c r="F1272" s="278">
        <f t="shared" si="114"/>
        <v>-1</v>
      </c>
      <c r="G1272" s="278" t="str">
        <f t="shared" si="115"/>
        <v/>
      </c>
      <c r="H1272" s="472" t="str">
        <f t="shared" si="116"/>
        <v>是</v>
      </c>
      <c r="I1272" s="476" t="str">
        <f t="shared" si="117"/>
        <v>项</v>
      </c>
      <c r="J1272" s="284">
        <v>2220211</v>
      </c>
      <c r="K1272" s="284" t="s">
        <v>2031</v>
      </c>
      <c r="L1272" s="287">
        <v>0</v>
      </c>
      <c r="M1272" s="285">
        <f t="shared" si="118"/>
        <v>0</v>
      </c>
      <c r="N1272" s="285">
        <f t="shared" si="119"/>
        <v>0</v>
      </c>
    </row>
    <row r="1273" s="345" customFormat="1" ht="34.9" customHeight="1" spans="1:14">
      <c r="A1273" s="473">
        <v>2220212</v>
      </c>
      <c r="B1273" s="216" t="s">
        <v>2032</v>
      </c>
      <c r="C1273" s="190"/>
      <c r="D1273" s="190"/>
      <c r="E1273" s="186"/>
      <c r="F1273" s="278" t="str">
        <f t="shared" si="114"/>
        <v/>
      </c>
      <c r="G1273" s="278" t="str">
        <f t="shared" si="115"/>
        <v/>
      </c>
      <c r="H1273" s="472" t="str">
        <f t="shared" si="116"/>
        <v>否</v>
      </c>
      <c r="I1273" s="476" t="str">
        <f t="shared" si="117"/>
        <v>项</v>
      </c>
      <c r="J1273" s="284">
        <v>2220212</v>
      </c>
      <c r="K1273" s="284" t="s">
        <v>2033</v>
      </c>
      <c r="L1273" s="287">
        <v>0</v>
      </c>
      <c r="M1273" s="285">
        <f t="shared" si="118"/>
        <v>0</v>
      </c>
      <c r="N1273" s="285">
        <f t="shared" si="119"/>
        <v>0</v>
      </c>
    </row>
    <row r="1274" s="345" customFormat="1" ht="34.9" customHeight="1" spans="1:14">
      <c r="A1274" s="473">
        <v>2220250</v>
      </c>
      <c r="B1274" s="216" t="s">
        <v>163</v>
      </c>
      <c r="C1274" s="190"/>
      <c r="D1274" s="190"/>
      <c r="E1274" s="186"/>
      <c r="F1274" s="278" t="str">
        <f t="shared" si="114"/>
        <v/>
      </c>
      <c r="G1274" s="278" t="str">
        <f t="shared" si="115"/>
        <v/>
      </c>
      <c r="H1274" s="472" t="str">
        <f t="shared" si="116"/>
        <v>否</v>
      </c>
      <c r="I1274" s="476" t="str">
        <f t="shared" si="117"/>
        <v>项</v>
      </c>
      <c r="J1274" s="284">
        <v>2220250</v>
      </c>
      <c r="K1274" s="284" t="s">
        <v>164</v>
      </c>
      <c r="L1274" s="287">
        <v>0</v>
      </c>
      <c r="M1274" s="285">
        <f t="shared" si="118"/>
        <v>0</v>
      </c>
      <c r="N1274" s="285">
        <f t="shared" si="119"/>
        <v>0</v>
      </c>
    </row>
    <row r="1275" s="345" customFormat="1" ht="34.9" customHeight="1" spans="1:14">
      <c r="A1275" s="473">
        <v>2220299</v>
      </c>
      <c r="B1275" s="216" t="s">
        <v>2034</v>
      </c>
      <c r="C1275" s="190"/>
      <c r="D1275" s="190"/>
      <c r="E1275" s="186"/>
      <c r="F1275" s="278" t="str">
        <f t="shared" si="114"/>
        <v/>
      </c>
      <c r="G1275" s="278" t="str">
        <f t="shared" si="115"/>
        <v/>
      </c>
      <c r="H1275" s="472" t="str">
        <f t="shared" si="116"/>
        <v>否</v>
      </c>
      <c r="I1275" s="476" t="str">
        <f t="shared" si="117"/>
        <v>项</v>
      </c>
      <c r="J1275" s="284">
        <v>2220299</v>
      </c>
      <c r="K1275" s="284" t="s">
        <v>2035</v>
      </c>
      <c r="L1275" s="287">
        <v>0</v>
      </c>
      <c r="M1275" s="285">
        <f t="shared" si="118"/>
        <v>0</v>
      </c>
      <c r="N1275" s="285">
        <f t="shared" si="119"/>
        <v>0</v>
      </c>
    </row>
    <row r="1276" ht="34.9" customHeight="1" spans="1:14">
      <c r="A1276" s="473">
        <v>22203</v>
      </c>
      <c r="B1276" s="216" t="s">
        <v>2036</v>
      </c>
      <c r="C1276" s="190">
        <f>SUM(C1277:C1280)</f>
        <v>0</v>
      </c>
      <c r="D1276" s="190">
        <f>SUM(D1277:D1280)</f>
        <v>0</v>
      </c>
      <c r="E1276" s="186">
        <f>SUM(E1277:E1280)</f>
        <v>0</v>
      </c>
      <c r="F1276" s="278" t="str">
        <f t="shared" si="114"/>
        <v/>
      </c>
      <c r="G1276" s="278" t="str">
        <f t="shared" si="115"/>
        <v/>
      </c>
      <c r="H1276" s="472" t="str">
        <f t="shared" si="116"/>
        <v>否</v>
      </c>
      <c r="I1276" s="476" t="str">
        <f t="shared" si="117"/>
        <v>款</v>
      </c>
      <c r="J1276" s="284">
        <v>22203</v>
      </c>
      <c r="K1276" s="286" t="s">
        <v>2037</v>
      </c>
      <c r="L1276" s="287">
        <v>0</v>
      </c>
      <c r="M1276" s="285">
        <f t="shared" si="118"/>
        <v>0</v>
      </c>
      <c r="N1276" s="285">
        <f t="shared" si="119"/>
        <v>0</v>
      </c>
    </row>
    <row r="1277" ht="34.9" customHeight="1" spans="1:14">
      <c r="A1277" s="473">
        <v>2220301</v>
      </c>
      <c r="B1277" s="216" t="s">
        <v>2038</v>
      </c>
      <c r="C1277" s="190"/>
      <c r="D1277" s="190"/>
      <c r="E1277" s="186"/>
      <c r="F1277" s="278" t="str">
        <f t="shared" si="114"/>
        <v/>
      </c>
      <c r="G1277" s="278" t="str">
        <f t="shared" si="115"/>
        <v/>
      </c>
      <c r="H1277" s="472" t="str">
        <f t="shared" si="116"/>
        <v>否</v>
      </c>
      <c r="I1277" s="476" t="str">
        <f t="shared" si="117"/>
        <v>项</v>
      </c>
      <c r="J1277" s="284">
        <v>2220301</v>
      </c>
      <c r="K1277" s="284" t="s">
        <v>2039</v>
      </c>
      <c r="L1277" s="287">
        <v>0</v>
      </c>
      <c r="M1277" s="285">
        <f t="shared" si="118"/>
        <v>0</v>
      </c>
      <c r="N1277" s="285">
        <f t="shared" si="119"/>
        <v>0</v>
      </c>
    </row>
    <row r="1278" s="345" customFormat="1" ht="34.9" customHeight="1" spans="1:14">
      <c r="A1278" s="473">
        <v>2220303</v>
      </c>
      <c r="B1278" s="216" t="s">
        <v>2040</v>
      </c>
      <c r="C1278" s="190"/>
      <c r="D1278" s="190"/>
      <c r="E1278" s="186"/>
      <c r="F1278" s="278" t="str">
        <f t="shared" si="114"/>
        <v/>
      </c>
      <c r="G1278" s="278" t="str">
        <f t="shared" si="115"/>
        <v/>
      </c>
      <c r="H1278" s="472" t="str">
        <f t="shared" si="116"/>
        <v>否</v>
      </c>
      <c r="I1278" s="476" t="str">
        <f t="shared" si="117"/>
        <v>项</v>
      </c>
      <c r="J1278" s="284">
        <v>2220303</v>
      </c>
      <c r="K1278" s="284" t="s">
        <v>2041</v>
      </c>
      <c r="L1278" s="287">
        <v>0</v>
      </c>
      <c r="M1278" s="285">
        <f t="shared" si="118"/>
        <v>0</v>
      </c>
      <c r="N1278" s="285">
        <f t="shared" si="119"/>
        <v>0</v>
      </c>
    </row>
    <row r="1279" ht="34.9" customHeight="1" spans="1:14">
      <c r="A1279" s="473">
        <v>2220304</v>
      </c>
      <c r="B1279" s="216" t="s">
        <v>2042</v>
      </c>
      <c r="C1279" s="190"/>
      <c r="D1279" s="190"/>
      <c r="E1279" s="186"/>
      <c r="F1279" s="278" t="str">
        <f t="shared" si="114"/>
        <v/>
      </c>
      <c r="G1279" s="278" t="str">
        <f t="shared" si="115"/>
        <v/>
      </c>
      <c r="H1279" s="472" t="str">
        <f t="shared" si="116"/>
        <v>否</v>
      </c>
      <c r="I1279" s="476" t="str">
        <f t="shared" si="117"/>
        <v>项</v>
      </c>
      <c r="J1279" s="284">
        <v>2220304</v>
      </c>
      <c r="K1279" s="284" t="s">
        <v>2043</v>
      </c>
      <c r="L1279" s="287">
        <v>0</v>
      </c>
      <c r="M1279" s="285">
        <f t="shared" si="118"/>
        <v>0</v>
      </c>
      <c r="N1279" s="285">
        <f t="shared" si="119"/>
        <v>0</v>
      </c>
    </row>
    <row r="1280" s="345" customFormat="1" ht="34.9" customHeight="1" spans="1:14">
      <c r="A1280" s="473">
        <v>2220399</v>
      </c>
      <c r="B1280" s="216" t="s">
        <v>2044</v>
      </c>
      <c r="C1280" s="190"/>
      <c r="D1280" s="190"/>
      <c r="E1280" s="186"/>
      <c r="F1280" s="278" t="str">
        <f t="shared" si="114"/>
        <v/>
      </c>
      <c r="G1280" s="278" t="str">
        <f t="shared" si="115"/>
        <v/>
      </c>
      <c r="H1280" s="472" t="str">
        <f t="shared" si="116"/>
        <v>否</v>
      </c>
      <c r="I1280" s="476" t="str">
        <f t="shared" si="117"/>
        <v>项</v>
      </c>
      <c r="J1280" s="284">
        <v>2220399</v>
      </c>
      <c r="K1280" s="284" t="s">
        <v>2045</v>
      </c>
      <c r="L1280" s="287">
        <v>0</v>
      </c>
      <c r="M1280" s="285">
        <f t="shared" si="118"/>
        <v>0</v>
      </c>
      <c r="N1280" s="285">
        <f t="shared" si="119"/>
        <v>0</v>
      </c>
    </row>
    <row r="1281" s="345" customFormat="1" ht="34.9" customHeight="1" spans="1:14">
      <c r="A1281" s="473">
        <v>22204</v>
      </c>
      <c r="B1281" s="216" t="s">
        <v>2046</v>
      </c>
      <c r="C1281" s="190">
        <f>SUM(C1282:C1286)</f>
        <v>199</v>
      </c>
      <c r="D1281" s="190">
        <f>SUM(D1282:D1286)</f>
        <v>149</v>
      </c>
      <c r="E1281" s="186">
        <f>SUM(E1282:E1286)</f>
        <v>127</v>
      </c>
      <c r="F1281" s="278">
        <f t="shared" si="114"/>
        <v>-0.361809045226131</v>
      </c>
      <c r="G1281" s="278">
        <f t="shared" si="115"/>
        <v>0.852348993288591</v>
      </c>
      <c r="H1281" s="472" t="str">
        <f t="shared" si="116"/>
        <v>是</v>
      </c>
      <c r="I1281" s="476" t="str">
        <f t="shared" si="117"/>
        <v>款</v>
      </c>
      <c r="J1281" s="284">
        <v>22204</v>
      </c>
      <c r="K1281" s="286" t="s">
        <v>2047</v>
      </c>
      <c r="L1281" s="287">
        <v>127</v>
      </c>
      <c r="M1281" s="285">
        <f t="shared" si="118"/>
        <v>0</v>
      </c>
      <c r="N1281" s="285">
        <f t="shared" si="119"/>
        <v>0</v>
      </c>
    </row>
    <row r="1282" s="345" customFormat="1" ht="34.9" customHeight="1" spans="1:14">
      <c r="A1282" s="473">
        <v>2220401</v>
      </c>
      <c r="B1282" s="216" t="s">
        <v>2048</v>
      </c>
      <c r="C1282" s="190"/>
      <c r="D1282" s="190"/>
      <c r="E1282" s="186"/>
      <c r="F1282" s="278" t="str">
        <f t="shared" si="114"/>
        <v/>
      </c>
      <c r="G1282" s="278" t="str">
        <f t="shared" si="115"/>
        <v/>
      </c>
      <c r="H1282" s="472" t="str">
        <f t="shared" si="116"/>
        <v>否</v>
      </c>
      <c r="I1282" s="476" t="str">
        <f t="shared" si="117"/>
        <v>项</v>
      </c>
      <c r="J1282" s="284">
        <v>2220401</v>
      </c>
      <c r="K1282" s="284" t="s">
        <v>2049</v>
      </c>
      <c r="L1282" s="287">
        <v>0</v>
      </c>
      <c r="M1282" s="285">
        <f t="shared" si="118"/>
        <v>0</v>
      </c>
      <c r="N1282" s="285">
        <f t="shared" si="119"/>
        <v>0</v>
      </c>
    </row>
    <row r="1283" s="345" customFormat="1" ht="34.9" customHeight="1" spans="1:14">
      <c r="A1283" s="473">
        <v>2220402</v>
      </c>
      <c r="B1283" s="216" t="s">
        <v>2050</v>
      </c>
      <c r="C1283" s="190">
        <v>149</v>
      </c>
      <c r="D1283" s="400">
        <v>149</v>
      </c>
      <c r="E1283" s="190">
        <v>127</v>
      </c>
      <c r="F1283" s="278">
        <f t="shared" si="114"/>
        <v>-0.147651006711409</v>
      </c>
      <c r="G1283" s="278">
        <f t="shared" si="115"/>
        <v>0.852348993288591</v>
      </c>
      <c r="H1283" s="472" t="str">
        <f t="shared" si="116"/>
        <v>是</v>
      </c>
      <c r="I1283" s="476" t="str">
        <f t="shared" si="117"/>
        <v>项</v>
      </c>
      <c r="J1283" s="284">
        <v>2220402</v>
      </c>
      <c r="K1283" s="284" t="s">
        <v>2051</v>
      </c>
      <c r="L1283" s="287">
        <v>127</v>
      </c>
      <c r="M1283" s="285">
        <f t="shared" si="118"/>
        <v>0</v>
      </c>
      <c r="N1283" s="285">
        <f t="shared" si="119"/>
        <v>0</v>
      </c>
    </row>
    <row r="1284" s="345" customFormat="1" ht="34.9" customHeight="1" spans="1:14">
      <c r="A1284" s="473">
        <v>2220403</v>
      </c>
      <c r="B1284" s="216" t="s">
        <v>2052</v>
      </c>
      <c r="C1284" s="190">
        <v>50</v>
      </c>
      <c r="D1284" s="190"/>
      <c r="E1284" s="186"/>
      <c r="F1284" s="278">
        <f t="shared" si="114"/>
        <v>-1</v>
      </c>
      <c r="G1284" s="278" t="str">
        <f t="shared" si="115"/>
        <v/>
      </c>
      <c r="H1284" s="472" t="str">
        <f t="shared" si="116"/>
        <v>是</v>
      </c>
      <c r="I1284" s="476" t="str">
        <f t="shared" si="117"/>
        <v>项</v>
      </c>
      <c r="J1284" s="284">
        <v>2220403</v>
      </c>
      <c r="K1284" s="284" t="s">
        <v>2053</v>
      </c>
      <c r="L1284" s="287">
        <v>0</v>
      </c>
      <c r="M1284" s="285">
        <f t="shared" si="118"/>
        <v>0</v>
      </c>
      <c r="N1284" s="285">
        <f t="shared" si="119"/>
        <v>0</v>
      </c>
    </row>
    <row r="1285" s="345" customFormat="1" ht="34.9" customHeight="1" spans="1:14">
      <c r="A1285" s="473">
        <v>2220404</v>
      </c>
      <c r="B1285" s="216" t="s">
        <v>2054</v>
      </c>
      <c r="C1285" s="190"/>
      <c r="D1285" s="190"/>
      <c r="E1285" s="186"/>
      <c r="F1285" s="278" t="str">
        <f t="shared" ref="F1285:F1348" si="120">IF(C1285&lt;&gt;0,E1285/C1285-1,"")</f>
        <v/>
      </c>
      <c r="G1285" s="278" t="str">
        <f t="shared" ref="G1285:G1348" si="121">IF(D1285&lt;&gt;0,E1285/D1285,"")</f>
        <v/>
      </c>
      <c r="H1285" s="472" t="str">
        <f t="shared" ref="H1285:H1348" si="122">IF(LEN(A1285)=3,"是",IF(B1285&lt;&gt;"",IF(SUM(C1285:E1285)&lt;&gt;0,"是","否"),"是"))</f>
        <v>否</v>
      </c>
      <c r="I1285" s="476" t="str">
        <f t="shared" ref="I1285:I1348" si="123">IF(LEN(A1285)=3,"类",IF(LEN(A1285)=5,"款","项"))</f>
        <v>项</v>
      </c>
      <c r="J1285" s="284">
        <v>2220404</v>
      </c>
      <c r="K1285" s="284" t="s">
        <v>2055</v>
      </c>
      <c r="L1285" s="287">
        <v>0</v>
      </c>
      <c r="M1285" s="285">
        <f t="shared" si="118"/>
        <v>0</v>
      </c>
      <c r="N1285" s="285">
        <f t="shared" si="119"/>
        <v>0</v>
      </c>
    </row>
    <row r="1286" ht="34.9" customHeight="1" spans="1:14">
      <c r="A1286" s="473">
        <v>2220499</v>
      </c>
      <c r="B1286" s="216" t="s">
        <v>2056</v>
      </c>
      <c r="C1286" s="190"/>
      <c r="D1286" s="190"/>
      <c r="E1286" s="186"/>
      <c r="F1286" s="278" t="str">
        <f t="shared" si="120"/>
        <v/>
      </c>
      <c r="G1286" s="278" t="str">
        <f t="shared" si="121"/>
        <v/>
      </c>
      <c r="H1286" s="472" t="str">
        <f t="shared" si="122"/>
        <v>否</v>
      </c>
      <c r="I1286" s="476" t="str">
        <f t="shared" si="123"/>
        <v>项</v>
      </c>
      <c r="J1286" s="284">
        <v>2220499</v>
      </c>
      <c r="K1286" s="284" t="s">
        <v>2057</v>
      </c>
      <c r="L1286" s="287">
        <v>0</v>
      </c>
      <c r="M1286" s="285">
        <f t="shared" ref="M1286:M1349" si="124">A1286-J1286</f>
        <v>0</v>
      </c>
      <c r="N1286" s="285">
        <f t="shared" ref="N1286:N1349" si="125">E1286-L1286</f>
        <v>0</v>
      </c>
    </row>
    <row r="1287" ht="34.9" customHeight="1" spans="1:14">
      <c r="A1287" s="473">
        <v>22205</v>
      </c>
      <c r="B1287" s="216" t="s">
        <v>2058</v>
      </c>
      <c r="C1287" s="190">
        <f>SUM(C1288:C1299)</f>
        <v>0</v>
      </c>
      <c r="D1287" s="190">
        <f>SUM(D1288:D1299)</f>
        <v>0</v>
      </c>
      <c r="E1287" s="186">
        <f>SUM(E1288:E1299)</f>
        <v>279</v>
      </c>
      <c r="F1287" s="278" t="str">
        <f t="shared" si="120"/>
        <v/>
      </c>
      <c r="G1287" s="278" t="str">
        <f t="shared" si="121"/>
        <v/>
      </c>
      <c r="H1287" s="472" t="str">
        <f t="shared" si="122"/>
        <v>是</v>
      </c>
      <c r="I1287" s="476" t="str">
        <f t="shared" si="123"/>
        <v>款</v>
      </c>
      <c r="J1287" s="284">
        <v>22205</v>
      </c>
      <c r="K1287" s="286" t="s">
        <v>2059</v>
      </c>
      <c r="L1287" s="287">
        <v>279</v>
      </c>
      <c r="M1287" s="285">
        <f t="shared" si="124"/>
        <v>0</v>
      </c>
      <c r="N1287" s="285">
        <f t="shared" si="125"/>
        <v>0</v>
      </c>
    </row>
    <row r="1288" ht="34.9" customHeight="1" spans="1:14">
      <c r="A1288" s="473">
        <v>2220501</v>
      </c>
      <c r="B1288" s="216" t="s">
        <v>2060</v>
      </c>
      <c r="C1288" s="190"/>
      <c r="D1288" s="190"/>
      <c r="E1288" s="186"/>
      <c r="F1288" s="278" t="str">
        <f t="shared" si="120"/>
        <v/>
      </c>
      <c r="G1288" s="278" t="str">
        <f t="shared" si="121"/>
        <v/>
      </c>
      <c r="H1288" s="472" t="str">
        <f t="shared" si="122"/>
        <v>否</v>
      </c>
      <c r="I1288" s="476" t="str">
        <f t="shared" si="123"/>
        <v>项</v>
      </c>
      <c r="J1288" s="284">
        <v>2220501</v>
      </c>
      <c r="K1288" s="284" t="s">
        <v>2061</v>
      </c>
      <c r="L1288" s="287">
        <v>0</v>
      </c>
      <c r="M1288" s="285">
        <f t="shared" si="124"/>
        <v>0</v>
      </c>
      <c r="N1288" s="285">
        <f t="shared" si="125"/>
        <v>0</v>
      </c>
    </row>
    <row r="1289" ht="34.9" customHeight="1" spans="1:14">
      <c r="A1289" s="473">
        <v>2220502</v>
      </c>
      <c r="B1289" s="216" t="s">
        <v>2062</v>
      </c>
      <c r="C1289" s="190"/>
      <c r="D1289" s="190"/>
      <c r="E1289" s="186"/>
      <c r="F1289" s="278" t="str">
        <f t="shared" si="120"/>
        <v/>
      </c>
      <c r="G1289" s="278" t="str">
        <f t="shared" si="121"/>
        <v/>
      </c>
      <c r="H1289" s="472" t="str">
        <f t="shared" si="122"/>
        <v>否</v>
      </c>
      <c r="I1289" s="476" t="str">
        <f t="shared" si="123"/>
        <v>项</v>
      </c>
      <c r="J1289" s="284">
        <v>2220502</v>
      </c>
      <c r="K1289" s="284" t="s">
        <v>2063</v>
      </c>
      <c r="L1289" s="287">
        <v>0</v>
      </c>
      <c r="M1289" s="285">
        <f t="shared" si="124"/>
        <v>0</v>
      </c>
      <c r="N1289" s="285">
        <f t="shared" si="125"/>
        <v>0</v>
      </c>
    </row>
    <row r="1290" ht="34.9" customHeight="1" spans="1:14">
      <c r="A1290" s="473">
        <v>2220503</v>
      </c>
      <c r="B1290" s="216" t="s">
        <v>2064</v>
      </c>
      <c r="C1290" s="190"/>
      <c r="D1290" s="190"/>
      <c r="E1290" s="186"/>
      <c r="F1290" s="278" t="str">
        <f t="shared" si="120"/>
        <v/>
      </c>
      <c r="G1290" s="278" t="str">
        <f t="shared" si="121"/>
        <v/>
      </c>
      <c r="H1290" s="472" t="str">
        <f t="shared" si="122"/>
        <v>否</v>
      </c>
      <c r="I1290" s="476" t="str">
        <f t="shared" si="123"/>
        <v>项</v>
      </c>
      <c r="J1290" s="284">
        <v>2220503</v>
      </c>
      <c r="K1290" s="284" t="s">
        <v>2065</v>
      </c>
      <c r="L1290" s="287">
        <v>0</v>
      </c>
      <c r="M1290" s="285">
        <f t="shared" si="124"/>
        <v>0</v>
      </c>
      <c r="N1290" s="285">
        <f t="shared" si="125"/>
        <v>0</v>
      </c>
    </row>
    <row r="1291" ht="34.9" customHeight="1" spans="1:14">
      <c r="A1291" s="473">
        <v>2220504</v>
      </c>
      <c r="B1291" s="216" t="s">
        <v>2066</v>
      </c>
      <c r="C1291" s="190"/>
      <c r="D1291" s="190"/>
      <c r="E1291" s="186"/>
      <c r="F1291" s="278" t="str">
        <f t="shared" si="120"/>
        <v/>
      </c>
      <c r="G1291" s="278" t="str">
        <f t="shared" si="121"/>
        <v/>
      </c>
      <c r="H1291" s="472" t="str">
        <f t="shared" si="122"/>
        <v>否</v>
      </c>
      <c r="I1291" s="476" t="str">
        <f t="shared" si="123"/>
        <v>项</v>
      </c>
      <c r="J1291" s="284">
        <v>2220504</v>
      </c>
      <c r="K1291" s="284" t="s">
        <v>2067</v>
      </c>
      <c r="L1291" s="287">
        <v>0</v>
      </c>
      <c r="M1291" s="285">
        <f t="shared" si="124"/>
        <v>0</v>
      </c>
      <c r="N1291" s="285">
        <f t="shared" si="125"/>
        <v>0</v>
      </c>
    </row>
    <row r="1292" ht="34.9" customHeight="1" spans="1:14">
      <c r="A1292" s="473">
        <v>2220505</v>
      </c>
      <c r="B1292" s="216" t="s">
        <v>2068</v>
      </c>
      <c r="C1292" s="190"/>
      <c r="D1292" s="190"/>
      <c r="E1292" s="186"/>
      <c r="F1292" s="278" t="str">
        <f t="shared" si="120"/>
        <v/>
      </c>
      <c r="G1292" s="278" t="str">
        <f t="shared" si="121"/>
        <v/>
      </c>
      <c r="H1292" s="472" t="str">
        <f t="shared" si="122"/>
        <v>否</v>
      </c>
      <c r="I1292" s="476" t="str">
        <f t="shared" si="123"/>
        <v>项</v>
      </c>
      <c r="J1292" s="284">
        <v>2220505</v>
      </c>
      <c r="K1292" s="284" t="s">
        <v>2069</v>
      </c>
      <c r="L1292" s="287">
        <v>0</v>
      </c>
      <c r="M1292" s="285">
        <f t="shared" si="124"/>
        <v>0</v>
      </c>
      <c r="N1292" s="285">
        <f t="shared" si="125"/>
        <v>0</v>
      </c>
    </row>
    <row r="1293" s="345" customFormat="1" ht="34.9" customHeight="1" spans="1:14">
      <c r="A1293" s="473">
        <v>2220506</v>
      </c>
      <c r="B1293" s="216" t="s">
        <v>2070</v>
      </c>
      <c r="C1293" s="190"/>
      <c r="D1293" s="190"/>
      <c r="E1293" s="186"/>
      <c r="F1293" s="278" t="str">
        <f t="shared" si="120"/>
        <v/>
      </c>
      <c r="G1293" s="278" t="str">
        <f t="shared" si="121"/>
        <v/>
      </c>
      <c r="H1293" s="472" t="str">
        <f t="shared" si="122"/>
        <v>否</v>
      </c>
      <c r="I1293" s="476" t="str">
        <f t="shared" si="123"/>
        <v>项</v>
      </c>
      <c r="J1293" s="284">
        <v>2220506</v>
      </c>
      <c r="K1293" s="284" t="s">
        <v>2071</v>
      </c>
      <c r="L1293" s="287">
        <v>0</v>
      </c>
      <c r="M1293" s="285">
        <f t="shared" si="124"/>
        <v>0</v>
      </c>
      <c r="N1293" s="285">
        <f t="shared" si="125"/>
        <v>0</v>
      </c>
    </row>
    <row r="1294" ht="34.9" customHeight="1" spans="1:14">
      <c r="A1294" s="473">
        <v>2220507</v>
      </c>
      <c r="B1294" s="216" t="s">
        <v>2072</v>
      </c>
      <c r="C1294" s="190"/>
      <c r="D1294" s="190"/>
      <c r="E1294" s="186"/>
      <c r="F1294" s="278" t="str">
        <f t="shared" si="120"/>
        <v/>
      </c>
      <c r="G1294" s="278" t="str">
        <f t="shared" si="121"/>
        <v/>
      </c>
      <c r="H1294" s="472" t="str">
        <f t="shared" si="122"/>
        <v>否</v>
      </c>
      <c r="I1294" s="476" t="str">
        <f t="shared" si="123"/>
        <v>项</v>
      </c>
      <c r="J1294" s="284">
        <v>2220507</v>
      </c>
      <c r="K1294" s="284" t="s">
        <v>2073</v>
      </c>
      <c r="L1294" s="287">
        <v>0</v>
      </c>
      <c r="M1294" s="285">
        <f t="shared" si="124"/>
        <v>0</v>
      </c>
      <c r="N1294" s="285">
        <f t="shared" si="125"/>
        <v>0</v>
      </c>
    </row>
    <row r="1295" ht="34.9" customHeight="1" spans="1:14">
      <c r="A1295" s="473">
        <v>2220508</v>
      </c>
      <c r="B1295" s="216" t="s">
        <v>2074</v>
      </c>
      <c r="C1295" s="190"/>
      <c r="D1295" s="190"/>
      <c r="E1295" s="186"/>
      <c r="F1295" s="278" t="str">
        <f t="shared" si="120"/>
        <v/>
      </c>
      <c r="G1295" s="278" t="str">
        <f t="shared" si="121"/>
        <v/>
      </c>
      <c r="H1295" s="472" t="str">
        <f t="shared" si="122"/>
        <v>否</v>
      </c>
      <c r="I1295" s="476" t="str">
        <f t="shared" si="123"/>
        <v>项</v>
      </c>
      <c r="J1295" s="284">
        <v>2220508</v>
      </c>
      <c r="K1295" s="284" t="s">
        <v>2075</v>
      </c>
      <c r="L1295" s="287">
        <v>0</v>
      </c>
      <c r="M1295" s="285">
        <f t="shared" si="124"/>
        <v>0</v>
      </c>
      <c r="N1295" s="285">
        <f t="shared" si="125"/>
        <v>0</v>
      </c>
    </row>
    <row r="1296" s="345" customFormat="1" ht="34.9" customHeight="1" spans="1:14">
      <c r="A1296" s="473">
        <v>2220509</v>
      </c>
      <c r="B1296" s="216" t="s">
        <v>2076</v>
      </c>
      <c r="C1296" s="190"/>
      <c r="D1296" s="190"/>
      <c r="E1296" s="186"/>
      <c r="F1296" s="278" t="str">
        <f t="shared" si="120"/>
        <v/>
      </c>
      <c r="G1296" s="278" t="str">
        <f t="shared" si="121"/>
        <v/>
      </c>
      <c r="H1296" s="472" t="str">
        <f t="shared" si="122"/>
        <v>否</v>
      </c>
      <c r="I1296" s="476" t="str">
        <f t="shared" si="123"/>
        <v>项</v>
      </c>
      <c r="J1296" s="284">
        <v>2220509</v>
      </c>
      <c r="K1296" s="284" t="s">
        <v>2077</v>
      </c>
      <c r="L1296" s="287">
        <v>0</v>
      </c>
      <c r="M1296" s="285">
        <f t="shared" si="124"/>
        <v>0</v>
      </c>
      <c r="N1296" s="285">
        <f t="shared" si="125"/>
        <v>0</v>
      </c>
    </row>
    <row r="1297" s="345" customFormat="1" ht="34.9" customHeight="1" spans="1:14">
      <c r="A1297" s="473">
        <v>2220510</v>
      </c>
      <c r="B1297" s="216" t="s">
        <v>2078</v>
      </c>
      <c r="C1297" s="190"/>
      <c r="D1297" s="190"/>
      <c r="E1297" s="186"/>
      <c r="F1297" s="278" t="str">
        <f t="shared" si="120"/>
        <v/>
      </c>
      <c r="G1297" s="278" t="str">
        <f t="shared" si="121"/>
        <v/>
      </c>
      <c r="H1297" s="472" t="str">
        <f t="shared" si="122"/>
        <v>否</v>
      </c>
      <c r="I1297" s="476" t="str">
        <f t="shared" si="123"/>
        <v>项</v>
      </c>
      <c r="J1297" s="284">
        <v>2220510</v>
      </c>
      <c r="K1297" s="284" t="s">
        <v>2079</v>
      </c>
      <c r="L1297" s="287">
        <v>0</v>
      </c>
      <c r="M1297" s="285">
        <f t="shared" si="124"/>
        <v>0</v>
      </c>
      <c r="N1297" s="285">
        <f t="shared" si="125"/>
        <v>0</v>
      </c>
    </row>
    <row r="1298" s="345" customFormat="1" ht="34.9" customHeight="1" spans="1:14">
      <c r="A1298" s="473">
        <v>2220511</v>
      </c>
      <c r="B1298" s="216" t="s">
        <v>2080</v>
      </c>
      <c r="C1298" s="190"/>
      <c r="D1298" s="190"/>
      <c r="E1298" s="186">
        <v>279</v>
      </c>
      <c r="F1298" s="278" t="str">
        <f t="shared" si="120"/>
        <v/>
      </c>
      <c r="G1298" s="278" t="str">
        <f t="shared" si="121"/>
        <v/>
      </c>
      <c r="H1298" s="472" t="str">
        <f t="shared" si="122"/>
        <v>是</v>
      </c>
      <c r="I1298" s="476" t="str">
        <f t="shared" si="123"/>
        <v>项</v>
      </c>
      <c r="J1298" s="285"/>
      <c r="K1298" s="285"/>
      <c r="L1298" s="285">
        <v>279</v>
      </c>
      <c r="M1298" s="285">
        <f t="shared" si="124"/>
        <v>2220511</v>
      </c>
      <c r="N1298" s="285">
        <f t="shared" si="125"/>
        <v>0</v>
      </c>
    </row>
    <row r="1299" ht="34.9" customHeight="1" spans="1:14">
      <c r="A1299" s="473">
        <v>2220599</v>
      </c>
      <c r="B1299" s="216" t="s">
        <v>2081</v>
      </c>
      <c r="C1299" s="190"/>
      <c r="D1299" s="190"/>
      <c r="E1299" s="186"/>
      <c r="F1299" s="278" t="str">
        <f t="shared" si="120"/>
        <v/>
      </c>
      <c r="G1299" s="278" t="str">
        <f t="shared" si="121"/>
        <v/>
      </c>
      <c r="H1299" s="472" t="str">
        <f t="shared" si="122"/>
        <v>否</v>
      </c>
      <c r="I1299" s="476" t="str">
        <f t="shared" si="123"/>
        <v>项</v>
      </c>
      <c r="J1299" s="284">
        <v>2220599</v>
      </c>
      <c r="K1299" s="284" t="s">
        <v>2082</v>
      </c>
      <c r="L1299" s="287">
        <v>0</v>
      </c>
      <c r="M1299" s="285">
        <f t="shared" si="124"/>
        <v>0</v>
      </c>
      <c r="N1299" s="285">
        <f t="shared" si="125"/>
        <v>0</v>
      </c>
    </row>
    <row r="1300" ht="34.9" customHeight="1" spans="1:14">
      <c r="A1300" s="471">
        <v>224</v>
      </c>
      <c r="B1300" s="121" t="s">
        <v>118</v>
      </c>
      <c r="C1300" s="197">
        <f>SUM(C1301,C1313,C1319,C1325,C1333,C1346,C1350,C1356)</f>
        <v>1452</v>
      </c>
      <c r="D1300" s="197">
        <f>SUM(D1301,D1313,D1319,D1325,D1333,D1346,D1350,D1356)</f>
        <v>2505</v>
      </c>
      <c r="E1300" s="180">
        <f>SUM(E1301,E1313,E1319,E1325,E1333,E1346,E1350,E1356)</f>
        <v>3112</v>
      </c>
      <c r="F1300" s="274">
        <f t="shared" si="120"/>
        <v>1.14325068870523</v>
      </c>
      <c r="G1300" s="274">
        <f t="shared" si="121"/>
        <v>1.24231536926148</v>
      </c>
      <c r="H1300" s="472" t="str">
        <f t="shared" si="122"/>
        <v>是</v>
      </c>
      <c r="I1300" s="476" t="str">
        <f t="shared" si="123"/>
        <v>类</v>
      </c>
      <c r="J1300" s="284">
        <v>224</v>
      </c>
      <c r="K1300" s="286" t="s">
        <v>2083</v>
      </c>
      <c r="L1300" s="287">
        <v>3112</v>
      </c>
      <c r="M1300" s="285">
        <f t="shared" si="124"/>
        <v>0</v>
      </c>
      <c r="N1300" s="285">
        <f t="shared" si="125"/>
        <v>0</v>
      </c>
    </row>
    <row r="1301" ht="34.9" customHeight="1" spans="1:14">
      <c r="A1301" s="473">
        <v>22401</v>
      </c>
      <c r="B1301" s="216" t="s">
        <v>2084</v>
      </c>
      <c r="C1301" s="190">
        <f>SUM(C1302:C1312)</f>
        <v>324</v>
      </c>
      <c r="D1301" s="190">
        <f>SUM(D1302:D1312)</f>
        <v>408</v>
      </c>
      <c r="E1301" s="186">
        <f>SUM(E1302:E1312)</f>
        <v>529</v>
      </c>
      <c r="F1301" s="278">
        <f t="shared" si="120"/>
        <v>0.632716049382716</v>
      </c>
      <c r="G1301" s="278">
        <f t="shared" si="121"/>
        <v>1.29656862745098</v>
      </c>
      <c r="H1301" s="472" t="str">
        <f t="shared" si="122"/>
        <v>是</v>
      </c>
      <c r="I1301" s="476" t="str">
        <f t="shared" si="123"/>
        <v>款</v>
      </c>
      <c r="J1301" s="284">
        <v>22401</v>
      </c>
      <c r="K1301" s="286" t="s">
        <v>2085</v>
      </c>
      <c r="L1301" s="287">
        <v>529</v>
      </c>
      <c r="M1301" s="285">
        <f t="shared" si="124"/>
        <v>0</v>
      </c>
      <c r="N1301" s="285">
        <f t="shared" si="125"/>
        <v>0</v>
      </c>
    </row>
    <row r="1302" ht="34.9" customHeight="1" spans="1:14">
      <c r="A1302" s="473">
        <v>2240101</v>
      </c>
      <c r="B1302" s="216" t="s">
        <v>145</v>
      </c>
      <c r="C1302" s="190">
        <v>252</v>
      </c>
      <c r="D1302" s="400">
        <v>323</v>
      </c>
      <c r="E1302" s="190">
        <v>297</v>
      </c>
      <c r="F1302" s="278">
        <f t="shared" si="120"/>
        <v>0.178571428571429</v>
      </c>
      <c r="G1302" s="278">
        <f t="shared" si="121"/>
        <v>0.919504643962848</v>
      </c>
      <c r="H1302" s="472" t="str">
        <f t="shared" si="122"/>
        <v>是</v>
      </c>
      <c r="I1302" s="476" t="str">
        <f t="shared" si="123"/>
        <v>项</v>
      </c>
      <c r="J1302" s="284">
        <v>2240101</v>
      </c>
      <c r="K1302" s="284" t="s">
        <v>146</v>
      </c>
      <c r="L1302" s="287">
        <v>297</v>
      </c>
      <c r="M1302" s="285">
        <f t="shared" si="124"/>
        <v>0</v>
      </c>
      <c r="N1302" s="285">
        <f t="shared" si="125"/>
        <v>0</v>
      </c>
    </row>
    <row r="1303" ht="34.9" customHeight="1" spans="1:14">
      <c r="A1303" s="473">
        <v>2240102</v>
      </c>
      <c r="B1303" s="216" t="s">
        <v>147</v>
      </c>
      <c r="C1303" s="190"/>
      <c r="D1303" s="190"/>
      <c r="E1303" s="190">
        <v>0</v>
      </c>
      <c r="F1303" s="278" t="str">
        <f t="shared" si="120"/>
        <v/>
      </c>
      <c r="G1303" s="278" t="str">
        <f t="shared" si="121"/>
        <v/>
      </c>
      <c r="H1303" s="472" t="str">
        <f t="shared" si="122"/>
        <v>否</v>
      </c>
      <c r="I1303" s="476" t="str">
        <f t="shared" si="123"/>
        <v>项</v>
      </c>
      <c r="J1303" s="284">
        <v>2240102</v>
      </c>
      <c r="K1303" s="284" t="s">
        <v>148</v>
      </c>
      <c r="L1303" s="287">
        <v>0</v>
      </c>
      <c r="M1303" s="285">
        <f t="shared" si="124"/>
        <v>0</v>
      </c>
      <c r="N1303" s="285">
        <f t="shared" si="125"/>
        <v>0</v>
      </c>
    </row>
    <row r="1304" ht="34.9" customHeight="1" spans="1:14">
      <c r="A1304" s="473">
        <v>2240103</v>
      </c>
      <c r="B1304" s="216" t="s">
        <v>149</v>
      </c>
      <c r="C1304" s="190"/>
      <c r="D1304" s="190"/>
      <c r="E1304" s="190">
        <v>0</v>
      </c>
      <c r="F1304" s="278" t="str">
        <f t="shared" si="120"/>
        <v/>
      </c>
      <c r="G1304" s="278" t="str">
        <f t="shared" si="121"/>
        <v/>
      </c>
      <c r="H1304" s="472" t="str">
        <f t="shared" si="122"/>
        <v>否</v>
      </c>
      <c r="I1304" s="476" t="str">
        <f t="shared" si="123"/>
        <v>项</v>
      </c>
      <c r="J1304" s="284">
        <v>2240103</v>
      </c>
      <c r="K1304" s="284" t="s">
        <v>150</v>
      </c>
      <c r="L1304" s="287">
        <v>0</v>
      </c>
      <c r="M1304" s="285">
        <f t="shared" si="124"/>
        <v>0</v>
      </c>
      <c r="N1304" s="285">
        <f t="shared" si="125"/>
        <v>0</v>
      </c>
    </row>
    <row r="1305" ht="34.9" customHeight="1" spans="1:14">
      <c r="A1305" s="473">
        <v>2240104</v>
      </c>
      <c r="B1305" s="216" t="s">
        <v>2086</v>
      </c>
      <c r="C1305" s="190"/>
      <c r="D1305" s="190"/>
      <c r="E1305" s="190">
        <v>60</v>
      </c>
      <c r="F1305" s="278" t="str">
        <f t="shared" si="120"/>
        <v/>
      </c>
      <c r="G1305" s="278" t="str">
        <f t="shared" si="121"/>
        <v/>
      </c>
      <c r="H1305" s="472" t="str">
        <f t="shared" si="122"/>
        <v>是</v>
      </c>
      <c r="I1305" s="476" t="str">
        <f t="shared" si="123"/>
        <v>项</v>
      </c>
      <c r="J1305" s="284">
        <v>2240104</v>
      </c>
      <c r="K1305" s="284" t="s">
        <v>2087</v>
      </c>
      <c r="L1305" s="287">
        <v>60</v>
      </c>
      <c r="M1305" s="285">
        <f t="shared" si="124"/>
        <v>0</v>
      </c>
      <c r="N1305" s="285">
        <f t="shared" si="125"/>
        <v>0</v>
      </c>
    </row>
    <row r="1306" ht="34.9" customHeight="1" spans="1:14">
      <c r="A1306" s="473">
        <v>2240105</v>
      </c>
      <c r="B1306" s="216" t="s">
        <v>2088</v>
      </c>
      <c r="C1306" s="190"/>
      <c r="D1306" s="190"/>
      <c r="E1306" s="190">
        <v>0</v>
      </c>
      <c r="F1306" s="278" t="str">
        <f t="shared" si="120"/>
        <v/>
      </c>
      <c r="G1306" s="278" t="str">
        <f t="shared" si="121"/>
        <v/>
      </c>
      <c r="H1306" s="472" t="str">
        <f t="shared" si="122"/>
        <v>否</v>
      </c>
      <c r="I1306" s="476" t="str">
        <f t="shared" si="123"/>
        <v>项</v>
      </c>
      <c r="J1306" s="284">
        <v>2240105</v>
      </c>
      <c r="K1306" s="284" t="s">
        <v>2089</v>
      </c>
      <c r="L1306" s="287">
        <v>0</v>
      </c>
      <c r="M1306" s="285">
        <f t="shared" si="124"/>
        <v>0</v>
      </c>
      <c r="N1306" s="285">
        <f t="shared" si="125"/>
        <v>0</v>
      </c>
    </row>
    <row r="1307" ht="34.9" customHeight="1" spans="1:14">
      <c r="A1307" s="473">
        <v>2240106</v>
      </c>
      <c r="B1307" s="216" t="s">
        <v>2090</v>
      </c>
      <c r="C1307" s="190">
        <v>6</v>
      </c>
      <c r="D1307" s="190">
        <v>12</v>
      </c>
      <c r="E1307" s="190">
        <v>4</v>
      </c>
      <c r="F1307" s="278">
        <f t="shared" si="120"/>
        <v>-0.333333333333333</v>
      </c>
      <c r="G1307" s="278">
        <f t="shared" si="121"/>
        <v>0.333333333333333</v>
      </c>
      <c r="H1307" s="472" t="str">
        <f t="shared" si="122"/>
        <v>是</v>
      </c>
      <c r="I1307" s="476" t="str">
        <f t="shared" si="123"/>
        <v>项</v>
      </c>
      <c r="J1307" s="284">
        <v>2240106</v>
      </c>
      <c r="K1307" s="284" t="s">
        <v>2091</v>
      </c>
      <c r="L1307" s="287">
        <v>4</v>
      </c>
      <c r="M1307" s="285">
        <f t="shared" si="124"/>
        <v>0</v>
      </c>
      <c r="N1307" s="285">
        <f t="shared" si="125"/>
        <v>0</v>
      </c>
    </row>
    <row r="1308" s="345" customFormat="1" ht="34.9" customHeight="1" spans="1:14">
      <c r="A1308" s="473">
        <v>2240107</v>
      </c>
      <c r="B1308" s="216" t="s">
        <v>2092</v>
      </c>
      <c r="C1308" s="190"/>
      <c r="D1308" s="190"/>
      <c r="E1308" s="190">
        <v>0</v>
      </c>
      <c r="F1308" s="278" t="str">
        <f t="shared" si="120"/>
        <v/>
      </c>
      <c r="G1308" s="278" t="str">
        <f t="shared" si="121"/>
        <v/>
      </c>
      <c r="H1308" s="472" t="str">
        <f t="shared" si="122"/>
        <v>否</v>
      </c>
      <c r="I1308" s="476" t="str">
        <f t="shared" si="123"/>
        <v>项</v>
      </c>
      <c r="J1308" s="284">
        <v>2240107</v>
      </c>
      <c r="K1308" s="284" t="s">
        <v>2093</v>
      </c>
      <c r="L1308" s="287">
        <v>0</v>
      </c>
      <c r="M1308" s="285">
        <f t="shared" si="124"/>
        <v>0</v>
      </c>
      <c r="N1308" s="285">
        <f t="shared" si="125"/>
        <v>0</v>
      </c>
    </row>
    <row r="1309" ht="34.9" customHeight="1" spans="1:14">
      <c r="A1309" s="473">
        <v>2240108</v>
      </c>
      <c r="B1309" s="216" t="s">
        <v>2094</v>
      </c>
      <c r="C1309" s="190"/>
      <c r="D1309" s="190"/>
      <c r="E1309" s="190">
        <v>94</v>
      </c>
      <c r="F1309" s="278" t="str">
        <f t="shared" si="120"/>
        <v/>
      </c>
      <c r="G1309" s="278" t="str">
        <f t="shared" si="121"/>
        <v/>
      </c>
      <c r="H1309" s="472" t="str">
        <f t="shared" si="122"/>
        <v>是</v>
      </c>
      <c r="I1309" s="476" t="str">
        <f t="shared" si="123"/>
        <v>项</v>
      </c>
      <c r="J1309" s="284">
        <v>2240108</v>
      </c>
      <c r="K1309" s="284" t="s">
        <v>2095</v>
      </c>
      <c r="L1309" s="287">
        <v>94</v>
      </c>
      <c r="M1309" s="285">
        <f t="shared" si="124"/>
        <v>0</v>
      </c>
      <c r="N1309" s="285">
        <f t="shared" si="125"/>
        <v>0</v>
      </c>
    </row>
    <row r="1310" ht="34.9" customHeight="1" spans="1:14">
      <c r="A1310" s="473">
        <v>2240109</v>
      </c>
      <c r="B1310" s="216" t="s">
        <v>2096</v>
      </c>
      <c r="C1310" s="190"/>
      <c r="D1310" s="190"/>
      <c r="E1310" s="190">
        <v>0</v>
      </c>
      <c r="F1310" s="278" t="str">
        <f t="shared" si="120"/>
        <v/>
      </c>
      <c r="G1310" s="278" t="str">
        <f t="shared" si="121"/>
        <v/>
      </c>
      <c r="H1310" s="472" t="str">
        <f t="shared" si="122"/>
        <v>否</v>
      </c>
      <c r="I1310" s="476" t="str">
        <f t="shared" si="123"/>
        <v>项</v>
      </c>
      <c r="J1310" s="284">
        <v>2240109</v>
      </c>
      <c r="K1310" s="284" t="s">
        <v>2097</v>
      </c>
      <c r="L1310" s="287">
        <v>0</v>
      </c>
      <c r="M1310" s="285">
        <f t="shared" si="124"/>
        <v>0</v>
      </c>
      <c r="N1310" s="285">
        <f t="shared" si="125"/>
        <v>0</v>
      </c>
    </row>
    <row r="1311" ht="34.9" customHeight="1" spans="1:14">
      <c r="A1311" s="473">
        <v>2240150</v>
      </c>
      <c r="B1311" s="216" t="s">
        <v>163</v>
      </c>
      <c r="C1311" s="190">
        <v>60</v>
      </c>
      <c r="D1311" s="400">
        <v>63</v>
      </c>
      <c r="E1311" s="190">
        <v>58</v>
      </c>
      <c r="F1311" s="278">
        <f t="shared" si="120"/>
        <v>-0.0333333333333333</v>
      </c>
      <c r="G1311" s="278">
        <f t="shared" si="121"/>
        <v>0.920634920634921</v>
      </c>
      <c r="H1311" s="472" t="str">
        <f t="shared" si="122"/>
        <v>是</v>
      </c>
      <c r="I1311" s="476" t="str">
        <f t="shared" si="123"/>
        <v>项</v>
      </c>
      <c r="J1311" s="284">
        <v>2240150</v>
      </c>
      <c r="K1311" s="284" t="s">
        <v>164</v>
      </c>
      <c r="L1311" s="287">
        <v>58</v>
      </c>
      <c r="M1311" s="285">
        <f t="shared" si="124"/>
        <v>0</v>
      </c>
      <c r="N1311" s="285">
        <f t="shared" si="125"/>
        <v>0</v>
      </c>
    </row>
    <row r="1312" ht="34.9" customHeight="1" spans="1:14">
      <c r="A1312" s="473">
        <v>2240199</v>
      </c>
      <c r="B1312" s="216" t="s">
        <v>2098</v>
      </c>
      <c r="C1312" s="190">
        <v>6</v>
      </c>
      <c r="D1312" s="400">
        <v>10</v>
      </c>
      <c r="E1312" s="190">
        <v>16</v>
      </c>
      <c r="F1312" s="278">
        <f t="shared" si="120"/>
        <v>1.66666666666667</v>
      </c>
      <c r="G1312" s="278">
        <f t="shared" si="121"/>
        <v>1.6</v>
      </c>
      <c r="H1312" s="472" t="str">
        <f t="shared" si="122"/>
        <v>是</v>
      </c>
      <c r="I1312" s="476" t="str">
        <f t="shared" si="123"/>
        <v>项</v>
      </c>
      <c r="J1312" s="284">
        <v>2240199</v>
      </c>
      <c r="K1312" s="284" t="s">
        <v>2099</v>
      </c>
      <c r="L1312" s="287">
        <v>16</v>
      </c>
      <c r="M1312" s="285">
        <f t="shared" si="124"/>
        <v>0</v>
      </c>
      <c r="N1312" s="285">
        <f t="shared" si="125"/>
        <v>0</v>
      </c>
    </row>
    <row r="1313" ht="34.9" customHeight="1" spans="1:14">
      <c r="A1313" s="473">
        <v>22402</v>
      </c>
      <c r="B1313" s="216" t="s">
        <v>2100</v>
      </c>
      <c r="C1313" s="190">
        <f>SUM(C1314:C1318)</f>
        <v>563</v>
      </c>
      <c r="D1313" s="190">
        <f>SUM(D1314:D1318)</f>
        <v>903</v>
      </c>
      <c r="E1313" s="186">
        <f>SUM(E1314:E1318)</f>
        <v>1098</v>
      </c>
      <c r="F1313" s="278">
        <f t="shared" si="120"/>
        <v>0.950266429840142</v>
      </c>
      <c r="G1313" s="278">
        <f t="shared" si="121"/>
        <v>1.21594684385382</v>
      </c>
      <c r="H1313" s="472" t="str">
        <f t="shared" si="122"/>
        <v>是</v>
      </c>
      <c r="I1313" s="476" t="str">
        <f t="shared" si="123"/>
        <v>款</v>
      </c>
      <c r="J1313" s="284">
        <v>22402</v>
      </c>
      <c r="K1313" s="286" t="s">
        <v>2101</v>
      </c>
      <c r="L1313" s="287">
        <v>1098</v>
      </c>
      <c r="M1313" s="285">
        <f t="shared" si="124"/>
        <v>0</v>
      </c>
      <c r="N1313" s="285">
        <f t="shared" si="125"/>
        <v>0</v>
      </c>
    </row>
    <row r="1314" ht="34.9" customHeight="1" spans="1:14">
      <c r="A1314" s="473">
        <v>2240201</v>
      </c>
      <c r="B1314" s="216" t="s">
        <v>145</v>
      </c>
      <c r="C1314" s="190"/>
      <c r="D1314" s="190"/>
      <c r="E1314" s="186"/>
      <c r="F1314" s="278" t="str">
        <f t="shared" si="120"/>
        <v/>
      </c>
      <c r="G1314" s="278" t="str">
        <f t="shared" si="121"/>
        <v/>
      </c>
      <c r="H1314" s="472" t="str">
        <f t="shared" si="122"/>
        <v>否</v>
      </c>
      <c r="I1314" s="476" t="str">
        <f t="shared" si="123"/>
        <v>项</v>
      </c>
      <c r="J1314" s="284">
        <v>2240201</v>
      </c>
      <c r="K1314" s="284" t="s">
        <v>146</v>
      </c>
      <c r="L1314" s="287">
        <v>0</v>
      </c>
      <c r="M1314" s="285">
        <f t="shared" si="124"/>
        <v>0</v>
      </c>
      <c r="N1314" s="285">
        <f t="shared" si="125"/>
        <v>0</v>
      </c>
    </row>
    <row r="1315" ht="34.9" customHeight="1" spans="1:14">
      <c r="A1315" s="473">
        <v>2240202</v>
      </c>
      <c r="B1315" s="216" t="s">
        <v>147</v>
      </c>
      <c r="C1315" s="190"/>
      <c r="D1315" s="190"/>
      <c r="E1315" s="190">
        <v>-2</v>
      </c>
      <c r="F1315" s="278" t="str">
        <f t="shared" si="120"/>
        <v/>
      </c>
      <c r="G1315" s="278" t="str">
        <f t="shared" si="121"/>
        <v/>
      </c>
      <c r="H1315" s="472" t="str">
        <f t="shared" si="122"/>
        <v>是</v>
      </c>
      <c r="I1315" s="476" t="str">
        <f t="shared" si="123"/>
        <v>项</v>
      </c>
      <c r="J1315" s="284">
        <v>2240202</v>
      </c>
      <c r="K1315" s="284" t="s">
        <v>148</v>
      </c>
      <c r="L1315" s="287">
        <v>-2</v>
      </c>
      <c r="M1315" s="285">
        <f t="shared" si="124"/>
        <v>0</v>
      </c>
      <c r="N1315" s="285">
        <f t="shared" si="125"/>
        <v>0</v>
      </c>
    </row>
    <row r="1316" ht="34.9" customHeight="1" spans="1:14">
      <c r="A1316" s="473">
        <v>2240203</v>
      </c>
      <c r="B1316" s="216" t="s">
        <v>149</v>
      </c>
      <c r="C1316" s="190"/>
      <c r="D1316" s="190"/>
      <c r="E1316" s="190">
        <v>0</v>
      </c>
      <c r="F1316" s="278" t="str">
        <f t="shared" si="120"/>
        <v/>
      </c>
      <c r="G1316" s="278" t="str">
        <f t="shared" si="121"/>
        <v/>
      </c>
      <c r="H1316" s="472" t="str">
        <f t="shared" si="122"/>
        <v>否</v>
      </c>
      <c r="I1316" s="476" t="str">
        <f t="shared" si="123"/>
        <v>项</v>
      </c>
      <c r="J1316" s="284">
        <v>2240203</v>
      </c>
      <c r="K1316" s="284" t="s">
        <v>150</v>
      </c>
      <c r="L1316" s="287">
        <v>0</v>
      </c>
      <c r="M1316" s="285">
        <f t="shared" si="124"/>
        <v>0</v>
      </c>
      <c r="N1316" s="285">
        <f t="shared" si="125"/>
        <v>0</v>
      </c>
    </row>
    <row r="1317" ht="34.9" customHeight="1" spans="1:14">
      <c r="A1317" s="473">
        <v>2240204</v>
      </c>
      <c r="B1317" s="216" t="s">
        <v>2102</v>
      </c>
      <c r="C1317" s="190">
        <v>563</v>
      </c>
      <c r="D1317" s="400">
        <v>903</v>
      </c>
      <c r="E1317" s="190">
        <v>1100</v>
      </c>
      <c r="F1317" s="278">
        <f t="shared" si="120"/>
        <v>0.953818827708703</v>
      </c>
      <c r="G1317" s="278">
        <f t="shared" si="121"/>
        <v>1.21816168327796</v>
      </c>
      <c r="H1317" s="472" t="str">
        <f t="shared" si="122"/>
        <v>是</v>
      </c>
      <c r="I1317" s="476" t="str">
        <f t="shared" si="123"/>
        <v>项</v>
      </c>
      <c r="J1317" s="284">
        <v>2240204</v>
      </c>
      <c r="K1317" s="284" t="s">
        <v>2103</v>
      </c>
      <c r="L1317" s="287">
        <v>1100</v>
      </c>
      <c r="M1317" s="285">
        <f t="shared" si="124"/>
        <v>0</v>
      </c>
      <c r="N1317" s="285">
        <f t="shared" si="125"/>
        <v>0</v>
      </c>
    </row>
    <row r="1318" ht="34.9" customHeight="1" spans="1:14">
      <c r="A1318" s="473">
        <v>2240299</v>
      </c>
      <c r="B1318" s="216" t="s">
        <v>2104</v>
      </c>
      <c r="C1318" s="190"/>
      <c r="D1318" s="190"/>
      <c r="E1318" s="186"/>
      <c r="F1318" s="278" t="str">
        <f t="shared" si="120"/>
        <v/>
      </c>
      <c r="G1318" s="278" t="str">
        <f t="shared" si="121"/>
        <v/>
      </c>
      <c r="H1318" s="472" t="str">
        <f t="shared" si="122"/>
        <v>否</v>
      </c>
      <c r="I1318" s="476" t="str">
        <f t="shared" si="123"/>
        <v>项</v>
      </c>
      <c r="J1318" s="284">
        <v>2240299</v>
      </c>
      <c r="K1318" s="284" t="s">
        <v>2105</v>
      </c>
      <c r="L1318" s="287">
        <v>0</v>
      </c>
      <c r="M1318" s="285">
        <f t="shared" si="124"/>
        <v>0</v>
      </c>
      <c r="N1318" s="285">
        <f t="shared" si="125"/>
        <v>0</v>
      </c>
    </row>
    <row r="1319" ht="34.9" customHeight="1" spans="1:14">
      <c r="A1319" s="473">
        <v>22403</v>
      </c>
      <c r="B1319" s="216" t="s">
        <v>2106</v>
      </c>
      <c r="C1319" s="190">
        <f>SUM(C1320:C1324)</f>
        <v>0</v>
      </c>
      <c r="D1319" s="190">
        <f>SUM(D1320:D1324)</f>
        <v>0</v>
      </c>
      <c r="E1319" s="186">
        <f>SUM(E1320:E1324)</f>
        <v>0</v>
      </c>
      <c r="F1319" s="278" t="str">
        <f t="shared" si="120"/>
        <v/>
      </c>
      <c r="G1319" s="278" t="str">
        <f t="shared" si="121"/>
        <v/>
      </c>
      <c r="H1319" s="472" t="str">
        <f t="shared" si="122"/>
        <v>否</v>
      </c>
      <c r="I1319" s="476" t="str">
        <f t="shared" si="123"/>
        <v>款</v>
      </c>
      <c r="J1319" s="284">
        <v>22403</v>
      </c>
      <c r="K1319" s="286" t="s">
        <v>2107</v>
      </c>
      <c r="L1319" s="287">
        <v>0</v>
      </c>
      <c r="M1319" s="285">
        <f t="shared" si="124"/>
        <v>0</v>
      </c>
      <c r="N1319" s="285">
        <f t="shared" si="125"/>
        <v>0</v>
      </c>
    </row>
    <row r="1320" ht="34.9" customHeight="1" spans="1:14">
      <c r="A1320" s="473">
        <v>2240301</v>
      </c>
      <c r="B1320" s="216" t="s">
        <v>145</v>
      </c>
      <c r="C1320" s="190"/>
      <c r="D1320" s="190"/>
      <c r="E1320" s="186"/>
      <c r="F1320" s="278" t="str">
        <f t="shared" si="120"/>
        <v/>
      </c>
      <c r="G1320" s="278" t="str">
        <f t="shared" si="121"/>
        <v/>
      </c>
      <c r="H1320" s="472" t="str">
        <f t="shared" si="122"/>
        <v>否</v>
      </c>
      <c r="I1320" s="476" t="str">
        <f t="shared" si="123"/>
        <v>项</v>
      </c>
      <c r="J1320" s="284">
        <v>2240301</v>
      </c>
      <c r="K1320" s="284" t="s">
        <v>146</v>
      </c>
      <c r="L1320" s="287">
        <v>0</v>
      </c>
      <c r="M1320" s="285">
        <f t="shared" si="124"/>
        <v>0</v>
      </c>
      <c r="N1320" s="285">
        <f t="shared" si="125"/>
        <v>0</v>
      </c>
    </row>
    <row r="1321" ht="34.9" customHeight="1" spans="1:14">
      <c r="A1321" s="473">
        <v>2240302</v>
      </c>
      <c r="B1321" s="216" t="s">
        <v>147</v>
      </c>
      <c r="C1321" s="190"/>
      <c r="D1321" s="190"/>
      <c r="E1321" s="186"/>
      <c r="F1321" s="278" t="str">
        <f t="shared" si="120"/>
        <v/>
      </c>
      <c r="G1321" s="278" t="str">
        <f t="shared" si="121"/>
        <v/>
      </c>
      <c r="H1321" s="472" t="str">
        <f t="shared" si="122"/>
        <v>否</v>
      </c>
      <c r="I1321" s="476" t="str">
        <f t="shared" si="123"/>
        <v>项</v>
      </c>
      <c r="J1321" s="284">
        <v>2240302</v>
      </c>
      <c r="K1321" s="284" t="s">
        <v>148</v>
      </c>
      <c r="L1321" s="287">
        <v>0</v>
      </c>
      <c r="M1321" s="285">
        <f t="shared" si="124"/>
        <v>0</v>
      </c>
      <c r="N1321" s="285">
        <f t="shared" si="125"/>
        <v>0</v>
      </c>
    </row>
    <row r="1322" ht="34.9" customHeight="1" spans="1:14">
      <c r="A1322" s="473">
        <v>2240303</v>
      </c>
      <c r="B1322" s="216" t="s">
        <v>149</v>
      </c>
      <c r="C1322" s="190"/>
      <c r="D1322" s="190"/>
      <c r="E1322" s="186"/>
      <c r="F1322" s="278" t="str">
        <f t="shared" si="120"/>
        <v/>
      </c>
      <c r="G1322" s="278" t="str">
        <f t="shared" si="121"/>
        <v/>
      </c>
      <c r="H1322" s="472" t="str">
        <f t="shared" si="122"/>
        <v>否</v>
      </c>
      <c r="I1322" s="476" t="str">
        <f t="shared" si="123"/>
        <v>项</v>
      </c>
      <c r="J1322" s="284">
        <v>2240303</v>
      </c>
      <c r="K1322" s="284" t="s">
        <v>150</v>
      </c>
      <c r="L1322" s="287">
        <v>0</v>
      </c>
      <c r="M1322" s="285">
        <f t="shared" si="124"/>
        <v>0</v>
      </c>
      <c r="N1322" s="285">
        <f t="shared" si="125"/>
        <v>0</v>
      </c>
    </row>
    <row r="1323" ht="34.9" customHeight="1" spans="1:14">
      <c r="A1323" s="473">
        <v>2240304</v>
      </c>
      <c r="B1323" s="216" t="s">
        <v>2108</v>
      </c>
      <c r="C1323" s="190"/>
      <c r="D1323" s="190"/>
      <c r="E1323" s="186"/>
      <c r="F1323" s="278" t="str">
        <f t="shared" si="120"/>
        <v/>
      </c>
      <c r="G1323" s="278" t="str">
        <f t="shared" si="121"/>
        <v/>
      </c>
      <c r="H1323" s="472" t="str">
        <f t="shared" si="122"/>
        <v>否</v>
      </c>
      <c r="I1323" s="476" t="str">
        <f t="shared" si="123"/>
        <v>项</v>
      </c>
      <c r="J1323" s="284">
        <v>2240304</v>
      </c>
      <c r="K1323" s="284" t="s">
        <v>2109</v>
      </c>
      <c r="L1323" s="287">
        <v>0</v>
      </c>
      <c r="M1323" s="285">
        <f t="shared" si="124"/>
        <v>0</v>
      </c>
      <c r="N1323" s="285">
        <f t="shared" si="125"/>
        <v>0</v>
      </c>
    </row>
    <row r="1324" ht="34.9" customHeight="1" spans="1:14">
      <c r="A1324" s="473">
        <v>2240399</v>
      </c>
      <c r="B1324" s="216" t="s">
        <v>2110</v>
      </c>
      <c r="C1324" s="190"/>
      <c r="D1324" s="190"/>
      <c r="E1324" s="186"/>
      <c r="F1324" s="278" t="str">
        <f t="shared" si="120"/>
        <v/>
      </c>
      <c r="G1324" s="278" t="str">
        <f t="shared" si="121"/>
        <v/>
      </c>
      <c r="H1324" s="472" t="str">
        <f t="shared" si="122"/>
        <v>否</v>
      </c>
      <c r="I1324" s="476" t="str">
        <f t="shared" si="123"/>
        <v>项</v>
      </c>
      <c r="J1324" s="284">
        <v>2240399</v>
      </c>
      <c r="K1324" s="284" t="s">
        <v>2111</v>
      </c>
      <c r="L1324" s="287">
        <v>0</v>
      </c>
      <c r="M1324" s="285">
        <f t="shared" si="124"/>
        <v>0</v>
      </c>
      <c r="N1324" s="285">
        <f t="shared" si="125"/>
        <v>0</v>
      </c>
    </row>
    <row r="1325" ht="34.9" customHeight="1" spans="1:14">
      <c r="A1325" s="473">
        <v>22404</v>
      </c>
      <c r="B1325" s="216" t="s">
        <v>2112</v>
      </c>
      <c r="C1325" s="190">
        <f>SUM(C1326:C1332)</f>
        <v>0</v>
      </c>
      <c r="D1325" s="190">
        <f>SUM(D1326:D1332)</f>
        <v>0</v>
      </c>
      <c r="E1325" s="186">
        <f>SUM(E1326:E1332)</f>
        <v>0</v>
      </c>
      <c r="F1325" s="278" t="str">
        <f t="shared" si="120"/>
        <v/>
      </c>
      <c r="G1325" s="278" t="str">
        <f t="shared" si="121"/>
        <v/>
      </c>
      <c r="H1325" s="472" t="str">
        <f t="shared" si="122"/>
        <v>否</v>
      </c>
      <c r="I1325" s="476" t="str">
        <f t="shared" si="123"/>
        <v>款</v>
      </c>
      <c r="J1325" s="284">
        <v>22404</v>
      </c>
      <c r="K1325" s="286" t="s">
        <v>2113</v>
      </c>
      <c r="L1325" s="287">
        <v>0</v>
      </c>
      <c r="M1325" s="285">
        <f t="shared" si="124"/>
        <v>0</v>
      </c>
      <c r="N1325" s="285">
        <f t="shared" si="125"/>
        <v>0</v>
      </c>
    </row>
    <row r="1326" ht="34.9" customHeight="1" spans="1:14">
      <c r="A1326" s="473">
        <v>2240401</v>
      </c>
      <c r="B1326" s="216" t="s">
        <v>145</v>
      </c>
      <c r="C1326" s="190"/>
      <c r="D1326" s="190"/>
      <c r="E1326" s="186"/>
      <c r="F1326" s="278" t="str">
        <f t="shared" si="120"/>
        <v/>
      </c>
      <c r="G1326" s="278" t="str">
        <f t="shared" si="121"/>
        <v/>
      </c>
      <c r="H1326" s="472" t="str">
        <f t="shared" si="122"/>
        <v>否</v>
      </c>
      <c r="I1326" s="476" t="str">
        <f t="shared" si="123"/>
        <v>项</v>
      </c>
      <c r="J1326" s="284">
        <v>2240401</v>
      </c>
      <c r="K1326" s="284" t="s">
        <v>146</v>
      </c>
      <c r="L1326" s="287">
        <v>0</v>
      </c>
      <c r="M1326" s="285">
        <f t="shared" si="124"/>
        <v>0</v>
      </c>
      <c r="N1326" s="285">
        <f t="shared" si="125"/>
        <v>0</v>
      </c>
    </row>
    <row r="1327" ht="34.9" customHeight="1" spans="1:14">
      <c r="A1327" s="473">
        <v>2240402</v>
      </c>
      <c r="B1327" s="216" t="s">
        <v>147</v>
      </c>
      <c r="C1327" s="190"/>
      <c r="D1327" s="190"/>
      <c r="E1327" s="186"/>
      <c r="F1327" s="278" t="str">
        <f t="shared" si="120"/>
        <v/>
      </c>
      <c r="G1327" s="278" t="str">
        <f t="shared" si="121"/>
        <v/>
      </c>
      <c r="H1327" s="472" t="str">
        <f t="shared" si="122"/>
        <v>否</v>
      </c>
      <c r="I1327" s="476" t="str">
        <f t="shared" si="123"/>
        <v>项</v>
      </c>
      <c r="J1327" s="284">
        <v>2240402</v>
      </c>
      <c r="K1327" s="284" t="s">
        <v>148</v>
      </c>
      <c r="L1327" s="287">
        <v>0</v>
      </c>
      <c r="M1327" s="285">
        <f t="shared" si="124"/>
        <v>0</v>
      </c>
      <c r="N1327" s="285">
        <f t="shared" si="125"/>
        <v>0</v>
      </c>
    </row>
    <row r="1328" ht="34.9" customHeight="1" spans="1:14">
      <c r="A1328" s="473">
        <v>2240403</v>
      </c>
      <c r="B1328" s="216" t="s">
        <v>149</v>
      </c>
      <c r="C1328" s="190"/>
      <c r="D1328" s="190"/>
      <c r="E1328" s="186"/>
      <c r="F1328" s="278" t="str">
        <f t="shared" si="120"/>
        <v/>
      </c>
      <c r="G1328" s="278" t="str">
        <f t="shared" si="121"/>
        <v/>
      </c>
      <c r="H1328" s="472" t="str">
        <f t="shared" si="122"/>
        <v>否</v>
      </c>
      <c r="I1328" s="476" t="str">
        <f t="shared" si="123"/>
        <v>项</v>
      </c>
      <c r="J1328" s="284">
        <v>2240403</v>
      </c>
      <c r="K1328" s="284" t="s">
        <v>150</v>
      </c>
      <c r="L1328" s="287">
        <v>0</v>
      </c>
      <c r="M1328" s="285">
        <f t="shared" si="124"/>
        <v>0</v>
      </c>
      <c r="N1328" s="285">
        <f t="shared" si="125"/>
        <v>0</v>
      </c>
    </row>
    <row r="1329" ht="34.9" customHeight="1" spans="1:14">
      <c r="A1329" s="473">
        <v>2240404</v>
      </c>
      <c r="B1329" s="216" t="s">
        <v>2114</v>
      </c>
      <c r="C1329" s="190"/>
      <c r="D1329" s="190"/>
      <c r="E1329" s="186"/>
      <c r="F1329" s="278" t="str">
        <f t="shared" si="120"/>
        <v/>
      </c>
      <c r="G1329" s="278" t="str">
        <f t="shared" si="121"/>
        <v/>
      </c>
      <c r="H1329" s="472" t="str">
        <f t="shared" si="122"/>
        <v>否</v>
      </c>
      <c r="I1329" s="476" t="str">
        <f t="shared" si="123"/>
        <v>项</v>
      </c>
      <c r="J1329" s="284">
        <v>2240404</v>
      </c>
      <c r="K1329" s="284" t="s">
        <v>2115</v>
      </c>
      <c r="L1329" s="287">
        <v>0</v>
      </c>
      <c r="M1329" s="285">
        <f t="shared" si="124"/>
        <v>0</v>
      </c>
      <c r="N1329" s="285">
        <f t="shared" si="125"/>
        <v>0</v>
      </c>
    </row>
    <row r="1330" ht="34.9" customHeight="1" spans="1:14">
      <c r="A1330" s="473">
        <v>2240405</v>
      </c>
      <c r="B1330" s="216" t="s">
        <v>2116</v>
      </c>
      <c r="C1330" s="190"/>
      <c r="D1330" s="190"/>
      <c r="E1330" s="186"/>
      <c r="F1330" s="278" t="str">
        <f t="shared" si="120"/>
        <v/>
      </c>
      <c r="G1330" s="278" t="str">
        <f t="shared" si="121"/>
        <v/>
      </c>
      <c r="H1330" s="472" t="str">
        <f t="shared" si="122"/>
        <v>否</v>
      </c>
      <c r="I1330" s="476" t="str">
        <f t="shared" si="123"/>
        <v>项</v>
      </c>
      <c r="J1330" s="284">
        <v>2240405</v>
      </c>
      <c r="K1330" s="284" t="s">
        <v>2117</v>
      </c>
      <c r="L1330" s="287">
        <v>0</v>
      </c>
      <c r="M1330" s="285">
        <f t="shared" si="124"/>
        <v>0</v>
      </c>
      <c r="N1330" s="285">
        <f t="shared" si="125"/>
        <v>0</v>
      </c>
    </row>
    <row r="1331" ht="34.9" customHeight="1" spans="1:14">
      <c r="A1331" s="473">
        <v>2240450</v>
      </c>
      <c r="B1331" s="216" t="s">
        <v>163</v>
      </c>
      <c r="C1331" s="190"/>
      <c r="D1331" s="190"/>
      <c r="E1331" s="186"/>
      <c r="F1331" s="278" t="str">
        <f t="shared" si="120"/>
        <v/>
      </c>
      <c r="G1331" s="278" t="str">
        <f t="shared" si="121"/>
        <v/>
      </c>
      <c r="H1331" s="472" t="str">
        <f t="shared" si="122"/>
        <v>否</v>
      </c>
      <c r="I1331" s="476" t="str">
        <f t="shared" si="123"/>
        <v>项</v>
      </c>
      <c r="J1331" s="284">
        <v>2240450</v>
      </c>
      <c r="K1331" s="284" t="s">
        <v>164</v>
      </c>
      <c r="L1331" s="287">
        <v>0</v>
      </c>
      <c r="M1331" s="285">
        <f t="shared" si="124"/>
        <v>0</v>
      </c>
      <c r="N1331" s="285">
        <f t="shared" si="125"/>
        <v>0</v>
      </c>
    </row>
    <row r="1332" ht="34.9" customHeight="1" spans="1:14">
      <c r="A1332" s="473">
        <v>2240499</v>
      </c>
      <c r="B1332" s="216" t="s">
        <v>2118</v>
      </c>
      <c r="C1332" s="190"/>
      <c r="D1332" s="190"/>
      <c r="E1332" s="186"/>
      <c r="F1332" s="278" t="str">
        <f t="shared" si="120"/>
        <v/>
      </c>
      <c r="G1332" s="278" t="str">
        <f t="shared" si="121"/>
        <v/>
      </c>
      <c r="H1332" s="472" t="str">
        <f t="shared" si="122"/>
        <v>否</v>
      </c>
      <c r="I1332" s="476" t="str">
        <f t="shared" si="123"/>
        <v>项</v>
      </c>
      <c r="J1332" s="284">
        <v>2240499</v>
      </c>
      <c r="K1332" s="284" t="s">
        <v>2119</v>
      </c>
      <c r="L1332" s="287">
        <v>0</v>
      </c>
      <c r="M1332" s="285">
        <f t="shared" si="124"/>
        <v>0</v>
      </c>
      <c r="N1332" s="285">
        <f t="shared" si="125"/>
        <v>0</v>
      </c>
    </row>
    <row r="1333" ht="34.9" customHeight="1" spans="1:14">
      <c r="A1333" s="473">
        <v>22405</v>
      </c>
      <c r="B1333" s="216" t="s">
        <v>2120</v>
      </c>
      <c r="C1333" s="190">
        <f>SUM(C1334:C1345)</f>
        <v>82</v>
      </c>
      <c r="D1333" s="190">
        <f>SUM(D1334:D1345)</f>
        <v>93</v>
      </c>
      <c r="E1333" s="186">
        <f>SUM(E1334:E1345)</f>
        <v>87</v>
      </c>
      <c r="F1333" s="278">
        <f t="shared" si="120"/>
        <v>0.0609756097560976</v>
      </c>
      <c r="G1333" s="278">
        <f t="shared" si="121"/>
        <v>0.935483870967742</v>
      </c>
      <c r="H1333" s="472" t="str">
        <f t="shared" si="122"/>
        <v>是</v>
      </c>
      <c r="I1333" s="476" t="str">
        <f t="shared" si="123"/>
        <v>款</v>
      </c>
      <c r="J1333" s="284">
        <v>22405</v>
      </c>
      <c r="K1333" s="286" t="s">
        <v>2121</v>
      </c>
      <c r="L1333" s="287">
        <v>87</v>
      </c>
      <c r="M1333" s="285">
        <f t="shared" si="124"/>
        <v>0</v>
      </c>
      <c r="N1333" s="285">
        <f t="shared" si="125"/>
        <v>0</v>
      </c>
    </row>
    <row r="1334" ht="34.9" customHeight="1" spans="1:14">
      <c r="A1334" s="473">
        <v>2240501</v>
      </c>
      <c r="B1334" s="216" t="s">
        <v>145</v>
      </c>
      <c r="C1334" s="190"/>
      <c r="D1334" s="190"/>
      <c r="E1334" s="186"/>
      <c r="F1334" s="278" t="str">
        <f t="shared" si="120"/>
        <v/>
      </c>
      <c r="G1334" s="278" t="str">
        <f t="shared" si="121"/>
        <v/>
      </c>
      <c r="H1334" s="472" t="str">
        <f t="shared" si="122"/>
        <v>否</v>
      </c>
      <c r="I1334" s="476" t="str">
        <f t="shared" si="123"/>
        <v>项</v>
      </c>
      <c r="J1334" s="284">
        <v>2240501</v>
      </c>
      <c r="K1334" s="284" t="s">
        <v>146</v>
      </c>
      <c r="L1334" s="287">
        <v>0</v>
      </c>
      <c r="M1334" s="285">
        <f t="shared" si="124"/>
        <v>0</v>
      </c>
      <c r="N1334" s="285">
        <f t="shared" si="125"/>
        <v>0</v>
      </c>
    </row>
    <row r="1335" ht="34.9" customHeight="1" spans="1:14">
      <c r="A1335" s="473">
        <v>2240502</v>
      </c>
      <c r="B1335" s="216" t="s">
        <v>147</v>
      </c>
      <c r="C1335" s="190"/>
      <c r="D1335" s="190"/>
      <c r="E1335" s="186"/>
      <c r="F1335" s="278" t="str">
        <f t="shared" si="120"/>
        <v/>
      </c>
      <c r="G1335" s="278" t="str">
        <f t="shared" si="121"/>
        <v/>
      </c>
      <c r="H1335" s="472" t="str">
        <f t="shared" si="122"/>
        <v>否</v>
      </c>
      <c r="I1335" s="476" t="str">
        <f t="shared" si="123"/>
        <v>项</v>
      </c>
      <c r="J1335" s="284">
        <v>2240502</v>
      </c>
      <c r="K1335" s="284" t="s">
        <v>148</v>
      </c>
      <c r="L1335" s="287">
        <v>0</v>
      </c>
      <c r="M1335" s="285">
        <f t="shared" si="124"/>
        <v>0</v>
      </c>
      <c r="N1335" s="285">
        <f t="shared" si="125"/>
        <v>0</v>
      </c>
    </row>
    <row r="1336" ht="34.9" customHeight="1" spans="1:14">
      <c r="A1336" s="473">
        <v>2240503</v>
      </c>
      <c r="B1336" s="216" t="s">
        <v>149</v>
      </c>
      <c r="C1336" s="190"/>
      <c r="D1336" s="190"/>
      <c r="E1336" s="186"/>
      <c r="F1336" s="278" t="str">
        <f t="shared" si="120"/>
        <v/>
      </c>
      <c r="G1336" s="278" t="str">
        <f t="shared" si="121"/>
        <v/>
      </c>
      <c r="H1336" s="472" t="str">
        <f t="shared" si="122"/>
        <v>否</v>
      </c>
      <c r="I1336" s="476" t="str">
        <f t="shared" si="123"/>
        <v>项</v>
      </c>
      <c r="J1336" s="284">
        <v>2240503</v>
      </c>
      <c r="K1336" s="284" t="s">
        <v>150</v>
      </c>
      <c r="L1336" s="287">
        <v>0</v>
      </c>
      <c r="M1336" s="285">
        <f t="shared" si="124"/>
        <v>0</v>
      </c>
      <c r="N1336" s="285">
        <f t="shared" si="125"/>
        <v>0</v>
      </c>
    </row>
    <row r="1337" ht="34.9" customHeight="1" spans="1:14">
      <c r="A1337" s="473">
        <v>2240504</v>
      </c>
      <c r="B1337" s="216" t="s">
        <v>2122</v>
      </c>
      <c r="C1337" s="190"/>
      <c r="D1337" s="400">
        <v>2</v>
      </c>
      <c r="E1337" s="186">
        <v>2</v>
      </c>
      <c r="F1337" s="278" t="str">
        <f t="shared" si="120"/>
        <v/>
      </c>
      <c r="G1337" s="278">
        <f t="shared" si="121"/>
        <v>1</v>
      </c>
      <c r="H1337" s="472" t="str">
        <f t="shared" si="122"/>
        <v>是</v>
      </c>
      <c r="I1337" s="476" t="str">
        <f t="shared" si="123"/>
        <v>项</v>
      </c>
      <c r="J1337" s="284">
        <v>2240504</v>
      </c>
      <c r="K1337" s="284" t="s">
        <v>2123</v>
      </c>
      <c r="L1337" s="287">
        <v>2</v>
      </c>
      <c r="M1337" s="285">
        <f t="shared" si="124"/>
        <v>0</v>
      </c>
      <c r="N1337" s="285">
        <f t="shared" si="125"/>
        <v>0</v>
      </c>
    </row>
    <row r="1338" ht="34.9" customHeight="1" spans="1:14">
      <c r="A1338" s="473">
        <v>2240505</v>
      </c>
      <c r="B1338" s="216" t="s">
        <v>2124</v>
      </c>
      <c r="C1338" s="190">
        <v>6</v>
      </c>
      <c r="D1338" s="400">
        <v>6</v>
      </c>
      <c r="E1338" s="186"/>
      <c r="F1338" s="278">
        <f t="shared" si="120"/>
        <v>-1</v>
      </c>
      <c r="G1338" s="278">
        <f t="shared" si="121"/>
        <v>0</v>
      </c>
      <c r="H1338" s="472" t="str">
        <f t="shared" si="122"/>
        <v>是</v>
      </c>
      <c r="I1338" s="476" t="str">
        <f t="shared" si="123"/>
        <v>项</v>
      </c>
      <c r="J1338" s="284">
        <v>2240505</v>
      </c>
      <c r="K1338" s="284" t="s">
        <v>2125</v>
      </c>
      <c r="L1338" s="287">
        <v>0</v>
      </c>
      <c r="M1338" s="285">
        <f t="shared" si="124"/>
        <v>0</v>
      </c>
      <c r="N1338" s="285">
        <f t="shared" si="125"/>
        <v>0</v>
      </c>
    </row>
    <row r="1339" ht="34.9" customHeight="1" spans="1:14">
      <c r="A1339" s="473">
        <v>2240506</v>
      </c>
      <c r="B1339" s="216" t="s">
        <v>2126</v>
      </c>
      <c r="C1339" s="190"/>
      <c r="D1339" s="190"/>
      <c r="E1339" s="186"/>
      <c r="F1339" s="278" t="str">
        <f t="shared" si="120"/>
        <v/>
      </c>
      <c r="G1339" s="278" t="str">
        <f t="shared" si="121"/>
        <v/>
      </c>
      <c r="H1339" s="472" t="str">
        <f t="shared" si="122"/>
        <v>否</v>
      </c>
      <c r="I1339" s="476" t="str">
        <f t="shared" si="123"/>
        <v>项</v>
      </c>
      <c r="J1339" s="284">
        <v>2240506</v>
      </c>
      <c r="K1339" s="284" t="s">
        <v>2127</v>
      </c>
      <c r="L1339" s="287">
        <v>0</v>
      </c>
      <c r="M1339" s="285">
        <f t="shared" si="124"/>
        <v>0</v>
      </c>
      <c r="N1339" s="285">
        <f t="shared" si="125"/>
        <v>0</v>
      </c>
    </row>
    <row r="1340" ht="34.9" customHeight="1" spans="1:14">
      <c r="A1340" s="473">
        <v>2240507</v>
      </c>
      <c r="B1340" s="216" t="s">
        <v>2128</v>
      </c>
      <c r="C1340" s="190"/>
      <c r="D1340" s="190"/>
      <c r="E1340" s="186"/>
      <c r="F1340" s="278" t="str">
        <f t="shared" si="120"/>
        <v/>
      </c>
      <c r="G1340" s="278" t="str">
        <f t="shared" si="121"/>
        <v/>
      </c>
      <c r="H1340" s="472" t="str">
        <f t="shared" si="122"/>
        <v>否</v>
      </c>
      <c r="I1340" s="476" t="str">
        <f t="shared" si="123"/>
        <v>项</v>
      </c>
      <c r="J1340" s="284">
        <v>2240507</v>
      </c>
      <c r="K1340" s="284" t="s">
        <v>2129</v>
      </c>
      <c r="L1340" s="287">
        <v>0</v>
      </c>
      <c r="M1340" s="285">
        <f t="shared" si="124"/>
        <v>0</v>
      </c>
      <c r="N1340" s="285">
        <f t="shared" si="125"/>
        <v>0</v>
      </c>
    </row>
    <row r="1341" ht="34.9" customHeight="1" spans="1:14">
      <c r="A1341" s="473">
        <v>2240508</v>
      </c>
      <c r="B1341" s="216" t="s">
        <v>2130</v>
      </c>
      <c r="C1341" s="190"/>
      <c r="D1341" s="190"/>
      <c r="E1341" s="186"/>
      <c r="F1341" s="278" t="str">
        <f t="shared" si="120"/>
        <v/>
      </c>
      <c r="G1341" s="278" t="str">
        <f t="shared" si="121"/>
        <v/>
      </c>
      <c r="H1341" s="472" t="str">
        <f t="shared" si="122"/>
        <v>否</v>
      </c>
      <c r="I1341" s="476" t="str">
        <f t="shared" si="123"/>
        <v>项</v>
      </c>
      <c r="J1341" s="284">
        <v>2240508</v>
      </c>
      <c r="K1341" s="284" t="s">
        <v>2131</v>
      </c>
      <c r="L1341" s="287">
        <v>0</v>
      </c>
      <c r="M1341" s="285">
        <f t="shared" si="124"/>
        <v>0</v>
      </c>
      <c r="N1341" s="285">
        <f t="shared" si="125"/>
        <v>0</v>
      </c>
    </row>
    <row r="1342" ht="34.9" customHeight="1" spans="1:14">
      <c r="A1342" s="473">
        <v>2240509</v>
      </c>
      <c r="B1342" s="216" t="s">
        <v>2132</v>
      </c>
      <c r="C1342" s="190"/>
      <c r="D1342" s="190"/>
      <c r="E1342" s="186"/>
      <c r="F1342" s="278" t="str">
        <f t="shared" si="120"/>
        <v/>
      </c>
      <c r="G1342" s="278" t="str">
        <f t="shared" si="121"/>
        <v/>
      </c>
      <c r="H1342" s="472" t="str">
        <f t="shared" si="122"/>
        <v>否</v>
      </c>
      <c r="I1342" s="476" t="str">
        <f t="shared" si="123"/>
        <v>项</v>
      </c>
      <c r="J1342" s="284">
        <v>2240509</v>
      </c>
      <c r="K1342" s="284" t="s">
        <v>2133</v>
      </c>
      <c r="L1342" s="287">
        <v>0</v>
      </c>
      <c r="M1342" s="285">
        <f t="shared" si="124"/>
        <v>0</v>
      </c>
      <c r="N1342" s="285">
        <f t="shared" si="125"/>
        <v>0</v>
      </c>
    </row>
    <row r="1343" ht="34.9" customHeight="1" spans="1:14">
      <c r="A1343" s="473">
        <v>2240510</v>
      </c>
      <c r="B1343" s="216" t="s">
        <v>2134</v>
      </c>
      <c r="C1343" s="190"/>
      <c r="D1343" s="190"/>
      <c r="E1343" s="186"/>
      <c r="F1343" s="278" t="str">
        <f t="shared" si="120"/>
        <v/>
      </c>
      <c r="G1343" s="278" t="str">
        <f t="shared" si="121"/>
        <v/>
      </c>
      <c r="H1343" s="472" t="str">
        <f t="shared" si="122"/>
        <v>否</v>
      </c>
      <c r="I1343" s="476" t="str">
        <f t="shared" si="123"/>
        <v>项</v>
      </c>
      <c r="J1343" s="284">
        <v>2240510</v>
      </c>
      <c r="K1343" s="284" t="s">
        <v>2135</v>
      </c>
      <c r="L1343" s="287">
        <v>0</v>
      </c>
      <c r="M1343" s="285">
        <f t="shared" si="124"/>
        <v>0</v>
      </c>
      <c r="N1343" s="285">
        <f t="shared" si="125"/>
        <v>0</v>
      </c>
    </row>
    <row r="1344" ht="34.9" customHeight="1" spans="1:14">
      <c r="A1344" s="473">
        <v>2240550</v>
      </c>
      <c r="B1344" s="216" t="s">
        <v>2136</v>
      </c>
      <c r="C1344" s="190">
        <v>76</v>
      </c>
      <c r="D1344" s="400">
        <v>85</v>
      </c>
      <c r="E1344" s="190">
        <v>85</v>
      </c>
      <c r="F1344" s="278">
        <f t="shared" si="120"/>
        <v>0.118421052631579</v>
      </c>
      <c r="G1344" s="278">
        <f t="shared" si="121"/>
        <v>1</v>
      </c>
      <c r="H1344" s="472" t="str">
        <f t="shared" si="122"/>
        <v>是</v>
      </c>
      <c r="I1344" s="476" t="str">
        <f t="shared" si="123"/>
        <v>项</v>
      </c>
      <c r="J1344" s="284">
        <v>2240550</v>
      </c>
      <c r="K1344" s="284" t="s">
        <v>2137</v>
      </c>
      <c r="L1344" s="287">
        <v>85</v>
      </c>
      <c r="M1344" s="285">
        <f t="shared" si="124"/>
        <v>0</v>
      </c>
      <c r="N1344" s="285">
        <f t="shared" si="125"/>
        <v>0</v>
      </c>
    </row>
    <row r="1345" ht="34.9" customHeight="1" spans="1:14">
      <c r="A1345" s="473">
        <v>2240599</v>
      </c>
      <c r="B1345" s="216" t="s">
        <v>2138</v>
      </c>
      <c r="C1345" s="190"/>
      <c r="D1345" s="190"/>
      <c r="E1345" s="186"/>
      <c r="F1345" s="278" t="str">
        <f t="shared" si="120"/>
        <v/>
      </c>
      <c r="G1345" s="278" t="str">
        <f t="shared" si="121"/>
        <v/>
      </c>
      <c r="H1345" s="472" t="str">
        <f t="shared" si="122"/>
        <v>否</v>
      </c>
      <c r="I1345" s="476" t="str">
        <f t="shared" si="123"/>
        <v>项</v>
      </c>
      <c r="J1345" s="284">
        <v>2240599</v>
      </c>
      <c r="K1345" s="284" t="s">
        <v>2139</v>
      </c>
      <c r="L1345" s="287">
        <v>0</v>
      </c>
      <c r="M1345" s="285">
        <f t="shared" si="124"/>
        <v>0</v>
      </c>
      <c r="N1345" s="285">
        <f t="shared" si="125"/>
        <v>0</v>
      </c>
    </row>
    <row r="1346" ht="34.9" customHeight="1" spans="1:14">
      <c r="A1346" s="473">
        <v>22406</v>
      </c>
      <c r="B1346" s="216" t="s">
        <v>2140</v>
      </c>
      <c r="C1346" s="190">
        <f>SUM(C1347:C1349)</f>
        <v>176</v>
      </c>
      <c r="D1346" s="190">
        <f>SUM(D1347:D1349)</f>
        <v>1012</v>
      </c>
      <c r="E1346" s="186">
        <f>SUM(E1347:E1349)</f>
        <v>1255</v>
      </c>
      <c r="F1346" s="278">
        <f t="shared" si="120"/>
        <v>6.13068181818182</v>
      </c>
      <c r="G1346" s="278">
        <f t="shared" si="121"/>
        <v>1.2401185770751</v>
      </c>
      <c r="H1346" s="472" t="str">
        <f t="shared" si="122"/>
        <v>是</v>
      </c>
      <c r="I1346" s="476" t="str">
        <f t="shared" si="123"/>
        <v>款</v>
      </c>
      <c r="J1346" s="284">
        <v>22406</v>
      </c>
      <c r="K1346" s="286" t="s">
        <v>2141</v>
      </c>
      <c r="L1346" s="287">
        <v>1255</v>
      </c>
      <c r="M1346" s="285">
        <f t="shared" si="124"/>
        <v>0</v>
      </c>
      <c r="N1346" s="285">
        <f t="shared" si="125"/>
        <v>0</v>
      </c>
    </row>
    <row r="1347" ht="34.9" customHeight="1" spans="1:14">
      <c r="A1347" s="473">
        <v>2240601</v>
      </c>
      <c r="B1347" s="216" t="s">
        <v>2142</v>
      </c>
      <c r="C1347" s="190">
        <v>176</v>
      </c>
      <c r="D1347" s="400">
        <v>1012</v>
      </c>
      <c r="E1347" s="190">
        <v>1194</v>
      </c>
      <c r="F1347" s="278">
        <f t="shared" si="120"/>
        <v>5.78409090909091</v>
      </c>
      <c r="G1347" s="278">
        <f t="shared" si="121"/>
        <v>1.1798418972332</v>
      </c>
      <c r="H1347" s="472" t="str">
        <f t="shared" si="122"/>
        <v>是</v>
      </c>
      <c r="I1347" s="476" t="str">
        <f t="shared" si="123"/>
        <v>项</v>
      </c>
      <c r="J1347" s="284">
        <v>2240601</v>
      </c>
      <c r="K1347" s="284" t="s">
        <v>2143</v>
      </c>
      <c r="L1347" s="287">
        <v>1194</v>
      </c>
      <c r="M1347" s="285">
        <f t="shared" si="124"/>
        <v>0</v>
      </c>
      <c r="N1347" s="285">
        <f t="shared" si="125"/>
        <v>0</v>
      </c>
    </row>
    <row r="1348" ht="34.9" customHeight="1" spans="1:14">
      <c r="A1348" s="473">
        <v>2240602</v>
      </c>
      <c r="B1348" s="216" t="s">
        <v>2144</v>
      </c>
      <c r="C1348" s="190"/>
      <c r="D1348" s="190"/>
      <c r="E1348" s="190">
        <v>61</v>
      </c>
      <c r="F1348" s="278" t="str">
        <f t="shared" si="120"/>
        <v/>
      </c>
      <c r="G1348" s="278" t="str">
        <f t="shared" si="121"/>
        <v/>
      </c>
      <c r="H1348" s="472" t="str">
        <f t="shared" si="122"/>
        <v>是</v>
      </c>
      <c r="I1348" s="476" t="str">
        <f t="shared" si="123"/>
        <v>项</v>
      </c>
      <c r="J1348" s="284">
        <v>2240602</v>
      </c>
      <c r="K1348" s="284" t="s">
        <v>2145</v>
      </c>
      <c r="L1348" s="287">
        <v>61</v>
      </c>
      <c r="M1348" s="285">
        <f t="shared" si="124"/>
        <v>0</v>
      </c>
      <c r="N1348" s="285">
        <f t="shared" si="125"/>
        <v>0</v>
      </c>
    </row>
    <row r="1349" ht="34.9" customHeight="1" spans="1:14">
      <c r="A1349" s="473">
        <v>2240699</v>
      </c>
      <c r="B1349" s="216" t="s">
        <v>2146</v>
      </c>
      <c r="C1349" s="190"/>
      <c r="D1349" s="190"/>
      <c r="E1349" s="186"/>
      <c r="F1349" s="278" t="str">
        <f t="shared" ref="F1349:F1368" si="126">IF(C1349&lt;&gt;0,E1349/C1349-1,"")</f>
        <v/>
      </c>
      <c r="G1349" s="278" t="str">
        <f t="shared" ref="G1349:G1368" si="127">IF(D1349&lt;&gt;0,E1349/D1349,"")</f>
        <v/>
      </c>
      <c r="H1349" s="472" t="str">
        <f t="shared" ref="H1349:H1370" si="128">IF(LEN(A1349)=3,"是",IF(B1349&lt;&gt;"",IF(SUM(C1349:E1349)&lt;&gt;0,"是","否"),"是"))</f>
        <v>否</v>
      </c>
      <c r="I1349" s="476" t="str">
        <f t="shared" ref="I1349:I1368" si="129">IF(LEN(A1349)=3,"类",IF(LEN(A1349)=5,"款","项"))</f>
        <v>项</v>
      </c>
      <c r="J1349" s="284">
        <v>2240699</v>
      </c>
      <c r="K1349" s="284" t="s">
        <v>2147</v>
      </c>
      <c r="L1349" s="287">
        <v>0</v>
      </c>
      <c r="M1349" s="285">
        <f t="shared" si="124"/>
        <v>0</v>
      </c>
      <c r="N1349" s="285">
        <f t="shared" si="125"/>
        <v>0</v>
      </c>
    </row>
    <row r="1350" ht="34.9" customHeight="1" spans="1:14">
      <c r="A1350" s="473">
        <v>22407</v>
      </c>
      <c r="B1350" s="216" t="s">
        <v>2148</v>
      </c>
      <c r="C1350" s="190">
        <f>SUM(C1351:C1355)</f>
        <v>230</v>
      </c>
      <c r="D1350" s="190">
        <f>SUM(D1351:D1355)</f>
        <v>61</v>
      </c>
      <c r="E1350" s="186">
        <f>SUM(E1351:E1355)</f>
        <v>68</v>
      </c>
      <c r="F1350" s="278">
        <f t="shared" si="126"/>
        <v>-0.704347826086956</v>
      </c>
      <c r="G1350" s="278">
        <f t="shared" si="127"/>
        <v>1.11475409836066</v>
      </c>
      <c r="H1350" s="472" t="str">
        <f t="shared" si="128"/>
        <v>是</v>
      </c>
      <c r="I1350" s="476" t="str">
        <f t="shared" si="129"/>
        <v>款</v>
      </c>
      <c r="J1350" s="284">
        <v>22407</v>
      </c>
      <c r="K1350" s="286" t="s">
        <v>2149</v>
      </c>
      <c r="L1350" s="287">
        <v>68</v>
      </c>
      <c r="M1350" s="285">
        <f t="shared" ref="M1350:M1370" si="130">A1350-J1350</f>
        <v>0</v>
      </c>
      <c r="N1350" s="285">
        <f t="shared" ref="N1350:N1370" si="131">E1350-L1350</f>
        <v>0</v>
      </c>
    </row>
    <row r="1351" ht="34.9" customHeight="1" spans="1:14">
      <c r="A1351" s="473">
        <v>2240701</v>
      </c>
      <c r="B1351" s="216" t="s">
        <v>2150</v>
      </c>
      <c r="C1351" s="190">
        <v>230</v>
      </c>
      <c r="D1351" s="190"/>
      <c r="E1351" s="186"/>
      <c r="F1351" s="278">
        <f t="shared" si="126"/>
        <v>-1</v>
      </c>
      <c r="G1351" s="278" t="str">
        <f t="shared" si="127"/>
        <v/>
      </c>
      <c r="H1351" s="472" t="str">
        <f t="shared" si="128"/>
        <v>是</v>
      </c>
      <c r="I1351" s="476" t="str">
        <f t="shared" si="129"/>
        <v>项</v>
      </c>
      <c r="J1351" s="284">
        <v>2240701</v>
      </c>
      <c r="K1351" s="284" t="s">
        <v>2151</v>
      </c>
      <c r="L1351" s="287">
        <v>0</v>
      </c>
      <c r="M1351" s="285">
        <f t="shared" si="130"/>
        <v>0</v>
      </c>
      <c r="N1351" s="285">
        <f t="shared" si="131"/>
        <v>0</v>
      </c>
    </row>
    <row r="1352" ht="34.9" customHeight="1" spans="1:14">
      <c r="A1352" s="473">
        <v>2240702</v>
      </c>
      <c r="B1352" s="216" t="s">
        <v>2152</v>
      </c>
      <c r="C1352" s="190"/>
      <c r="D1352" s="400">
        <v>61</v>
      </c>
      <c r="E1352" s="190">
        <v>68</v>
      </c>
      <c r="F1352" s="278" t="str">
        <f t="shared" si="126"/>
        <v/>
      </c>
      <c r="G1352" s="278">
        <f t="shared" si="127"/>
        <v>1.11475409836066</v>
      </c>
      <c r="H1352" s="472" t="str">
        <f t="shared" si="128"/>
        <v>是</v>
      </c>
      <c r="I1352" s="476" t="str">
        <f t="shared" si="129"/>
        <v>项</v>
      </c>
      <c r="J1352" s="284">
        <v>2240702</v>
      </c>
      <c r="K1352" s="284" t="s">
        <v>2153</v>
      </c>
      <c r="L1352" s="287">
        <v>68</v>
      </c>
      <c r="M1352" s="285">
        <f t="shared" si="130"/>
        <v>0</v>
      </c>
      <c r="N1352" s="285">
        <f t="shared" si="131"/>
        <v>0</v>
      </c>
    </row>
    <row r="1353" ht="34.9" customHeight="1" spans="1:14">
      <c r="A1353" s="473">
        <v>2240703</v>
      </c>
      <c r="B1353" s="216" t="s">
        <v>2154</v>
      </c>
      <c r="C1353" s="190"/>
      <c r="D1353" s="190"/>
      <c r="E1353" s="186"/>
      <c r="F1353" s="278" t="str">
        <f t="shared" si="126"/>
        <v/>
      </c>
      <c r="G1353" s="278" t="str">
        <f t="shared" si="127"/>
        <v/>
      </c>
      <c r="H1353" s="472" t="str">
        <f t="shared" si="128"/>
        <v>否</v>
      </c>
      <c r="I1353" s="476" t="str">
        <f t="shared" si="129"/>
        <v>项</v>
      </c>
      <c r="J1353" s="284">
        <v>2240703</v>
      </c>
      <c r="K1353" s="284" t="s">
        <v>2155</v>
      </c>
      <c r="L1353" s="287">
        <v>0</v>
      </c>
      <c r="M1353" s="285">
        <f t="shared" si="130"/>
        <v>0</v>
      </c>
      <c r="N1353" s="285">
        <f t="shared" si="131"/>
        <v>0</v>
      </c>
    </row>
    <row r="1354" ht="34.9" customHeight="1" spans="1:14">
      <c r="A1354" s="473">
        <v>2240704</v>
      </c>
      <c r="B1354" s="216" t="s">
        <v>2156</v>
      </c>
      <c r="C1354" s="190"/>
      <c r="D1354" s="190"/>
      <c r="E1354" s="186"/>
      <c r="F1354" s="278" t="str">
        <f t="shared" si="126"/>
        <v/>
      </c>
      <c r="G1354" s="278" t="str">
        <f t="shared" si="127"/>
        <v/>
      </c>
      <c r="H1354" s="472" t="str">
        <f t="shared" si="128"/>
        <v>否</v>
      </c>
      <c r="I1354" s="476" t="str">
        <f t="shared" si="129"/>
        <v>项</v>
      </c>
      <c r="J1354" s="284">
        <v>2240704</v>
      </c>
      <c r="K1354" s="284" t="s">
        <v>2157</v>
      </c>
      <c r="L1354" s="287">
        <v>0</v>
      </c>
      <c r="M1354" s="285">
        <f t="shared" si="130"/>
        <v>0</v>
      </c>
      <c r="N1354" s="285">
        <f t="shared" si="131"/>
        <v>0</v>
      </c>
    </row>
    <row r="1355" ht="34.9" customHeight="1" spans="1:14">
      <c r="A1355" s="473">
        <v>2240799</v>
      </c>
      <c r="B1355" s="216" t="s">
        <v>2158</v>
      </c>
      <c r="C1355" s="190"/>
      <c r="D1355" s="190"/>
      <c r="E1355" s="186"/>
      <c r="F1355" s="278" t="str">
        <f t="shared" si="126"/>
        <v/>
      </c>
      <c r="G1355" s="278" t="str">
        <f t="shared" si="127"/>
        <v/>
      </c>
      <c r="H1355" s="472" t="str">
        <f t="shared" si="128"/>
        <v>否</v>
      </c>
      <c r="I1355" s="476" t="str">
        <f t="shared" si="129"/>
        <v>项</v>
      </c>
      <c r="J1355" s="284">
        <v>2240799</v>
      </c>
      <c r="K1355" s="284" t="s">
        <v>2159</v>
      </c>
      <c r="L1355" s="287">
        <v>0</v>
      </c>
      <c r="M1355" s="285">
        <f t="shared" si="130"/>
        <v>0</v>
      </c>
      <c r="N1355" s="285">
        <f t="shared" si="131"/>
        <v>0</v>
      </c>
    </row>
    <row r="1356" ht="34.9" customHeight="1" spans="1:14">
      <c r="A1356" s="473">
        <v>22499</v>
      </c>
      <c r="B1356" s="216" t="s">
        <v>2160</v>
      </c>
      <c r="C1356" s="190">
        <v>77</v>
      </c>
      <c r="D1356" s="400">
        <v>28</v>
      </c>
      <c r="E1356" s="186">
        <v>75</v>
      </c>
      <c r="F1356" s="278">
        <f t="shared" si="126"/>
        <v>-0.025974025974026</v>
      </c>
      <c r="G1356" s="278">
        <f t="shared" si="127"/>
        <v>2.67857142857143</v>
      </c>
      <c r="H1356" s="472" t="str">
        <f t="shared" si="128"/>
        <v>是</v>
      </c>
      <c r="I1356" s="476" t="str">
        <f t="shared" si="129"/>
        <v>款</v>
      </c>
      <c r="J1356" s="284">
        <v>22499</v>
      </c>
      <c r="K1356" s="286" t="s">
        <v>2161</v>
      </c>
      <c r="L1356" s="287">
        <v>75</v>
      </c>
      <c r="M1356" s="285">
        <f t="shared" si="130"/>
        <v>0</v>
      </c>
      <c r="N1356" s="285">
        <f t="shared" si="131"/>
        <v>0</v>
      </c>
    </row>
    <row r="1357" ht="34.9" customHeight="1" spans="1:14">
      <c r="A1357" s="471">
        <v>227</v>
      </c>
      <c r="B1357" s="121" t="s">
        <v>120</v>
      </c>
      <c r="C1357" s="197"/>
      <c r="D1357" s="197">
        <v>3500</v>
      </c>
      <c r="E1357" s="180"/>
      <c r="F1357" s="274" t="str">
        <f t="shared" si="126"/>
        <v/>
      </c>
      <c r="G1357" s="274">
        <f t="shared" si="127"/>
        <v>0</v>
      </c>
      <c r="H1357" s="472" t="str">
        <f t="shared" si="128"/>
        <v>是</v>
      </c>
      <c r="I1357" s="476" t="str">
        <f t="shared" si="129"/>
        <v>类</v>
      </c>
      <c r="J1357" s="285"/>
      <c r="K1357" s="285"/>
      <c r="L1357" s="285"/>
      <c r="M1357" s="285">
        <f t="shared" si="130"/>
        <v>227</v>
      </c>
      <c r="N1357" s="285">
        <f t="shared" si="131"/>
        <v>0</v>
      </c>
    </row>
    <row r="1358" ht="34.9" customHeight="1" spans="1:14">
      <c r="A1358" s="471">
        <v>232</v>
      </c>
      <c r="B1358" s="121" t="s">
        <v>122</v>
      </c>
      <c r="C1358" s="197">
        <f>C1359</f>
        <v>4034</v>
      </c>
      <c r="D1358" s="197">
        <f>D1359</f>
        <v>4095</v>
      </c>
      <c r="E1358" s="180">
        <f>E1359</f>
        <v>4094</v>
      </c>
      <c r="F1358" s="274">
        <f t="shared" si="126"/>
        <v>0.014873574615766</v>
      </c>
      <c r="G1358" s="274">
        <f t="shared" si="127"/>
        <v>0.9997557997558</v>
      </c>
      <c r="H1358" s="472" t="str">
        <f t="shared" si="128"/>
        <v>是</v>
      </c>
      <c r="I1358" s="476" t="str">
        <f t="shared" si="129"/>
        <v>类</v>
      </c>
      <c r="J1358" s="284">
        <v>232</v>
      </c>
      <c r="K1358" s="286" t="s">
        <v>2162</v>
      </c>
      <c r="L1358" s="287">
        <v>4094</v>
      </c>
      <c r="M1358" s="285">
        <f t="shared" si="130"/>
        <v>0</v>
      </c>
      <c r="N1358" s="285">
        <f t="shared" si="131"/>
        <v>0</v>
      </c>
    </row>
    <row r="1359" ht="34.9" customHeight="1" spans="1:14">
      <c r="A1359" s="473">
        <v>23203</v>
      </c>
      <c r="B1359" s="216" t="s">
        <v>2163</v>
      </c>
      <c r="C1359" s="190">
        <f>SUM(C1360:C1363)</f>
        <v>4034</v>
      </c>
      <c r="D1359" s="190">
        <f>SUM(D1360:D1363)</f>
        <v>4095</v>
      </c>
      <c r="E1359" s="186">
        <f>SUM(E1360:E1363)</f>
        <v>4094</v>
      </c>
      <c r="F1359" s="278">
        <f t="shared" si="126"/>
        <v>0.014873574615766</v>
      </c>
      <c r="G1359" s="278">
        <f t="shared" si="127"/>
        <v>0.9997557997558</v>
      </c>
      <c r="H1359" s="472" t="str">
        <f t="shared" si="128"/>
        <v>是</v>
      </c>
      <c r="I1359" s="476" t="str">
        <f t="shared" si="129"/>
        <v>款</v>
      </c>
      <c r="J1359" s="284">
        <v>23203</v>
      </c>
      <c r="K1359" s="286" t="s">
        <v>2164</v>
      </c>
      <c r="L1359" s="287">
        <v>4094</v>
      </c>
      <c r="M1359" s="285">
        <f t="shared" si="130"/>
        <v>0</v>
      </c>
      <c r="N1359" s="285">
        <f t="shared" si="131"/>
        <v>0</v>
      </c>
    </row>
    <row r="1360" ht="34.9" customHeight="1" spans="1:14">
      <c r="A1360" s="473">
        <v>2320301</v>
      </c>
      <c r="B1360" s="216" t="s">
        <v>2165</v>
      </c>
      <c r="C1360" s="190">
        <v>4034</v>
      </c>
      <c r="D1360" s="400">
        <v>4095</v>
      </c>
      <c r="E1360" s="190">
        <v>4094</v>
      </c>
      <c r="F1360" s="278">
        <f t="shared" si="126"/>
        <v>0.014873574615766</v>
      </c>
      <c r="G1360" s="278">
        <f t="shared" si="127"/>
        <v>0.9997557997558</v>
      </c>
      <c r="H1360" s="472" t="str">
        <f t="shared" si="128"/>
        <v>是</v>
      </c>
      <c r="I1360" s="476" t="str">
        <f t="shared" si="129"/>
        <v>项</v>
      </c>
      <c r="J1360" s="284">
        <v>2320301</v>
      </c>
      <c r="K1360" s="284" t="s">
        <v>2166</v>
      </c>
      <c r="L1360" s="287">
        <v>4094</v>
      </c>
      <c r="M1360" s="285">
        <f t="shared" si="130"/>
        <v>0</v>
      </c>
      <c r="N1360" s="285">
        <f t="shared" si="131"/>
        <v>0</v>
      </c>
    </row>
    <row r="1361" ht="34.9" customHeight="1" spans="1:14">
      <c r="A1361" s="473">
        <v>2320302</v>
      </c>
      <c r="B1361" s="216" t="s">
        <v>2167</v>
      </c>
      <c r="C1361" s="190"/>
      <c r="D1361" s="190"/>
      <c r="E1361" s="186"/>
      <c r="F1361" s="278" t="str">
        <f t="shared" si="126"/>
        <v/>
      </c>
      <c r="G1361" s="278" t="str">
        <f t="shared" si="127"/>
        <v/>
      </c>
      <c r="H1361" s="472" t="str">
        <f t="shared" si="128"/>
        <v>否</v>
      </c>
      <c r="I1361" s="476" t="str">
        <f t="shared" si="129"/>
        <v>项</v>
      </c>
      <c r="J1361" s="284">
        <v>2320302</v>
      </c>
      <c r="K1361" s="284" t="s">
        <v>2168</v>
      </c>
      <c r="L1361" s="287">
        <v>0</v>
      </c>
      <c r="M1361" s="285">
        <f t="shared" si="130"/>
        <v>0</v>
      </c>
      <c r="N1361" s="285">
        <f t="shared" si="131"/>
        <v>0</v>
      </c>
    </row>
    <row r="1362" ht="34.9" customHeight="1" spans="1:14">
      <c r="A1362" s="473">
        <v>2320303</v>
      </c>
      <c r="B1362" s="216" t="s">
        <v>2169</v>
      </c>
      <c r="C1362" s="190"/>
      <c r="D1362" s="190"/>
      <c r="E1362" s="186"/>
      <c r="F1362" s="278" t="str">
        <f t="shared" si="126"/>
        <v/>
      </c>
      <c r="G1362" s="278" t="str">
        <f t="shared" si="127"/>
        <v/>
      </c>
      <c r="H1362" s="472" t="str">
        <f t="shared" si="128"/>
        <v>否</v>
      </c>
      <c r="I1362" s="476" t="str">
        <f t="shared" si="129"/>
        <v>项</v>
      </c>
      <c r="J1362" s="284">
        <v>2320303</v>
      </c>
      <c r="K1362" s="284" t="s">
        <v>2170</v>
      </c>
      <c r="L1362" s="287">
        <v>0</v>
      </c>
      <c r="M1362" s="285">
        <f t="shared" si="130"/>
        <v>0</v>
      </c>
      <c r="N1362" s="285">
        <f t="shared" si="131"/>
        <v>0</v>
      </c>
    </row>
    <row r="1363" ht="34.9" customHeight="1" spans="1:14">
      <c r="A1363" s="473">
        <v>2320304</v>
      </c>
      <c r="B1363" s="216" t="s">
        <v>2171</v>
      </c>
      <c r="C1363" s="190"/>
      <c r="D1363" s="190"/>
      <c r="E1363" s="186"/>
      <c r="F1363" s="278" t="str">
        <f t="shared" si="126"/>
        <v/>
      </c>
      <c r="G1363" s="278" t="str">
        <f t="shared" si="127"/>
        <v/>
      </c>
      <c r="H1363" s="472" t="str">
        <f t="shared" si="128"/>
        <v>否</v>
      </c>
      <c r="I1363" s="476" t="str">
        <f t="shared" si="129"/>
        <v>项</v>
      </c>
      <c r="J1363" s="284">
        <v>2320304</v>
      </c>
      <c r="K1363" s="284" t="s">
        <v>2172</v>
      </c>
      <c r="L1363" s="287">
        <v>0</v>
      </c>
      <c r="M1363" s="285">
        <f t="shared" si="130"/>
        <v>0</v>
      </c>
      <c r="N1363" s="285">
        <f t="shared" si="131"/>
        <v>0</v>
      </c>
    </row>
    <row r="1364" ht="34.9" customHeight="1" spans="1:14">
      <c r="A1364" s="471">
        <v>233</v>
      </c>
      <c r="B1364" s="121" t="s">
        <v>124</v>
      </c>
      <c r="C1364" s="197">
        <f>C1365</f>
        <v>18</v>
      </c>
      <c r="D1364" s="197">
        <f>D1365</f>
        <v>66</v>
      </c>
      <c r="E1364" s="180">
        <f>E1365</f>
        <v>0</v>
      </c>
      <c r="F1364" s="274">
        <f t="shared" si="126"/>
        <v>-1</v>
      </c>
      <c r="G1364" s="274">
        <f t="shared" si="127"/>
        <v>0</v>
      </c>
      <c r="H1364" s="472" t="str">
        <f t="shared" si="128"/>
        <v>是</v>
      </c>
      <c r="I1364" s="476" t="str">
        <f t="shared" si="129"/>
        <v>类</v>
      </c>
      <c r="J1364" s="284">
        <v>233</v>
      </c>
      <c r="K1364" s="286" t="s">
        <v>2173</v>
      </c>
      <c r="L1364" s="287">
        <v>0</v>
      </c>
      <c r="M1364" s="285">
        <f t="shared" si="130"/>
        <v>0</v>
      </c>
      <c r="N1364" s="285">
        <f t="shared" si="131"/>
        <v>0</v>
      </c>
    </row>
    <row r="1365" ht="34.9" customHeight="1" spans="1:14">
      <c r="A1365" s="473">
        <v>23303</v>
      </c>
      <c r="B1365" s="216" t="s">
        <v>2174</v>
      </c>
      <c r="C1365" s="190">
        <v>18</v>
      </c>
      <c r="D1365" s="400">
        <v>66</v>
      </c>
      <c r="E1365" s="186"/>
      <c r="F1365" s="278">
        <f t="shared" si="126"/>
        <v>-1</v>
      </c>
      <c r="G1365" s="278">
        <f t="shared" si="127"/>
        <v>0</v>
      </c>
      <c r="H1365" s="472" t="str">
        <f t="shared" si="128"/>
        <v>是</v>
      </c>
      <c r="I1365" s="476" t="str">
        <f t="shared" si="129"/>
        <v>款</v>
      </c>
      <c r="J1365" s="284">
        <v>23303</v>
      </c>
      <c r="K1365" s="286" t="s">
        <v>2175</v>
      </c>
      <c r="L1365" s="287">
        <v>0</v>
      </c>
      <c r="M1365" s="285">
        <f t="shared" si="130"/>
        <v>0</v>
      </c>
      <c r="N1365" s="285">
        <f t="shared" si="131"/>
        <v>0</v>
      </c>
    </row>
    <row r="1366" ht="34.9" customHeight="1" spans="1:14">
      <c r="A1366" s="471">
        <v>229</v>
      </c>
      <c r="B1366" s="121" t="s">
        <v>126</v>
      </c>
      <c r="C1366" s="197">
        <f>SUM(C1367:C1368)</f>
        <v>380</v>
      </c>
      <c r="D1366" s="197">
        <f>SUM(D1367:D1368)</f>
        <v>6243</v>
      </c>
      <c r="E1366" s="180">
        <f>SUM(E1367:E1368)</f>
        <v>367</v>
      </c>
      <c r="F1366" s="274">
        <f t="shared" si="126"/>
        <v>-0.0342105263157895</v>
      </c>
      <c r="G1366" s="274">
        <f t="shared" si="127"/>
        <v>0.0587858401409579</v>
      </c>
      <c r="H1366" s="472" t="str">
        <f t="shared" si="128"/>
        <v>是</v>
      </c>
      <c r="I1366" s="476" t="str">
        <f t="shared" si="129"/>
        <v>类</v>
      </c>
      <c r="J1366" s="284">
        <v>229</v>
      </c>
      <c r="K1366" s="286" t="s">
        <v>2176</v>
      </c>
      <c r="L1366" s="287">
        <v>367</v>
      </c>
      <c r="M1366" s="285">
        <f t="shared" si="130"/>
        <v>0</v>
      </c>
      <c r="N1366" s="285">
        <f t="shared" si="131"/>
        <v>0</v>
      </c>
    </row>
    <row r="1367" ht="34.9" customHeight="1" spans="1:14">
      <c r="A1367" s="473">
        <v>22902</v>
      </c>
      <c r="B1367" s="216" t="s">
        <v>2177</v>
      </c>
      <c r="C1367" s="190"/>
      <c r="D1367" s="190"/>
      <c r="E1367" s="186"/>
      <c r="F1367" s="278" t="str">
        <f t="shared" si="126"/>
        <v/>
      </c>
      <c r="G1367" s="278" t="str">
        <f t="shared" si="127"/>
        <v/>
      </c>
      <c r="H1367" s="472" t="str">
        <f t="shared" si="128"/>
        <v>否</v>
      </c>
      <c r="I1367" s="476" t="str">
        <f t="shared" si="129"/>
        <v>款</v>
      </c>
      <c r="J1367" s="284"/>
      <c r="K1367" s="286"/>
      <c r="L1367" s="287"/>
      <c r="M1367" s="285">
        <f t="shared" si="130"/>
        <v>22902</v>
      </c>
      <c r="N1367" s="285">
        <f t="shared" si="131"/>
        <v>0</v>
      </c>
    </row>
    <row r="1368" ht="34.9" customHeight="1" spans="1:14">
      <c r="A1368" s="473">
        <v>22999</v>
      </c>
      <c r="B1368" s="216" t="s">
        <v>1858</v>
      </c>
      <c r="C1368" s="190">
        <v>380</v>
      </c>
      <c r="D1368" s="400">
        <v>6243</v>
      </c>
      <c r="E1368" s="190">
        <v>367</v>
      </c>
      <c r="F1368" s="278">
        <f t="shared" si="126"/>
        <v>-0.0342105263157895</v>
      </c>
      <c r="G1368" s="278">
        <f t="shared" si="127"/>
        <v>0.0587858401409579</v>
      </c>
      <c r="H1368" s="472" t="str">
        <f t="shared" si="128"/>
        <v>是</v>
      </c>
      <c r="I1368" s="476" t="str">
        <f t="shared" si="129"/>
        <v>款</v>
      </c>
      <c r="J1368" s="284">
        <v>2299901</v>
      </c>
      <c r="K1368" s="284" t="s">
        <v>2178</v>
      </c>
      <c r="L1368" s="287">
        <v>367</v>
      </c>
      <c r="M1368" s="285">
        <f t="shared" si="130"/>
        <v>-2276902</v>
      </c>
      <c r="N1368" s="285">
        <f t="shared" si="131"/>
        <v>0</v>
      </c>
    </row>
    <row r="1369" ht="34.9" customHeight="1" spans="1:14">
      <c r="A1369" s="477"/>
      <c r="B1369" s="216"/>
      <c r="C1369" s="483"/>
      <c r="D1369" s="483"/>
      <c r="E1369" s="484"/>
      <c r="F1369" s="274"/>
      <c r="G1369" s="274"/>
      <c r="H1369" s="472" t="str">
        <f t="shared" si="128"/>
        <v>是</v>
      </c>
      <c r="I1369" s="476"/>
      <c r="J1369" s="285"/>
      <c r="K1369" s="285"/>
      <c r="L1369" s="285"/>
      <c r="M1369" s="285">
        <f t="shared" si="130"/>
        <v>0</v>
      </c>
      <c r="N1369" s="285">
        <f t="shared" si="131"/>
        <v>0</v>
      </c>
    </row>
    <row r="1370" ht="34.9" customHeight="1" spans="1:14">
      <c r="A1370" s="485"/>
      <c r="B1370" s="322" t="s">
        <v>127</v>
      </c>
      <c r="C1370" s="197">
        <f>SUM(C5,C254,C257,C276,C367,C422,C479,C536,C658,C730,C809,C832,C960,C1024,C1091,C1111,C1141,C1151,C1226,C1246,C1300,C1357,C1358,C1364,C1366)</f>
        <v>344856</v>
      </c>
      <c r="D1370" s="197">
        <f>SUM(D5,D254,D257,D276,D367,D422,D479,D536,D658,D730,D809,D832,D960,D1024,D1091,D1111,D1141,D1151,D1226,D1246,D1300,D1357,D1358,D1364,D1366)</f>
        <v>337450</v>
      </c>
      <c r="E1370" s="197">
        <f>SUM(E5,E254,E257,E276,E367,E422,E479,E536,E658,E730,E809,E832,E960,E1024,E1091,E1111,E1141,E1151,E1226,E1246,E1300,E1357,E1358,E1364,E1366)</f>
        <v>321302</v>
      </c>
      <c r="F1370" s="274">
        <f>IF(C1370&lt;&gt;0,E1370/C1370-1,"")</f>
        <v>-0.0683009719999073</v>
      </c>
      <c r="G1370" s="274">
        <f>IF(D1370&lt;&gt;0,E1370/D1370,"")</f>
        <v>0.95214698473848</v>
      </c>
      <c r="H1370" s="472" t="str">
        <f t="shared" si="128"/>
        <v>是</v>
      </c>
      <c r="I1370" s="476"/>
      <c r="J1370" s="284"/>
      <c r="K1370" s="286" t="s">
        <v>2179</v>
      </c>
      <c r="L1370" s="287">
        <v>321302</v>
      </c>
      <c r="M1370" s="285">
        <f t="shared" si="130"/>
        <v>0</v>
      </c>
      <c r="N1370" s="285">
        <f t="shared" si="131"/>
        <v>0</v>
      </c>
    </row>
    <row r="1371" ht="32.1" customHeight="1" spans="2:7">
      <c r="B1371" s="486"/>
      <c r="C1371" s="487"/>
      <c r="D1371" s="487"/>
      <c r="E1371" s="487"/>
      <c r="F1371" s="486"/>
      <c r="G1371" s="486"/>
    </row>
  </sheetData>
  <autoFilter ref="A3:N1370">
    <extLst/>
  </autoFilter>
  <mergeCells count="7">
    <mergeCell ref="B1:G1"/>
    <mergeCell ref="D3:E3"/>
    <mergeCell ref="F3:G3"/>
    <mergeCell ref="B1371:G1371"/>
    <mergeCell ref="A3:A4"/>
    <mergeCell ref="B3:B4"/>
    <mergeCell ref="C3:C4"/>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I34"/>
  <sheetViews>
    <sheetView showZeros="0" tabSelected="1" view="pageBreakPreview" zoomScaleNormal="100" workbookViewId="0">
      <pane ySplit="4" topLeftCell="A26" activePane="bottomLeft" state="frozen"/>
      <selection/>
      <selection pane="bottomLeft" activeCell="L6" sqref="L6"/>
    </sheetView>
  </sheetViews>
  <sheetFormatPr defaultColWidth="9" defaultRowHeight="18.75"/>
  <cols>
    <col min="1" max="1" width="18.8833333333333" style="165" customWidth="1"/>
    <col min="2" max="2" width="43.75" style="165" customWidth="1"/>
    <col min="3" max="4" width="16.75" style="170" customWidth="1"/>
    <col min="5" max="5" width="16.75" style="165" customWidth="1"/>
    <col min="6" max="7" width="15.3833333333333" style="167" customWidth="1"/>
    <col min="8" max="8" width="3.75" style="165" customWidth="1"/>
    <col min="9" max="16372" width="9" style="165" customWidth="1"/>
    <col min="16373" max="16384" width="9" style="165"/>
  </cols>
  <sheetData>
    <row r="1" ht="45" customHeight="1" spans="2:7">
      <c r="B1" s="169" t="str">
        <f>YEAR(封面!$B$7)-1&amp;"年勐海县政府性基金预算收入执行情况表"</f>
        <v>2020年勐海县政府性基金预算收入执行情况表</v>
      </c>
      <c r="C1" s="443"/>
      <c r="D1" s="443"/>
      <c r="E1" s="169"/>
      <c r="F1" s="169"/>
      <c r="G1" s="169"/>
    </row>
    <row r="2" ht="20.1" customHeight="1" spans="1:7">
      <c r="A2" s="444"/>
      <c r="B2" s="346" t="s">
        <v>2180</v>
      </c>
      <c r="C2" s="347"/>
      <c r="D2" s="347"/>
      <c r="E2" s="170"/>
      <c r="G2" s="460" t="s">
        <v>9</v>
      </c>
    </row>
    <row r="3" s="164" customFormat="1" ht="36" customHeight="1" spans="1:7">
      <c r="A3" s="447" t="s">
        <v>10</v>
      </c>
      <c r="B3" s="348" t="s">
        <v>11</v>
      </c>
      <c r="C3" s="175" t="str">
        <f>YEAR(封面!$B$7)-2&amp;"年决算数"</f>
        <v>2019年决算数</v>
      </c>
      <c r="D3" s="175" t="str">
        <f>YEAR(封面!$B$7)-1&amp;"年"</f>
        <v>2020年</v>
      </c>
      <c r="E3" s="175"/>
      <c r="F3" s="348" t="s">
        <v>12</v>
      </c>
      <c r="G3" s="348"/>
    </row>
    <row r="4" s="164" customFormat="1" ht="36" customHeight="1" spans="1:8">
      <c r="A4" s="448"/>
      <c r="B4" s="348"/>
      <c r="C4" s="175"/>
      <c r="D4" s="175" t="s">
        <v>14</v>
      </c>
      <c r="E4" s="175" t="s">
        <v>15</v>
      </c>
      <c r="F4" s="175" t="str">
        <f>"比"&amp;YEAR(封面!$B$7)-2&amp;"年决算数增长%"</f>
        <v>比2019年决算数增长%</v>
      </c>
      <c r="G4" s="175" t="str">
        <f>"完成"&amp;YEAR(封面!$B$7)-1&amp;"年预算数的%"</f>
        <v>完成2020年预算数的%</v>
      </c>
      <c r="H4" s="461" t="s">
        <v>13</v>
      </c>
    </row>
    <row r="5" s="164" customFormat="1" ht="36" customHeight="1" spans="1:9">
      <c r="A5" s="223" t="s">
        <v>2181</v>
      </c>
      <c r="B5" s="458" t="s">
        <v>2182</v>
      </c>
      <c r="C5" s="197"/>
      <c r="D5" s="197"/>
      <c r="E5" s="180"/>
      <c r="F5" s="181" t="str">
        <f>IF(C5&lt;&gt;0,E5/C5-1,"")</f>
        <v/>
      </c>
      <c r="G5" s="181" t="str">
        <f>IF(D5&lt;&gt;0,E5/D5,"")</f>
        <v/>
      </c>
      <c r="H5" s="182" t="str">
        <f>IF(LEN(A5)=7,"是",IF(B5&lt;&gt;"",IF(SUM(C5:E5)&lt;&gt;0,"是","否"),"是"))</f>
        <v>是</v>
      </c>
      <c r="I5" s="165"/>
    </row>
    <row r="6" ht="36" customHeight="1" spans="1:8">
      <c r="A6" s="223" t="s">
        <v>2183</v>
      </c>
      <c r="B6" s="458" t="s">
        <v>2184</v>
      </c>
      <c r="C6" s="197"/>
      <c r="D6" s="197"/>
      <c r="E6" s="180"/>
      <c r="F6" s="181" t="str">
        <f t="shared" ref="F6:F34" si="0">IF(C6&lt;&gt;0,E6/C6-1,"")</f>
        <v/>
      </c>
      <c r="G6" s="181" t="str">
        <f t="shared" ref="G6:G34" si="1">IF(D6&lt;&gt;0,E6/D6,"")</f>
        <v/>
      </c>
      <c r="H6" s="182" t="str">
        <f t="shared" ref="H6:H34" si="2">IF(LEN(A6)=7,"是",IF(B6&lt;&gt;"",IF(SUM(C6:E6)&lt;&gt;0,"是","否"),"是"))</f>
        <v>是</v>
      </c>
    </row>
    <row r="7" ht="36" customHeight="1" spans="1:8">
      <c r="A7" s="223" t="s">
        <v>2185</v>
      </c>
      <c r="B7" s="458" t="s">
        <v>2186</v>
      </c>
      <c r="C7" s="197"/>
      <c r="D7" s="197"/>
      <c r="E7" s="180"/>
      <c r="F7" s="181" t="str">
        <f t="shared" si="0"/>
        <v/>
      </c>
      <c r="G7" s="181" t="str">
        <f t="shared" si="1"/>
        <v/>
      </c>
      <c r="H7" s="182" t="str">
        <f t="shared" si="2"/>
        <v>是</v>
      </c>
    </row>
    <row r="8" ht="36" customHeight="1" spans="1:8">
      <c r="A8" s="223" t="s">
        <v>2187</v>
      </c>
      <c r="B8" s="458" t="s">
        <v>2188</v>
      </c>
      <c r="C8" s="197"/>
      <c r="D8" s="197"/>
      <c r="E8" s="180"/>
      <c r="F8" s="181" t="str">
        <f t="shared" si="0"/>
        <v/>
      </c>
      <c r="G8" s="181" t="str">
        <f t="shared" si="1"/>
        <v/>
      </c>
      <c r="H8" s="182" t="str">
        <f t="shared" si="2"/>
        <v>是</v>
      </c>
    </row>
    <row r="9" ht="36" customHeight="1" spans="1:8">
      <c r="A9" s="223" t="s">
        <v>2189</v>
      </c>
      <c r="B9" s="458" t="s">
        <v>2190</v>
      </c>
      <c r="C9" s="197">
        <f>SUM(C10:C14)</f>
        <v>95266</v>
      </c>
      <c r="D9" s="197">
        <f>SUM(D10:D14)</f>
        <v>100000</v>
      </c>
      <c r="E9" s="180">
        <f>SUM(E10:E14)</f>
        <v>28473</v>
      </c>
      <c r="F9" s="181">
        <f t="shared" si="0"/>
        <v>-0.701121071526043</v>
      </c>
      <c r="G9" s="181">
        <f t="shared" si="1"/>
        <v>0.28473</v>
      </c>
      <c r="H9" s="182" t="str">
        <f t="shared" si="2"/>
        <v>是</v>
      </c>
    </row>
    <row r="10" ht="36" customHeight="1" spans="1:8">
      <c r="A10" s="223" t="s">
        <v>2191</v>
      </c>
      <c r="B10" s="457" t="s">
        <v>2192</v>
      </c>
      <c r="C10" s="190">
        <v>82864</v>
      </c>
      <c r="D10" s="400">
        <v>80000</v>
      </c>
      <c r="E10" s="186">
        <v>24844</v>
      </c>
      <c r="F10" s="187">
        <f t="shared" si="0"/>
        <v>-0.700183433095192</v>
      </c>
      <c r="G10" s="187">
        <f t="shared" si="1"/>
        <v>0.31055</v>
      </c>
      <c r="H10" s="182" t="str">
        <f t="shared" si="2"/>
        <v>是</v>
      </c>
    </row>
    <row r="11" ht="36" customHeight="1" spans="1:8">
      <c r="A11" s="223" t="s">
        <v>2193</v>
      </c>
      <c r="B11" s="457" t="s">
        <v>2194</v>
      </c>
      <c r="C11" s="190">
        <v>614</v>
      </c>
      <c r="D11" s="190"/>
      <c r="E11" s="186">
        <v>1858</v>
      </c>
      <c r="F11" s="187">
        <f t="shared" si="0"/>
        <v>2.02605863192182</v>
      </c>
      <c r="G11" s="187" t="str">
        <f t="shared" si="1"/>
        <v/>
      </c>
      <c r="H11" s="182" t="str">
        <f t="shared" si="2"/>
        <v>是</v>
      </c>
    </row>
    <row r="12" ht="36" customHeight="1" spans="1:8">
      <c r="A12" s="223" t="s">
        <v>2195</v>
      </c>
      <c r="B12" s="457" t="s">
        <v>2196</v>
      </c>
      <c r="C12" s="190"/>
      <c r="D12" s="190"/>
      <c r="E12" s="186">
        <v>0</v>
      </c>
      <c r="F12" s="187" t="str">
        <f t="shared" si="0"/>
        <v/>
      </c>
      <c r="G12" s="187" t="str">
        <f t="shared" si="1"/>
        <v/>
      </c>
      <c r="H12" s="182" t="str">
        <f t="shared" si="2"/>
        <v>否</v>
      </c>
    </row>
    <row r="13" ht="36" customHeight="1" spans="1:8">
      <c r="A13" s="223" t="s">
        <v>2197</v>
      </c>
      <c r="B13" s="457" t="s">
        <v>2198</v>
      </c>
      <c r="C13" s="190">
        <v>-334</v>
      </c>
      <c r="D13" s="190"/>
      <c r="E13" s="186">
        <v>-95</v>
      </c>
      <c r="F13" s="187">
        <f>IF(C13&lt;&gt;0,-(E13/C13-1),"")</f>
        <v>0.715568862275449</v>
      </c>
      <c r="G13" s="187" t="str">
        <f t="shared" si="1"/>
        <v/>
      </c>
      <c r="H13" s="182" t="str">
        <f t="shared" si="2"/>
        <v>是</v>
      </c>
    </row>
    <row r="14" ht="36" customHeight="1" spans="1:8">
      <c r="A14" s="223" t="s">
        <v>2199</v>
      </c>
      <c r="B14" s="457" t="s">
        <v>2200</v>
      </c>
      <c r="C14" s="190">
        <v>12122</v>
      </c>
      <c r="D14" s="400">
        <v>20000</v>
      </c>
      <c r="E14" s="186">
        <v>1866</v>
      </c>
      <c r="F14" s="187">
        <f t="shared" si="0"/>
        <v>-0.846065005774625</v>
      </c>
      <c r="G14" s="187">
        <f t="shared" si="1"/>
        <v>0.0933</v>
      </c>
      <c r="H14" s="182" t="str">
        <f t="shared" si="2"/>
        <v>是</v>
      </c>
    </row>
    <row r="15" ht="36" customHeight="1" spans="1:8">
      <c r="A15" s="223" t="s">
        <v>2201</v>
      </c>
      <c r="B15" s="458" t="s">
        <v>2202</v>
      </c>
      <c r="C15" s="197"/>
      <c r="D15" s="197"/>
      <c r="E15" s="180"/>
      <c r="F15" s="181" t="str">
        <f t="shared" si="0"/>
        <v/>
      </c>
      <c r="G15" s="181" t="str">
        <f t="shared" si="1"/>
        <v/>
      </c>
      <c r="H15" s="182" t="str">
        <f t="shared" si="2"/>
        <v>是</v>
      </c>
    </row>
    <row r="16" ht="36" customHeight="1" spans="1:8">
      <c r="A16" s="223" t="s">
        <v>2203</v>
      </c>
      <c r="B16" s="458" t="s">
        <v>2204</v>
      </c>
      <c r="C16" s="197">
        <f>SUM(C17:C18)</f>
        <v>0</v>
      </c>
      <c r="D16" s="197">
        <f>SUM(D17:D18)</f>
        <v>0</v>
      </c>
      <c r="E16" s="180">
        <f>SUM(E17:E18)</f>
        <v>0</v>
      </c>
      <c r="F16" s="181" t="str">
        <f t="shared" si="0"/>
        <v/>
      </c>
      <c r="G16" s="181" t="str">
        <f t="shared" si="1"/>
        <v/>
      </c>
      <c r="H16" s="182" t="str">
        <f t="shared" si="2"/>
        <v>是</v>
      </c>
    </row>
    <row r="17" ht="36" customHeight="1" spans="1:8">
      <c r="A17" s="223" t="s">
        <v>2205</v>
      </c>
      <c r="B17" s="457" t="s">
        <v>2206</v>
      </c>
      <c r="C17" s="190"/>
      <c r="D17" s="190"/>
      <c r="E17" s="186"/>
      <c r="F17" s="187" t="str">
        <f t="shared" si="0"/>
        <v/>
      </c>
      <c r="G17" s="187" t="str">
        <f t="shared" si="1"/>
        <v/>
      </c>
      <c r="H17" s="182" t="str">
        <f t="shared" si="2"/>
        <v>否</v>
      </c>
    </row>
    <row r="18" ht="36" customHeight="1" spans="1:8">
      <c r="A18" s="223" t="s">
        <v>2207</v>
      </c>
      <c r="B18" s="457" t="s">
        <v>2208</v>
      </c>
      <c r="C18" s="190"/>
      <c r="D18" s="190"/>
      <c r="E18" s="186"/>
      <c r="F18" s="187" t="str">
        <f t="shared" si="0"/>
        <v/>
      </c>
      <c r="G18" s="187" t="str">
        <f t="shared" si="1"/>
        <v/>
      </c>
      <c r="H18" s="182" t="str">
        <f t="shared" si="2"/>
        <v>否</v>
      </c>
    </row>
    <row r="19" ht="36" customHeight="1" spans="1:8">
      <c r="A19" s="223" t="s">
        <v>2209</v>
      </c>
      <c r="B19" s="458" t="s">
        <v>2210</v>
      </c>
      <c r="C19" s="197"/>
      <c r="D19" s="197"/>
      <c r="E19" s="180"/>
      <c r="F19" s="181" t="str">
        <f t="shared" si="0"/>
        <v/>
      </c>
      <c r="G19" s="181" t="str">
        <f t="shared" si="1"/>
        <v/>
      </c>
      <c r="H19" s="182" t="str">
        <f t="shared" si="2"/>
        <v>是</v>
      </c>
    </row>
    <row r="20" ht="36" customHeight="1" spans="1:8">
      <c r="A20" s="223" t="s">
        <v>2211</v>
      </c>
      <c r="B20" s="458" t="s">
        <v>2212</v>
      </c>
      <c r="C20" s="197"/>
      <c r="D20" s="197"/>
      <c r="E20" s="180"/>
      <c r="F20" s="181" t="str">
        <f t="shared" si="0"/>
        <v/>
      </c>
      <c r="G20" s="181" t="str">
        <f t="shared" si="1"/>
        <v/>
      </c>
      <c r="H20" s="182" t="str">
        <f t="shared" si="2"/>
        <v>是</v>
      </c>
    </row>
    <row r="21" ht="36" customHeight="1" spans="1:8">
      <c r="A21" s="223" t="s">
        <v>2213</v>
      </c>
      <c r="B21" s="458" t="s">
        <v>2214</v>
      </c>
      <c r="C21" s="197"/>
      <c r="D21" s="197"/>
      <c r="E21" s="180"/>
      <c r="F21" s="181" t="str">
        <f t="shared" si="0"/>
        <v/>
      </c>
      <c r="G21" s="181" t="str">
        <f t="shared" si="1"/>
        <v/>
      </c>
      <c r="H21" s="182" t="str">
        <f t="shared" si="2"/>
        <v>是</v>
      </c>
    </row>
    <row r="22" ht="36" customHeight="1" spans="1:8">
      <c r="A22" s="223" t="s">
        <v>2215</v>
      </c>
      <c r="B22" s="458" t="s">
        <v>2216</v>
      </c>
      <c r="C22" s="197"/>
      <c r="D22" s="197"/>
      <c r="E22" s="180"/>
      <c r="F22" s="181" t="str">
        <f t="shared" si="0"/>
        <v/>
      </c>
      <c r="G22" s="181" t="str">
        <f t="shared" si="1"/>
        <v/>
      </c>
      <c r="H22" s="182" t="str">
        <f t="shared" si="2"/>
        <v>是</v>
      </c>
    </row>
    <row r="23" ht="36" customHeight="1" spans="1:8">
      <c r="A23" s="223" t="s">
        <v>2217</v>
      </c>
      <c r="B23" s="462" t="s">
        <v>2218</v>
      </c>
      <c r="C23" s="197">
        <v>348</v>
      </c>
      <c r="D23" s="197">
        <v>400</v>
      </c>
      <c r="E23" s="180">
        <v>451</v>
      </c>
      <c r="F23" s="181">
        <f t="shared" si="0"/>
        <v>0.295977011494253</v>
      </c>
      <c r="G23" s="181">
        <f t="shared" si="1"/>
        <v>1.1275</v>
      </c>
      <c r="H23" s="182" t="str">
        <f t="shared" si="2"/>
        <v>是</v>
      </c>
    </row>
    <row r="24" ht="36" customHeight="1" spans="1:8">
      <c r="A24" s="223" t="s">
        <v>2219</v>
      </c>
      <c r="B24" s="462" t="s">
        <v>2220</v>
      </c>
      <c r="C24" s="197"/>
      <c r="D24" s="197"/>
      <c r="E24" s="180"/>
      <c r="F24" s="181" t="str">
        <f t="shared" si="0"/>
        <v/>
      </c>
      <c r="G24" s="181" t="str">
        <f t="shared" si="1"/>
        <v/>
      </c>
      <c r="H24" s="182" t="str">
        <f t="shared" si="2"/>
        <v>是</v>
      </c>
    </row>
    <row r="25" ht="36" customHeight="1" spans="1:8">
      <c r="A25" s="223" t="s">
        <v>2221</v>
      </c>
      <c r="B25" s="462" t="s">
        <v>2222</v>
      </c>
      <c r="C25" s="197"/>
      <c r="D25" s="197"/>
      <c r="E25" s="180"/>
      <c r="F25" s="181" t="str">
        <f t="shared" si="0"/>
        <v/>
      </c>
      <c r="G25" s="181" t="str">
        <f t="shared" si="1"/>
        <v/>
      </c>
      <c r="H25" s="182" t="str">
        <f t="shared" si="2"/>
        <v>是</v>
      </c>
    </row>
    <row r="26" ht="36" customHeight="1" spans="1:8">
      <c r="A26" s="223" t="s">
        <v>2223</v>
      </c>
      <c r="B26" s="462" t="s">
        <v>2224</v>
      </c>
      <c r="C26" s="197"/>
      <c r="D26" s="197"/>
      <c r="E26" s="180"/>
      <c r="F26" s="181"/>
      <c r="G26" s="181" t="str">
        <f t="shared" si="1"/>
        <v/>
      </c>
      <c r="H26" s="182" t="str">
        <f t="shared" si="2"/>
        <v>否</v>
      </c>
    </row>
    <row r="27" ht="36" customHeight="1" spans="1:8">
      <c r="A27" s="223"/>
      <c r="B27" s="224"/>
      <c r="C27" s="190"/>
      <c r="D27" s="190"/>
      <c r="E27" s="186"/>
      <c r="F27" s="187"/>
      <c r="G27" s="187"/>
      <c r="H27" s="182" t="str">
        <f t="shared" si="2"/>
        <v>是</v>
      </c>
    </row>
    <row r="28" ht="36" customHeight="1" spans="1:8">
      <c r="A28" s="223"/>
      <c r="B28" s="463" t="s">
        <v>2225</v>
      </c>
      <c r="C28" s="197">
        <f>SUM(C5,C6,C7,C8,C9,C15,C16,C19,C20,C21,C22,C23,C24,C25,C26)</f>
        <v>95614</v>
      </c>
      <c r="D28" s="197">
        <f>SUM(D5,D6,D7,D8,D9,D15,D16,D19,D20,D21,D22,D23,D24,D25,D26)</f>
        <v>100400</v>
      </c>
      <c r="E28" s="180">
        <f>SUM(E5,E6,E7,E8,E9,E15,E16,E19,E20,E21,E22,E23,E24,E25,E26)</f>
        <v>28924</v>
      </c>
      <c r="F28" s="181">
        <f t="shared" si="0"/>
        <v>-0.697491999079633</v>
      </c>
      <c r="G28" s="181">
        <f t="shared" si="1"/>
        <v>0.28808764940239</v>
      </c>
      <c r="H28" s="182" t="str">
        <f t="shared" si="2"/>
        <v>是</v>
      </c>
    </row>
    <row r="29" ht="36" customHeight="1" spans="1:8">
      <c r="A29" s="220">
        <v>105</v>
      </c>
      <c r="B29" s="221" t="s">
        <v>2226</v>
      </c>
      <c r="C29" s="197">
        <v>10000</v>
      </c>
      <c r="D29" s="398">
        <v>31000</v>
      </c>
      <c r="E29" s="180">
        <v>54700</v>
      </c>
      <c r="F29" s="181">
        <f t="shared" si="0"/>
        <v>4.47</v>
      </c>
      <c r="G29" s="181">
        <f t="shared" si="1"/>
        <v>1.76451612903226</v>
      </c>
      <c r="H29" s="182" t="str">
        <f t="shared" si="2"/>
        <v>是</v>
      </c>
    </row>
    <row r="30" ht="36" customHeight="1" spans="1:8">
      <c r="A30" s="220">
        <v>110</v>
      </c>
      <c r="B30" s="221" t="s">
        <v>68</v>
      </c>
      <c r="C30" s="197">
        <f>SUM(C31:C33)</f>
        <v>3317</v>
      </c>
      <c r="D30" s="197">
        <f>SUM(D31:D33)</f>
        <v>4102</v>
      </c>
      <c r="E30" s="180">
        <f>SUM(E31:E33)</f>
        <v>35882</v>
      </c>
      <c r="F30" s="181">
        <f t="shared" si="0"/>
        <v>9.81760627072656</v>
      </c>
      <c r="G30" s="181">
        <f t="shared" si="1"/>
        <v>8.74744027303754</v>
      </c>
      <c r="H30" s="182" t="str">
        <f t="shared" si="2"/>
        <v>是</v>
      </c>
    </row>
    <row r="31" ht="36" customHeight="1" spans="1:8">
      <c r="A31" s="223">
        <v>1100402</v>
      </c>
      <c r="B31" s="224" t="s">
        <v>2227</v>
      </c>
      <c r="C31" s="190">
        <v>2855</v>
      </c>
      <c r="D31" s="400">
        <v>3000</v>
      </c>
      <c r="E31" s="186">
        <v>30489</v>
      </c>
      <c r="F31" s="187">
        <f t="shared" si="0"/>
        <v>9.67915936952715</v>
      </c>
      <c r="G31" s="187">
        <f t="shared" si="1"/>
        <v>10.163</v>
      </c>
      <c r="H31" s="182" t="str">
        <f t="shared" si="2"/>
        <v>是</v>
      </c>
    </row>
    <row r="32" ht="36" customHeight="1" spans="1:8">
      <c r="A32" s="223">
        <v>11008</v>
      </c>
      <c r="B32" s="224" t="s">
        <v>72</v>
      </c>
      <c r="C32" s="190">
        <v>462</v>
      </c>
      <c r="D32" s="400">
        <v>1102</v>
      </c>
      <c r="E32" s="186">
        <v>5393</v>
      </c>
      <c r="F32" s="187">
        <f t="shared" si="0"/>
        <v>10.6731601731602</v>
      </c>
      <c r="G32" s="187">
        <f t="shared" si="1"/>
        <v>4.89382940108893</v>
      </c>
      <c r="H32" s="182" t="str">
        <f t="shared" si="2"/>
        <v>是</v>
      </c>
    </row>
    <row r="33" ht="36" customHeight="1" spans="1:8">
      <c r="A33" s="223">
        <v>11009</v>
      </c>
      <c r="B33" s="224" t="s">
        <v>73</v>
      </c>
      <c r="C33" s="190"/>
      <c r="D33" s="190"/>
      <c r="E33" s="186"/>
      <c r="F33" s="187" t="str">
        <f t="shared" si="0"/>
        <v/>
      </c>
      <c r="G33" s="187" t="str">
        <f t="shared" si="1"/>
        <v/>
      </c>
      <c r="H33" s="182" t="str">
        <f t="shared" si="2"/>
        <v>否</v>
      </c>
    </row>
    <row r="34" ht="36" customHeight="1" spans="1:8">
      <c r="A34" s="464"/>
      <c r="B34" s="463" t="s">
        <v>76</v>
      </c>
      <c r="C34" s="197">
        <f>SUM(C28:C29,C30)</f>
        <v>108931</v>
      </c>
      <c r="D34" s="197">
        <f>SUM(D28:D29,D30)</f>
        <v>135502</v>
      </c>
      <c r="E34" s="180">
        <f>SUM(E28:E29,E30)</f>
        <v>119506</v>
      </c>
      <c r="F34" s="181">
        <f t="shared" si="0"/>
        <v>0.0970798028109536</v>
      </c>
      <c r="G34" s="181">
        <f t="shared" si="1"/>
        <v>0.88195008191761</v>
      </c>
      <c r="H34" s="182" t="str">
        <f t="shared" si="2"/>
        <v>是</v>
      </c>
    </row>
  </sheetData>
  <mergeCells count="6">
    <mergeCell ref="B1:G1"/>
    <mergeCell ref="D3:E3"/>
    <mergeCell ref="F3:G3"/>
    <mergeCell ref="A3:A4"/>
    <mergeCell ref="B3:B4"/>
    <mergeCell ref="C3:C4"/>
  </mergeCells>
  <conditionalFormatting sqref="C15:C22">
    <cfRule type="expression" dxfId="1" priority="2" stopIfTrue="1">
      <formula>"len($A:$A)=3"</formula>
    </cfRule>
  </conditionalFormatting>
  <conditionalFormatting sqref="B29:B31 B6:B22">
    <cfRule type="expression" dxfId="1" priority="4" stopIfTrue="1">
      <formula>"len($A:$A)=3"</formula>
    </cfRule>
  </conditionalFormatting>
  <conditionalFormatting sqref="C6:C9 C12">
    <cfRule type="expression" dxfId="1" priority="1" stopIfTrue="1">
      <formula>"len($A:$A)=3"</formula>
    </cfRule>
  </conditionalFormatting>
  <conditionalFormatting sqref="C29:C31 D30:E30">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I271"/>
  <sheetViews>
    <sheetView showZeros="0" tabSelected="1" view="pageBreakPreview" zoomScaleNormal="100" workbookViewId="0">
      <pane ySplit="4" topLeftCell="A263" activePane="bottomLeft" state="frozen"/>
      <selection/>
      <selection pane="bottomLeft" activeCell="L6" sqref="L6"/>
    </sheetView>
  </sheetViews>
  <sheetFormatPr defaultColWidth="9" defaultRowHeight="18.75"/>
  <cols>
    <col min="1" max="1" width="12.6333333333333" style="165" customWidth="1"/>
    <col min="2" max="2" width="43.75" style="165" customWidth="1"/>
    <col min="3" max="4" width="16.75" style="170" customWidth="1"/>
    <col min="5" max="5" width="16.75" style="165" customWidth="1"/>
    <col min="6" max="7" width="15.6333333333333" style="167" customWidth="1"/>
    <col min="8" max="8" width="3.75" style="442" customWidth="1"/>
    <col min="9" max="9" width="9.25" style="165"/>
    <col min="10" max="16384" width="9" style="165"/>
  </cols>
  <sheetData>
    <row r="1" ht="45" customHeight="1" spans="2:7">
      <c r="B1" s="169" t="str">
        <f>YEAR(封面!$B$7)-1&amp;"年勐海县政府性基金预算支出执行情况表"</f>
        <v>2020年勐海县政府性基金预算支出执行情况表</v>
      </c>
      <c r="C1" s="443"/>
      <c r="D1" s="443"/>
      <c r="E1" s="169"/>
      <c r="F1" s="169"/>
      <c r="G1" s="169"/>
    </row>
    <row r="2" ht="20.1" customHeight="1" spans="1:7">
      <c r="A2" s="444"/>
      <c r="B2" s="445" t="s">
        <v>2228</v>
      </c>
      <c r="C2" s="446"/>
      <c r="D2" s="446"/>
      <c r="E2" s="170"/>
      <c r="G2" s="171" t="s">
        <v>9</v>
      </c>
    </row>
    <row r="3" s="164" customFormat="1" ht="36" customHeight="1" spans="1:7">
      <c r="A3" s="447" t="s">
        <v>10</v>
      </c>
      <c r="B3" s="348" t="s">
        <v>11</v>
      </c>
      <c r="C3" s="175" t="str">
        <f>YEAR(封面!$B$7)-2&amp;"年决算数"</f>
        <v>2019年决算数</v>
      </c>
      <c r="D3" s="175" t="str">
        <f>YEAR(封面!$B$7)-1&amp;"年"</f>
        <v>2020年</v>
      </c>
      <c r="E3" s="175"/>
      <c r="F3" s="348" t="s">
        <v>12</v>
      </c>
      <c r="G3" s="348"/>
    </row>
    <row r="4" s="164" customFormat="1" ht="36" customHeight="1" spans="1:9">
      <c r="A4" s="448"/>
      <c r="B4" s="348"/>
      <c r="C4" s="175"/>
      <c r="D4" s="175" t="s">
        <v>14</v>
      </c>
      <c r="E4" s="175" t="s">
        <v>15</v>
      </c>
      <c r="F4" s="175" t="str">
        <f>"比"&amp;YEAR(封面!$B$7)-2&amp;"年决算数增长%"</f>
        <v>比2019年决算数增长%</v>
      </c>
      <c r="G4" s="175" t="str">
        <f>"完成"&amp;YEAR(封面!$B$7)-1&amp;"年预算数的%"</f>
        <v>完成2020年预算数的%</v>
      </c>
      <c r="H4" s="176" t="s">
        <v>13</v>
      </c>
      <c r="I4" s="164" t="s">
        <v>141</v>
      </c>
    </row>
    <row r="5" s="166" customFormat="1" ht="36" customHeight="1" spans="1:9">
      <c r="A5" s="449">
        <v>207</v>
      </c>
      <c r="B5" s="450" t="s">
        <v>2229</v>
      </c>
      <c r="C5" s="197">
        <f>SUM(C6,C12,C18)</f>
        <v>67</v>
      </c>
      <c r="D5" s="197">
        <f>SUM(D6,D12,D18)</f>
        <v>112</v>
      </c>
      <c r="E5" s="180">
        <f>SUM(E6,E12,E18)</f>
        <v>20</v>
      </c>
      <c r="F5" s="181">
        <f>IF(C5&lt;&gt;0,E5/C5-1,"")</f>
        <v>-0.701492537313433</v>
      </c>
      <c r="G5" s="181">
        <f>IF(D5&lt;&gt;0,E5/D5,"")</f>
        <v>0.178571428571429</v>
      </c>
      <c r="H5" s="451" t="str">
        <f t="shared" ref="H5:H29" si="0">IF(LEN(A5)=3,"是",IF(B5&lt;&gt;"",IF(SUM(C5:E5)&lt;&gt;0,"是","否"),"是"))</f>
        <v>是</v>
      </c>
      <c r="I5" s="164" t="str">
        <f t="shared" ref="I5:I29" si="1">IF(LEN(A5)=3,"类",IF(LEN(A5)=5,"款","项"))</f>
        <v>类</v>
      </c>
    </row>
    <row r="6" s="166" customFormat="1" ht="36" customHeight="1" spans="1:9">
      <c r="A6" s="452">
        <v>20707</v>
      </c>
      <c r="B6" s="453" t="s">
        <v>2230</v>
      </c>
      <c r="C6" s="190">
        <f>SUM(C7:C11)</f>
        <v>17</v>
      </c>
      <c r="D6" s="190">
        <f>SUM(D7:D11)</f>
        <v>59</v>
      </c>
      <c r="E6" s="186">
        <f>SUM(E7:E11)</f>
        <v>20</v>
      </c>
      <c r="F6" s="187">
        <f>IF(C6&lt;&gt;0,E6/C6-1,"")</f>
        <v>0.176470588235294</v>
      </c>
      <c r="G6" s="187">
        <f>IF(D6&lt;&gt;0,E6/D6,"")</f>
        <v>0.338983050847458</v>
      </c>
      <c r="H6" s="451" t="str">
        <f t="shared" si="0"/>
        <v>是</v>
      </c>
      <c r="I6" s="164" t="str">
        <f t="shared" si="1"/>
        <v>款</v>
      </c>
    </row>
    <row r="7" s="165" customFormat="1" ht="36" customHeight="1" spans="1:9">
      <c r="A7" s="452">
        <v>2070701</v>
      </c>
      <c r="B7" s="454" t="s">
        <v>2231</v>
      </c>
      <c r="C7" s="190">
        <v>2</v>
      </c>
      <c r="D7" s="188">
        <v>2</v>
      </c>
      <c r="E7" s="186"/>
      <c r="F7" s="187">
        <f>IF(C7&lt;&gt;0,E7/C7-1,"")</f>
        <v>-1</v>
      </c>
      <c r="G7" s="187">
        <f>IF(D7&lt;&gt;0,E7/D7,"")</f>
        <v>0</v>
      </c>
      <c r="H7" s="451" t="str">
        <f t="shared" si="0"/>
        <v>是</v>
      </c>
      <c r="I7" s="164" t="str">
        <f t="shared" si="1"/>
        <v>项</v>
      </c>
    </row>
    <row r="8" s="165" customFormat="1" ht="36" customHeight="1" spans="1:9">
      <c r="A8" s="452">
        <v>2070702</v>
      </c>
      <c r="B8" s="454" t="s">
        <v>2232</v>
      </c>
      <c r="C8" s="190">
        <v>10</v>
      </c>
      <c r="D8" s="188">
        <v>52</v>
      </c>
      <c r="E8" s="188">
        <v>20</v>
      </c>
      <c r="F8" s="187">
        <f>IF(C8&lt;&gt;0,E8/C8-1,"")</f>
        <v>1</v>
      </c>
      <c r="G8" s="187">
        <f>IF(D8&lt;&gt;0,E8/D8,"")</f>
        <v>0.384615384615385</v>
      </c>
      <c r="H8" s="451" t="str">
        <f t="shared" si="0"/>
        <v>是</v>
      </c>
      <c r="I8" s="164" t="str">
        <f t="shared" si="1"/>
        <v>项</v>
      </c>
    </row>
    <row r="9" s="165" customFormat="1" ht="36" customHeight="1" spans="1:9">
      <c r="A9" s="452">
        <v>2070703</v>
      </c>
      <c r="B9" s="454" t="s">
        <v>2233</v>
      </c>
      <c r="C9" s="190"/>
      <c r="D9" s="190"/>
      <c r="E9" s="186"/>
      <c r="F9" s="187" t="str">
        <f>IF(C9&lt;&gt;0,E9/C9-1,"")</f>
        <v/>
      </c>
      <c r="G9" s="187" t="str">
        <f>IF(D9&lt;&gt;0,E9/D9,"")</f>
        <v/>
      </c>
      <c r="H9" s="451" t="str">
        <f t="shared" si="0"/>
        <v>否</v>
      </c>
      <c r="I9" s="164" t="str">
        <f t="shared" si="1"/>
        <v>项</v>
      </c>
    </row>
    <row r="10" s="165" customFormat="1" ht="36" customHeight="1" spans="1:9">
      <c r="A10" s="452">
        <v>2070704</v>
      </c>
      <c r="B10" s="455" t="s">
        <v>2234</v>
      </c>
      <c r="C10" s="190"/>
      <c r="D10" s="190"/>
      <c r="E10" s="186"/>
      <c r="F10" s="187"/>
      <c r="G10" s="187"/>
      <c r="H10" s="451" t="str">
        <f t="shared" si="0"/>
        <v>否</v>
      </c>
      <c r="I10" s="164" t="str">
        <f t="shared" si="1"/>
        <v>项</v>
      </c>
    </row>
    <row r="11" s="166" customFormat="1" ht="36" customHeight="1" spans="1:9">
      <c r="A11" s="452">
        <v>2070799</v>
      </c>
      <c r="B11" s="454" t="s">
        <v>2235</v>
      </c>
      <c r="C11" s="190">
        <v>5</v>
      </c>
      <c r="D11" s="190">
        <v>5</v>
      </c>
      <c r="E11" s="186"/>
      <c r="F11" s="187">
        <f t="shared" ref="F11:F29" si="2">IF(C11&lt;&gt;0,E11/C11-1,"")</f>
        <v>-1</v>
      </c>
      <c r="G11" s="187">
        <f t="shared" ref="G11:G29" si="3">IF(D11&lt;&gt;0,E11/D11,"")</f>
        <v>0</v>
      </c>
      <c r="H11" s="451" t="str">
        <f t="shared" si="0"/>
        <v>是</v>
      </c>
      <c r="I11" s="164" t="str">
        <f t="shared" si="1"/>
        <v>项</v>
      </c>
    </row>
    <row r="12" s="166" customFormat="1" ht="36" customHeight="1" spans="1:9">
      <c r="A12" s="452">
        <v>20709</v>
      </c>
      <c r="B12" s="453" t="s">
        <v>2236</v>
      </c>
      <c r="C12" s="190">
        <f>SUM(C13:C17)</f>
        <v>50</v>
      </c>
      <c r="D12" s="190">
        <f>SUM(D13:D17)</f>
        <v>53</v>
      </c>
      <c r="E12" s="186">
        <f>SUM(E13:E17)</f>
        <v>0</v>
      </c>
      <c r="F12" s="187">
        <f t="shared" si="2"/>
        <v>-1</v>
      </c>
      <c r="G12" s="187">
        <f t="shared" si="3"/>
        <v>0</v>
      </c>
      <c r="H12" s="451" t="str">
        <f t="shared" si="0"/>
        <v>是</v>
      </c>
      <c r="I12" s="164" t="str">
        <f t="shared" si="1"/>
        <v>款</v>
      </c>
    </row>
    <row r="13" s="165" customFormat="1" ht="36" customHeight="1" spans="1:9">
      <c r="A13" s="452">
        <v>2070901</v>
      </c>
      <c r="B13" s="453" t="s">
        <v>2237</v>
      </c>
      <c r="C13" s="190"/>
      <c r="D13" s="190"/>
      <c r="E13" s="186"/>
      <c r="F13" s="187" t="str">
        <f t="shared" si="2"/>
        <v/>
      </c>
      <c r="G13" s="187" t="str">
        <f t="shared" si="3"/>
        <v/>
      </c>
      <c r="H13" s="451" t="str">
        <f t="shared" si="0"/>
        <v>否</v>
      </c>
      <c r="I13" s="164" t="str">
        <f t="shared" si="1"/>
        <v>项</v>
      </c>
    </row>
    <row r="14" s="165" customFormat="1" ht="36" customHeight="1" spans="1:9">
      <c r="A14" s="452">
        <v>2070902</v>
      </c>
      <c r="B14" s="454" t="s">
        <v>2238</v>
      </c>
      <c r="C14" s="190"/>
      <c r="D14" s="190"/>
      <c r="E14" s="186"/>
      <c r="F14" s="187" t="str">
        <f t="shared" si="2"/>
        <v/>
      </c>
      <c r="G14" s="187" t="str">
        <f t="shared" si="3"/>
        <v/>
      </c>
      <c r="H14" s="451" t="str">
        <f t="shared" si="0"/>
        <v>否</v>
      </c>
      <c r="I14" s="164" t="str">
        <f t="shared" si="1"/>
        <v>项</v>
      </c>
    </row>
    <row r="15" s="165" customFormat="1" ht="36" customHeight="1" spans="1:9">
      <c r="A15" s="452">
        <v>2070903</v>
      </c>
      <c r="B15" s="454" t="s">
        <v>2239</v>
      </c>
      <c r="C15" s="190"/>
      <c r="D15" s="190"/>
      <c r="E15" s="186"/>
      <c r="F15" s="187" t="str">
        <f t="shared" si="2"/>
        <v/>
      </c>
      <c r="G15" s="187" t="str">
        <f t="shared" si="3"/>
        <v/>
      </c>
      <c r="H15" s="451" t="str">
        <f t="shared" si="0"/>
        <v>否</v>
      </c>
      <c r="I15" s="164" t="str">
        <f t="shared" si="1"/>
        <v>项</v>
      </c>
    </row>
    <row r="16" s="165" customFormat="1" ht="36" customHeight="1" spans="1:9">
      <c r="A16" s="452">
        <v>2070904</v>
      </c>
      <c r="B16" s="454" t="s">
        <v>2240</v>
      </c>
      <c r="C16" s="190">
        <v>50</v>
      </c>
      <c r="D16" s="188">
        <v>53</v>
      </c>
      <c r="E16" s="186"/>
      <c r="F16" s="187">
        <f t="shared" si="2"/>
        <v>-1</v>
      </c>
      <c r="G16" s="187">
        <f t="shared" si="3"/>
        <v>0</v>
      </c>
      <c r="H16" s="451" t="str">
        <f t="shared" si="0"/>
        <v>是</v>
      </c>
      <c r="I16" s="164" t="str">
        <f t="shared" si="1"/>
        <v>项</v>
      </c>
    </row>
    <row r="17" s="165" customFormat="1" ht="36" customHeight="1" spans="1:9">
      <c r="A17" s="452">
        <v>2070999</v>
      </c>
      <c r="B17" s="454" t="s">
        <v>2241</v>
      </c>
      <c r="C17" s="190"/>
      <c r="D17" s="190"/>
      <c r="E17" s="186"/>
      <c r="F17" s="187" t="str">
        <f t="shared" si="2"/>
        <v/>
      </c>
      <c r="G17" s="187" t="str">
        <f t="shared" si="3"/>
        <v/>
      </c>
      <c r="H17" s="451" t="str">
        <f t="shared" si="0"/>
        <v>否</v>
      </c>
      <c r="I17" s="164" t="str">
        <f t="shared" si="1"/>
        <v>项</v>
      </c>
    </row>
    <row r="18" s="166" customFormat="1" ht="36" customHeight="1" spans="1:9">
      <c r="A18" s="452">
        <v>20710</v>
      </c>
      <c r="B18" s="454" t="s">
        <v>2242</v>
      </c>
      <c r="C18" s="190">
        <f>SUM(C19:C20)</f>
        <v>0</v>
      </c>
      <c r="D18" s="190">
        <f>SUM(D19:D20)</f>
        <v>0</v>
      </c>
      <c r="E18" s="186">
        <f>SUM(E19:E20)</f>
        <v>0</v>
      </c>
      <c r="F18" s="187" t="str">
        <f t="shared" si="2"/>
        <v/>
      </c>
      <c r="G18" s="187" t="str">
        <f t="shared" si="3"/>
        <v/>
      </c>
      <c r="H18" s="451" t="str">
        <f t="shared" si="0"/>
        <v>否</v>
      </c>
      <c r="I18" s="164" t="str">
        <f t="shared" si="1"/>
        <v>款</v>
      </c>
    </row>
    <row r="19" s="165" customFormat="1" ht="36" customHeight="1" spans="1:9">
      <c r="A19" s="452">
        <v>2071001</v>
      </c>
      <c r="B19" s="453" t="s">
        <v>2243</v>
      </c>
      <c r="C19" s="190"/>
      <c r="D19" s="190"/>
      <c r="E19" s="186"/>
      <c r="F19" s="187" t="str">
        <f t="shared" si="2"/>
        <v/>
      </c>
      <c r="G19" s="187" t="str">
        <f t="shared" si="3"/>
        <v/>
      </c>
      <c r="H19" s="451" t="str">
        <f t="shared" si="0"/>
        <v>否</v>
      </c>
      <c r="I19" s="164" t="str">
        <f t="shared" si="1"/>
        <v>项</v>
      </c>
    </row>
    <row r="20" s="165" customFormat="1" ht="36" customHeight="1" spans="1:9">
      <c r="A20" s="452">
        <v>2071099</v>
      </c>
      <c r="B20" s="454" t="s">
        <v>2244</v>
      </c>
      <c r="C20" s="190"/>
      <c r="D20" s="190"/>
      <c r="E20" s="186"/>
      <c r="F20" s="187" t="str">
        <f t="shared" si="2"/>
        <v/>
      </c>
      <c r="G20" s="187" t="str">
        <f t="shared" si="3"/>
        <v/>
      </c>
      <c r="H20" s="451" t="str">
        <f t="shared" si="0"/>
        <v>否</v>
      </c>
      <c r="I20" s="164" t="str">
        <f t="shared" si="1"/>
        <v>项</v>
      </c>
    </row>
    <row r="21" s="165" customFormat="1" ht="36" customHeight="1" spans="1:9">
      <c r="A21" s="449">
        <v>208</v>
      </c>
      <c r="B21" s="456" t="s">
        <v>2245</v>
      </c>
      <c r="C21" s="197">
        <f>SUM(C22,C26,C30)</f>
        <v>521</v>
      </c>
      <c r="D21" s="197">
        <f>SUM(D22,D26,D30)</f>
        <v>252</v>
      </c>
      <c r="E21" s="180">
        <f>SUM(E22,E26,E30)</f>
        <v>77</v>
      </c>
      <c r="F21" s="181">
        <f t="shared" si="2"/>
        <v>-0.852207293666027</v>
      </c>
      <c r="G21" s="181">
        <f t="shared" si="3"/>
        <v>0.305555555555556</v>
      </c>
      <c r="H21" s="451" t="str">
        <f t="shared" si="0"/>
        <v>是</v>
      </c>
      <c r="I21" s="164" t="str">
        <f t="shared" si="1"/>
        <v>类</v>
      </c>
    </row>
    <row r="22" s="166" customFormat="1" ht="36" customHeight="1" spans="1:9">
      <c r="A22" s="452">
        <v>20822</v>
      </c>
      <c r="B22" s="454" t="s">
        <v>2246</v>
      </c>
      <c r="C22" s="190">
        <f>SUM(C23:C25)</f>
        <v>521</v>
      </c>
      <c r="D22" s="190">
        <f>SUM(D23:D25)</f>
        <v>252</v>
      </c>
      <c r="E22" s="186">
        <f>SUM(E23:E25)</f>
        <v>77</v>
      </c>
      <c r="F22" s="187">
        <f t="shared" si="2"/>
        <v>-0.852207293666027</v>
      </c>
      <c r="G22" s="187">
        <f t="shared" si="3"/>
        <v>0.305555555555556</v>
      </c>
      <c r="H22" s="451" t="str">
        <f t="shared" si="0"/>
        <v>是</v>
      </c>
      <c r="I22" s="164" t="str">
        <f t="shared" si="1"/>
        <v>款</v>
      </c>
    </row>
    <row r="23" ht="36" customHeight="1" spans="1:9">
      <c r="A23" s="452">
        <v>2082201</v>
      </c>
      <c r="B23" s="453" t="s">
        <v>2247</v>
      </c>
      <c r="C23" s="190">
        <v>81</v>
      </c>
      <c r="D23" s="188">
        <v>96</v>
      </c>
      <c r="E23" s="188">
        <v>77</v>
      </c>
      <c r="F23" s="187">
        <f t="shared" si="2"/>
        <v>-0.0493827160493827</v>
      </c>
      <c r="G23" s="187">
        <f t="shared" si="3"/>
        <v>0.802083333333333</v>
      </c>
      <c r="H23" s="451" t="str">
        <f t="shared" si="0"/>
        <v>是</v>
      </c>
      <c r="I23" s="164" t="str">
        <f t="shared" si="1"/>
        <v>项</v>
      </c>
    </row>
    <row r="24" s="166" customFormat="1" ht="36" customHeight="1" spans="1:9">
      <c r="A24" s="452">
        <v>2082202</v>
      </c>
      <c r="B24" s="453" t="s">
        <v>2248</v>
      </c>
      <c r="C24" s="190">
        <v>440</v>
      </c>
      <c r="D24" s="188">
        <v>156</v>
      </c>
      <c r="E24" s="186"/>
      <c r="F24" s="187">
        <f t="shared" si="2"/>
        <v>-1</v>
      </c>
      <c r="G24" s="187">
        <f t="shared" si="3"/>
        <v>0</v>
      </c>
      <c r="H24" s="451" t="str">
        <f t="shared" si="0"/>
        <v>是</v>
      </c>
      <c r="I24" s="164" t="str">
        <f t="shared" si="1"/>
        <v>项</v>
      </c>
    </row>
    <row r="25" s="165" customFormat="1" ht="36" customHeight="1" spans="1:9">
      <c r="A25" s="452">
        <v>2082299</v>
      </c>
      <c r="B25" s="453" t="s">
        <v>2249</v>
      </c>
      <c r="C25" s="190"/>
      <c r="D25" s="190"/>
      <c r="E25" s="186"/>
      <c r="F25" s="187" t="str">
        <f t="shared" si="2"/>
        <v/>
      </c>
      <c r="G25" s="187" t="str">
        <f t="shared" si="3"/>
        <v/>
      </c>
      <c r="H25" s="451" t="str">
        <f t="shared" si="0"/>
        <v>否</v>
      </c>
      <c r="I25" s="164" t="str">
        <f t="shared" si="1"/>
        <v>项</v>
      </c>
    </row>
    <row r="26" s="165" customFormat="1" ht="36" customHeight="1" spans="1:9">
      <c r="A26" s="452">
        <v>20823</v>
      </c>
      <c r="B26" s="454" t="s">
        <v>2250</v>
      </c>
      <c r="C26" s="190">
        <f>SUM(C27:C29)</f>
        <v>0</v>
      </c>
      <c r="D26" s="190">
        <f>SUM(D27:D29)</f>
        <v>0</v>
      </c>
      <c r="E26" s="186">
        <f>SUM(E27:E29)</f>
        <v>0</v>
      </c>
      <c r="F26" s="187" t="str">
        <f t="shared" si="2"/>
        <v/>
      </c>
      <c r="G26" s="187" t="str">
        <f t="shared" si="3"/>
        <v/>
      </c>
      <c r="H26" s="451" t="str">
        <f t="shared" si="0"/>
        <v>否</v>
      </c>
      <c r="I26" s="164" t="str">
        <f t="shared" si="1"/>
        <v>款</v>
      </c>
    </row>
    <row r="27" s="165" customFormat="1" ht="36" customHeight="1" spans="1:9">
      <c r="A27" s="452">
        <v>2082301</v>
      </c>
      <c r="B27" s="454" t="s">
        <v>2247</v>
      </c>
      <c r="C27" s="190"/>
      <c r="D27" s="190"/>
      <c r="E27" s="186"/>
      <c r="F27" s="187" t="str">
        <f t="shared" si="2"/>
        <v/>
      </c>
      <c r="G27" s="187" t="str">
        <f t="shared" si="3"/>
        <v/>
      </c>
      <c r="H27" s="451" t="str">
        <f t="shared" si="0"/>
        <v>否</v>
      </c>
      <c r="I27" s="164" t="str">
        <f t="shared" si="1"/>
        <v>项</v>
      </c>
    </row>
    <row r="28" s="165" customFormat="1" ht="36" customHeight="1" spans="1:9">
      <c r="A28" s="452">
        <v>2082302</v>
      </c>
      <c r="B28" s="454" t="s">
        <v>2248</v>
      </c>
      <c r="C28" s="190"/>
      <c r="D28" s="190"/>
      <c r="E28" s="186"/>
      <c r="F28" s="187" t="str">
        <f t="shared" si="2"/>
        <v/>
      </c>
      <c r="G28" s="187" t="str">
        <f t="shared" si="3"/>
        <v/>
      </c>
      <c r="H28" s="451" t="str">
        <f t="shared" si="0"/>
        <v>否</v>
      </c>
      <c r="I28" s="164" t="str">
        <f t="shared" si="1"/>
        <v>项</v>
      </c>
    </row>
    <row r="29" s="166" customFormat="1" ht="36" customHeight="1" spans="1:9">
      <c r="A29" s="452">
        <v>2082399</v>
      </c>
      <c r="B29" s="454" t="s">
        <v>2251</v>
      </c>
      <c r="C29" s="190"/>
      <c r="D29" s="190"/>
      <c r="E29" s="186"/>
      <c r="F29" s="187" t="str">
        <f t="shared" si="2"/>
        <v/>
      </c>
      <c r="G29" s="187" t="str">
        <f t="shared" si="3"/>
        <v/>
      </c>
      <c r="H29" s="451" t="str">
        <f t="shared" si="0"/>
        <v>否</v>
      </c>
      <c r="I29" s="164" t="str">
        <f t="shared" si="1"/>
        <v>项</v>
      </c>
    </row>
    <row r="30" s="166" customFormat="1" ht="36" customHeight="1" spans="1:9">
      <c r="A30" s="452">
        <v>20829</v>
      </c>
      <c r="B30" s="453" t="s">
        <v>2252</v>
      </c>
      <c r="C30" s="190">
        <f>SUM(C31:C32)</f>
        <v>0</v>
      </c>
      <c r="D30" s="190"/>
      <c r="E30" s="186">
        <f>SUM(E31:E32)</f>
        <v>0</v>
      </c>
      <c r="F30" s="187" t="str">
        <f t="shared" ref="F30:F38" si="4">IF(C30&lt;&gt;0,E30/C30-1,"")</f>
        <v/>
      </c>
      <c r="G30" s="187" t="str">
        <f t="shared" ref="G30:G38" si="5">IF(D30&lt;&gt;0,E30/D30,"")</f>
        <v/>
      </c>
      <c r="H30" s="451" t="str">
        <f t="shared" ref="H30:H38" si="6">IF(LEN(A30)=3,"是",IF(B30&lt;&gt;"",IF(SUM(C30:E30)&lt;&gt;0,"是","否"),"是"))</f>
        <v>否</v>
      </c>
      <c r="I30" s="164" t="str">
        <f t="shared" ref="I30:I38" si="7">IF(LEN(A30)=3,"类",IF(LEN(A30)=5,"款","项"))</f>
        <v>款</v>
      </c>
    </row>
    <row r="31" s="165" customFormat="1" ht="36" customHeight="1" spans="1:9">
      <c r="A31" s="452">
        <v>2082901</v>
      </c>
      <c r="B31" s="453" t="s">
        <v>2248</v>
      </c>
      <c r="C31" s="190"/>
      <c r="D31" s="190"/>
      <c r="E31" s="186"/>
      <c r="F31" s="187" t="str">
        <f t="shared" si="4"/>
        <v/>
      </c>
      <c r="G31" s="187" t="str">
        <f t="shared" si="5"/>
        <v/>
      </c>
      <c r="H31" s="451" t="str">
        <f t="shared" si="6"/>
        <v>否</v>
      </c>
      <c r="I31" s="164" t="str">
        <f t="shared" si="7"/>
        <v>项</v>
      </c>
    </row>
    <row r="32" s="166" customFormat="1" ht="36" customHeight="1" spans="1:9">
      <c r="A32" s="452">
        <v>2082999</v>
      </c>
      <c r="B32" s="454" t="s">
        <v>2253</v>
      </c>
      <c r="C32" s="190"/>
      <c r="D32" s="190"/>
      <c r="E32" s="186"/>
      <c r="F32" s="187" t="str">
        <f t="shared" si="4"/>
        <v/>
      </c>
      <c r="G32" s="187" t="str">
        <f t="shared" si="5"/>
        <v/>
      </c>
      <c r="H32" s="451" t="str">
        <f t="shared" si="6"/>
        <v>否</v>
      </c>
      <c r="I32" s="164" t="str">
        <f t="shared" si="7"/>
        <v>项</v>
      </c>
    </row>
    <row r="33" s="165" customFormat="1" ht="36" customHeight="1" spans="1:9">
      <c r="A33" s="449">
        <v>211</v>
      </c>
      <c r="B33" s="456" t="s">
        <v>2254</v>
      </c>
      <c r="C33" s="197">
        <f>SUM(C34,C39)</f>
        <v>0</v>
      </c>
      <c r="D33" s="197">
        <f>SUM(D34,D39)</f>
        <v>0</v>
      </c>
      <c r="E33" s="197">
        <f>SUM(E34,E39)</f>
        <v>0</v>
      </c>
      <c r="F33" s="181" t="str">
        <f t="shared" si="4"/>
        <v/>
      </c>
      <c r="G33" s="181" t="str">
        <f t="shared" si="5"/>
        <v/>
      </c>
      <c r="H33" s="451" t="str">
        <f t="shared" si="6"/>
        <v>是</v>
      </c>
      <c r="I33" s="164" t="str">
        <f t="shared" si="7"/>
        <v>类</v>
      </c>
    </row>
    <row r="34" s="165" customFormat="1" ht="36" customHeight="1" spans="1:9">
      <c r="A34" s="452">
        <v>21160</v>
      </c>
      <c r="B34" s="454" t="s">
        <v>2255</v>
      </c>
      <c r="C34" s="190">
        <f>SUM(C35:C38)</f>
        <v>0</v>
      </c>
      <c r="D34" s="190">
        <f>SUM(D35:D38)</f>
        <v>0</v>
      </c>
      <c r="E34" s="190">
        <f>SUM(E35:E38)</f>
        <v>0</v>
      </c>
      <c r="F34" s="187" t="str">
        <f t="shared" si="4"/>
        <v/>
      </c>
      <c r="G34" s="187" t="str">
        <f t="shared" si="5"/>
        <v/>
      </c>
      <c r="H34" s="451" t="str">
        <f t="shared" si="6"/>
        <v>否</v>
      </c>
      <c r="I34" s="164" t="str">
        <f t="shared" si="7"/>
        <v>款</v>
      </c>
    </row>
    <row r="35" s="165" customFormat="1" ht="36" customHeight="1" spans="1:9">
      <c r="A35" s="452">
        <v>2116001</v>
      </c>
      <c r="B35" s="454" t="s">
        <v>2256</v>
      </c>
      <c r="C35" s="190"/>
      <c r="D35" s="190"/>
      <c r="E35" s="190"/>
      <c r="F35" s="187" t="str">
        <f t="shared" si="4"/>
        <v/>
      </c>
      <c r="G35" s="187" t="str">
        <f t="shared" si="5"/>
        <v/>
      </c>
      <c r="H35" s="451" t="str">
        <f t="shared" si="6"/>
        <v>否</v>
      </c>
      <c r="I35" s="164" t="str">
        <f t="shared" si="7"/>
        <v>项</v>
      </c>
    </row>
    <row r="36" s="165" customFormat="1" ht="36" customHeight="1" spans="1:9">
      <c r="A36" s="452">
        <v>2116002</v>
      </c>
      <c r="B36" s="454" t="s">
        <v>2257</v>
      </c>
      <c r="C36" s="190"/>
      <c r="D36" s="190"/>
      <c r="E36" s="190"/>
      <c r="F36" s="187" t="str">
        <f t="shared" si="4"/>
        <v/>
      </c>
      <c r="G36" s="187" t="str">
        <f t="shared" si="5"/>
        <v/>
      </c>
      <c r="H36" s="451" t="str">
        <f t="shared" si="6"/>
        <v>否</v>
      </c>
      <c r="I36" s="164" t="str">
        <f t="shared" si="7"/>
        <v>项</v>
      </c>
    </row>
    <row r="37" s="165" customFormat="1" ht="36" customHeight="1" spans="1:9">
      <c r="A37" s="452">
        <v>2116003</v>
      </c>
      <c r="B37" s="454" t="s">
        <v>2258</v>
      </c>
      <c r="C37" s="190"/>
      <c r="D37" s="190"/>
      <c r="E37" s="190"/>
      <c r="F37" s="187" t="str">
        <f t="shared" si="4"/>
        <v/>
      </c>
      <c r="G37" s="187" t="str">
        <f t="shared" si="5"/>
        <v/>
      </c>
      <c r="H37" s="451" t="str">
        <f t="shared" si="6"/>
        <v>否</v>
      </c>
      <c r="I37" s="164" t="str">
        <f t="shared" si="7"/>
        <v>项</v>
      </c>
    </row>
    <row r="38" s="165" customFormat="1" ht="36" customHeight="1" spans="1:9">
      <c r="A38" s="452">
        <v>2116099</v>
      </c>
      <c r="B38" s="454" t="s">
        <v>2259</v>
      </c>
      <c r="C38" s="190"/>
      <c r="D38" s="190"/>
      <c r="E38" s="190"/>
      <c r="F38" s="187" t="str">
        <f t="shared" si="4"/>
        <v/>
      </c>
      <c r="G38" s="187" t="str">
        <f t="shared" si="5"/>
        <v/>
      </c>
      <c r="H38" s="451" t="str">
        <f t="shared" si="6"/>
        <v>否</v>
      </c>
      <c r="I38" s="164" t="str">
        <f t="shared" si="7"/>
        <v>项</v>
      </c>
    </row>
    <row r="39" s="165" customFormat="1" ht="36" customHeight="1" spans="1:9">
      <c r="A39" s="452">
        <v>21161</v>
      </c>
      <c r="B39" s="454" t="s">
        <v>2260</v>
      </c>
      <c r="C39" s="190">
        <f>SUM(C40:C43)</f>
        <v>0</v>
      </c>
      <c r="D39" s="190">
        <f>SUM(D40:D43)</f>
        <v>0</v>
      </c>
      <c r="E39" s="190">
        <f>SUM(E40:E43)</f>
        <v>0</v>
      </c>
      <c r="F39" s="187" t="str">
        <f t="shared" ref="F39:F84" si="8">IF(C39&lt;&gt;0,E39/C39-1,"")</f>
        <v/>
      </c>
      <c r="G39" s="187" t="str">
        <f t="shared" ref="G39:G84" si="9">IF(D39&lt;&gt;0,E39/D39,"")</f>
        <v/>
      </c>
      <c r="H39" s="451" t="str">
        <f t="shared" ref="H39:H84" si="10">IF(LEN(A39)=3,"是",IF(B39&lt;&gt;"",IF(SUM(C39:E39)&lt;&gt;0,"是","否"),"是"))</f>
        <v>否</v>
      </c>
      <c r="I39" s="164" t="str">
        <f t="shared" ref="I39:I84" si="11">IF(LEN(A39)=3,"类",IF(LEN(A39)=5,"款","项"))</f>
        <v>款</v>
      </c>
    </row>
    <row r="40" s="166" customFormat="1" ht="36" customHeight="1" spans="1:9">
      <c r="A40" s="452">
        <v>2116101</v>
      </c>
      <c r="B40" s="454" t="s">
        <v>2261</v>
      </c>
      <c r="C40" s="190"/>
      <c r="D40" s="190"/>
      <c r="E40" s="186"/>
      <c r="F40" s="187" t="str">
        <f t="shared" si="8"/>
        <v/>
      </c>
      <c r="G40" s="187" t="str">
        <f t="shared" si="9"/>
        <v/>
      </c>
      <c r="H40" s="451" t="str">
        <f t="shared" si="10"/>
        <v>否</v>
      </c>
      <c r="I40" s="164" t="str">
        <f t="shared" si="11"/>
        <v>项</v>
      </c>
    </row>
    <row r="41" s="165" customFormat="1" ht="36" customHeight="1" spans="1:9">
      <c r="A41" s="452">
        <v>2116102</v>
      </c>
      <c r="B41" s="454" t="s">
        <v>2262</v>
      </c>
      <c r="C41" s="190"/>
      <c r="D41" s="190"/>
      <c r="E41" s="186"/>
      <c r="F41" s="187" t="str">
        <f t="shared" si="8"/>
        <v/>
      </c>
      <c r="G41" s="187" t="str">
        <f t="shared" si="9"/>
        <v/>
      </c>
      <c r="H41" s="451" t="str">
        <f t="shared" si="10"/>
        <v>否</v>
      </c>
      <c r="I41" s="164" t="str">
        <f t="shared" si="11"/>
        <v>项</v>
      </c>
    </row>
    <row r="42" s="165" customFormat="1" ht="36" customHeight="1" spans="1:9">
      <c r="A42" s="452">
        <v>2116103</v>
      </c>
      <c r="B42" s="454" t="s">
        <v>2263</v>
      </c>
      <c r="C42" s="190"/>
      <c r="D42" s="190"/>
      <c r="E42" s="186"/>
      <c r="F42" s="187" t="str">
        <f t="shared" si="8"/>
        <v/>
      </c>
      <c r="G42" s="187" t="str">
        <f t="shared" si="9"/>
        <v/>
      </c>
      <c r="H42" s="451" t="str">
        <f t="shared" si="10"/>
        <v>否</v>
      </c>
      <c r="I42" s="164" t="str">
        <f t="shared" si="11"/>
        <v>项</v>
      </c>
    </row>
    <row r="43" s="166" customFormat="1" ht="36" customHeight="1" spans="1:9">
      <c r="A43" s="452">
        <v>2116104</v>
      </c>
      <c r="B43" s="454" t="s">
        <v>2264</v>
      </c>
      <c r="C43" s="190"/>
      <c r="D43" s="190"/>
      <c r="E43" s="186"/>
      <c r="F43" s="187" t="str">
        <f t="shared" si="8"/>
        <v/>
      </c>
      <c r="G43" s="187" t="str">
        <f t="shared" si="9"/>
        <v/>
      </c>
      <c r="H43" s="451" t="str">
        <f t="shared" si="10"/>
        <v>否</v>
      </c>
      <c r="I43" s="164" t="str">
        <f t="shared" si="11"/>
        <v>项</v>
      </c>
    </row>
    <row r="44" s="165" customFormat="1" ht="36" customHeight="1" spans="1:9">
      <c r="A44" s="449">
        <v>212</v>
      </c>
      <c r="B44" s="456" t="s">
        <v>2265</v>
      </c>
      <c r="C44" s="197">
        <f>SUM(C45,C58,C62,C63,C69,C73,C77,C81,C87,C90)</f>
        <v>38195</v>
      </c>
      <c r="D44" s="197">
        <f>SUM(D45,D58,D62,D63,D69,D73,D77,D81,D87,D90)</f>
        <v>35201</v>
      </c>
      <c r="E44" s="197">
        <f>SUM(E45,E58,E62,E63,E69,E73,E77,E81,E87,E90)</f>
        <v>10618</v>
      </c>
      <c r="F44" s="181">
        <f t="shared" si="8"/>
        <v>-0.722005498101846</v>
      </c>
      <c r="G44" s="181">
        <f t="shared" si="9"/>
        <v>0.301639157978467</v>
      </c>
      <c r="H44" s="451" t="str">
        <f t="shared" si="10"/>
        <v>是</v>
      </c>
      <c r="I44" s="164" t="str">
        <f t="shared" si="11"/>
        <v>类</v>
      </c>
    </row>
    <row r="45" s="165" customFormat="1" ht="36" customHeight="1" spans="1:9">
      <c r="A45" s="452">
        <v>21208</v>
      </c>
      <c r="B45" s="454" t="s">
        <v>2266</v>
      </c>
      <c r="C45" s="190">
        <f>SUM(C46:C57)</f>
        <v>27765</v>
      </c>
      <c r="D45" s="190">
        <f>SUM(D46:D57)</f>
        <v>34609</v>
      </c>
      <c r="E45" s="186">
        <f>SUM(E46:E57)</f>
        <v>10320</v>
      </c>
      <c r="F45" s="187">
        <f t="shared" si="8"/>
        <v>-0.628309022150189</v>
      </c>
      <c r="G45" s="187">
        <f t="shared" si="9"/>
        <v>0.298188332514664</v>
      </c>
      <c r="H45" s="451" t="str">
        <f t="shared" si="10"/>
        <v>是</v>
      </c>
      <c r="I45" s="164" t="str">
        <f t="shared" si="11"/>
        <v>款</v>
      </c>
    </row>
    <row r="46" s="165" customFormat="1" ht="36" customHeight="1" spans="1:9">
      <c r="A46" s="452">
        <v>2120801</v>
      </c>
      <c r="B46" s="454" t="s">
        <v>2267</v>
      </c>
      <c r="C46" s="190">
        <v>9023</v>
      </c>
      <c r="D46" s="188">
        <v>8396</v>
      </c>
      <c r="E46" s="188">
        <v>4487</v>
      </c>
      <c r="F46" s="187">
        <f t="shared" si="8"/>
        <v>-0.502715283165244</v>
      </c>
      <c r="G46" s="187">
        <f t="shared" si="9"/>
        <v>0.534421152929967</v>
      </c>
      <c r="H46" s="451" t="str">
        <f t="shared" si="10"/>
        <v>是</v>
      </c>
      <c r="I46" s="164" t="str">
        <f t="shared" si="11"/>
        <v>项</v>
      </c>
    </row>
    <row r="47" s="165" customFormat="1" ht="36" customHeight="1" spans="1:9">
      <c r="A47" s="452">
        <v>2120802</v>
      </c>
      <c r="B47" s="454" t="s">
        <v>2268</v>
      </c>
      <c r="C47" s="190">
        <v>5174</v>
      </c>
      <c r="D47" s="188">
        <f>10300-1100</f>
        <v>9200</v>
      </c>
      <c r="E47" s="188">
        <v>683</v>
      </c>
      <c r="F47" s="187">
        <f t="shared" si="8"/>
        <v>-0.867993815229996</v>
      </c>
      <c r="G47" s="187">
        <f t="shared" si="9"/>
        <v>0.0742391304347826</v>
      </c>
      <c r="H47" s="451" t="str">
        <f t="shared" si="10"/>
        <v>是</v>
      </c>
      <c r="I47" s="164" t="str">
        <f t="shared" si="11"/>
        <v>项</v>
      </c>
    </row>
    <row r="48" s="166" customFormat="1" ht="36" customHeight="1" spans="1:9">
      <c r="A48" s="452">
        <v>2120803</v>
      </c>
      <c r="B48" s="453" t="s">
        <v>2269</v>
      </c>
      <c r="C48" s="190">
        <v>2000</v>
      </c>
      <c r="D48" s="190"/>
      <c r="E48" s="186"/>
      <c r="F48" s="187">
        <f t="shared" si="8"/>
        <v>-1</v>
      </c>
      <c r="G48" s="187" t="str">
        <f t="shared" si="9"/>
        <v/>
      </c>
      <c r="H48" s="451" t="str">
        <f t="shared" si="10"/>
        <v>是</v>
      </c>
      <c r="I48" s="164" t="str">
        <f t="shared" si="11"/>
        <v>项</v>
      </c>
    </row>
    <row r="49" ht="36" customHeight="1" spans="1:9">
      <c r="A49" s="452">
        <v>2120804</v>
      </c>
      <c r="B49" s="454" t="s">
        <v>2270</v>
      </c>
      <c r="C49" s="190"/>
      <c r="D49" s="190"/>
      <c r="E49" s="186"/>
      <c r="F49" s="187" t="str">
        <f t="shared" si="8"/>
        <v/>
      </c>
      <c r="G49" s="187" t="str">
        <f t="shared" si="9"/>
        <v/>
      </c>
      <c r="H49" s="451" t="str">
        <f t="shared" si="10"/>
        <v>否</v>
      </c>
      <c r="I49" s="164" t="str">
        <f t="shared" si="11"/>
        <v>项</v>
      </c>
    </row>
    <row r="50" s="165" customFormat="1" ht="36" customHeight="1" spans="1:9">
      <c r="A50" s="452">
        <v>2120805</v>
      </c>
      <c r="B50" s="454" t="s">
        <v>2271</v>
      </c>
      <c r="C50" s="190">
        <v>10182</v>
      </c>
      <c r="D50" s="188">
        <f>12200+2500</f>
        <v>14700</v>
      </c>
      <c r="E50" s="188">
        <v>4222</v>
      </c>
      <c r="F50" s="187">
        <f t="shared" si="8"/>
        <v>-0.585346690237674</v>
      </c>
      <c r="G50" s="187">
        <f t="shared" si="9"/>
        <v>0.287210884353741</v>
      </c>
      <c r="H50" s="451" t="str">
        <f t="shared" si="10"/>
        <v>是</v>
      </c>
      <c r="I50" s="164" t="str">
        <f t="shared" si="11"/>
        <v>项</v>
      </c>
    </row>
    <row r="51" s="165" customFormat="1" ht="36" customHeight="1" spans="1:9">
      <c r="A51" s="452">
        <v>2120806</v>
      </c>
      <c r="B51" s="454" t="s">
        <v>2272</v>
      </c>
      <c r="C51" s="190">
        <v>1201</v>
      </c>
      <c r="D51" s="188">
        <v>1800</v>
      </c>
      <c r="E51" s="188">
        <v>681</v>
      </c>
      <c r="F51" s="187">
        <f t="shared" si="8"/>
        <v>-0.432972522897585</v>
      </c>
      <c r="G51" s="187">
        <f t="shared" si="9"/>
        <v>0.378333333333333</v>
      </c>
      <c r="H51" s="451" t="str">
        <f t="shared" si="10"/>
        <v>是</v>
      </c>
      <c r="I51" s="164" t="str">
        <f t="shared" si="11"/>
        <v>项</v>
      </c>
    </row>
    <row r="52" s="165" customFormat="1" ht="36" customHeight="1" spans="1:9">
      <c r="A52" s="452">
        <v>2120807</v>
      </c>
      <c r="B52" s="454" t="s">
        <v>2273</v>
      </c>
      <c r="C52" s="190"/>
      <c r="D52" s="190"/>
      <c r="E52" s="186"/>
      <c r="F52" s="187" t="str">
        <f t="shared" si="8"/>
        <v/>
      </c>
      <c r="G52" s="187" t="str">
        <f t="shared" si="9"/>
        <v/>
      </c>
      <c r="H52" s="451" t="str">
        <f t="shared" si="10"/>
        <v>否</v>
      </c>
      <c r="I52" s="164" t="str">
        <f t="shared" si="11"/>
        <v>项</v>
      </c>
    </row>
    <row r="53" ht="36" customHeight="1" spans="1:9">
      <c r="A53" s="452">
        <v>2120809</v>
      </c>
      <c r="B53" s="454" t="s">
        <v>2274</v>
      </c>
      <c r="C53" s="190"/>
      <c r="D53" s="190"/>
      <c r="E53" s="186"/>
      <c r="F53" s="187" t="str">
        <f t="shared" si="8"/>
        <v/>
      </c>
      <c r="G53" s="187" t="str">
        <f t="shared" si="9"/>
        <v/>
      </c>
      <c r="H53" s="451" t="str">
        <f t="shared" si="10"/>
        <v>否</v>
      </c>
      <c r="I53" s="164" t="str">
        <f t="shared" si="11"/>
        <v>项</v>
      </c>
    </row>
    <row r="54" ht="36" customHeight="1" spans="1:9">
      <c r="A54" s="452">
        <v>2120810</v>
      </c>
      <c r="B54" s="453" t="s">
        <v>2275</v>
      </c>
      <c r="C54" s="190"/>
      <c r="D54" s="190"/>
      <c r="E54" s="186"/>
      <c r="F54" s="187" t="str">
        <f t="shared" si="8"/>
        <v/>
      </c>
      <c r="G54" s="187" t="str">
        <f t="shared" si="9"/>
        <v/>
      </c>
      <c r="H54" s="451" t="str">
        <f t="shared" si="10"/>
        <v>否</v>
      </c>
      <c r="I54" s="164" t="str">
        <f t="shared" si="11"/>
        <v>项</v>
      </c>
    </row>
    <row r="55" s="166" customFormat="1" ht="36" customHeight="1" spans="1:9">
      <c r="A55" s="452">
        <v>2120811</v>
      </c>
      <c r="B55" s="454" t="s">
        <v>2276</v>
      </c>
      <c r="C55" s="190"/>
      <c r="D55" s="190"/>
      <c r="E55" s="186"/>
      <c r="F55" s="187" t="str">
        <f t="shared" si="8"/>
        <v/>
      </c>
      <c r="G55" s="187" t="str">
        <f t="shared" si="9"/>
        <v/>
      </c>
      <c r="H55" s="451" t="str">
        <f t="shared" si="10"/>
        <v>否</v>
      </c>
      <c r="I55" s="164" t="str">
        <f t="shared" si="11"/>
        <v>项</v>
      </c>
    </row>
    <row r="56" s="166" customFormat="1" ht="36" customHeight="1" spans="1:9">
      <c r="A56" s="452">
        <v>2120813</v>
      </c>
      <c r="B56" s="454" t="s">
        <v>1969</v>
      </c>
      <c r="C56" s="190"/>
      <c r="D56" s="190"/>
      <c r="E56" s="186"/>
      <c r="F56" s="187" t="str">
        <f t="shared" si="8"/>
        <v/>
      </c>
      <c r="G56" s="187" t="str">
        <f t="shared" si="9"/>
        <v/>
      </c>
      <c r="H56" s="451" t="str">
        <f t="shared" si="10"/>
        <v>否</v>
      </c>
      <c r="I56" s="164" t="str">
        <f t="shared" si="11"/>
        <v>项</v>
      </c>
    </row>
    <row r="57" s="165" customFormat="1" ht="36" customHeight="1" spans="1:9">
      <c r="A57" s="452">
        <v>2120899</v>
      </c>
      <c r="B57" s="454" t="s">
        <v>2277</v>
      </c>
      <c r="C57" s="190">
        <v>185</v>
      </c>
      <c r="D57" s="188">
        <v>513</v>
      </c>
      <c r="E57" s="188">
        <v>247</v>
      </c>
      <c r="F57" s="187">
        <f t="shared" si="8"/>
        <v>0.335135135135135</v>
      </c>
      <c r="G57" s="187">
        <f t="shared" si="9"/>
        <v>0.481481481481481</v>
      </c>
      <c r="H57" s="451" t="str">
        <f t="shared" si="10"/>
        <v>是</v>
      </c>
      <c r="I57" s="164" t="str">
        <f t="shared" si="11"/>
        <v>项</v>
      </c>
    </row>
    <row r="58" s="165" customFormat="1" ht="36" customHeight="1" spans="1:9">
      <c r="A58" s="452">
        <v>21210</v>
      </c>
      <c r="B58" s="453" t="s">
        <v>2278</v>
      </c>
      <c r="C58" s="190">
        <f>SUM(C59:C61)</f>
        <v>0</v>
      </c>
      <c r="D58" s="190">
        <f>SUM(D59:D61)</f>
        <v>186</v>
      </c>
      <c r="E58" s="186">
        <f>SUM(E59:E61)</f>
        <v>0</v>
      </c>
      <c r="F58" s="187" t="str">
        <f t="shared" si="8"/>
        <v/>
      </c>
      <c r="G58" s="187">
        <f t="shared" si="9"/>
        <v>0</v>
      </c>
      <c r="H58" s="451" t="str">
        <f t="shared" si="10"/>
        <v>是</v>
      </c>
      <c r="I58" s="164" t="str">
        <f t="shared" si="11"/>
        <v>款</v>
      </c>
    </row>
    <row r="59" s="165" customFormat="1" ht="36" customHeight="1" spans="1:9">
      <c r="A59" s="452">
        <v>2121001</v>
      </c>
      <c r="B59" s="453" t="s">
        <v>2267</v>
      </c>
      <c r="C59" s="190"/>
      <c r="D59" s="190"/>
      <c r="E59" s="186"/>
      <c r="F59" s="187" t="str">
        <f t="shared" si="8"/>
        <v/>
      </c>
      <c r="G59" s="187" t="str">
        <f t="shared" si="9"/>
        <v/>
      </c>
      <c r="H59" s="451" t="str">
        <f t="shared" si="10"/>
        <v>否</v>
      </c>
      <c r="I59" s="164" t="str">
        <f t="shared" si="11"/>
        <v>项</v>
      </c>
    </row>
    <row r="60" ht="36" customHeight="1" spans="1:9">
      <c r="A60" s="452">
        <v>2121002</v>
      </c>
      <c r="B60" s="454" t="s">
        <v>2268</v>
      </c>
      <c r="C60" s="190"/>
      <c r="D60" s="190"/>
      <c r="E60" s="186"/>
      <c r="F60" s="187" t="str">
        <f t="shared" si="8"/>
        <v/>
      </c>
      <c r="G60" s="187" t="str">
        <f t="shared" si="9"/>
        <v/>
      </c>
      <c r="H60" s="451" t="str">
        <f t="shared" si="10"/>
        <v>否</v>
      </c>
      <c r="I60" s="164" t="str">
        <f t="shared" si="11"/>
        <v>项</v>
      </c>
    </row>
    <row r="61" s="165" customFormat="1" ht="36" customHeight="1" spans="1:9">
      <c r="A61" s="452">
        <v>2121099</v>
      </c>
      <c r="B61" s="454" t="s">
        <v>2279</v>
      </c>
      <c r="C61" s="190"/>
      <c r="D61" s="188">
        <v>186</v>
      </c>
      <c r="E61" s="186"/>
      <c r="F61" s="187" t="str">
        <f t="shared" si="8"/>
        <v/>
      </c>
      <c r="G61" s="187">
        <f t="shared" si="9"/>
        <v>0</v>
      </c>
      <c r="H61" s="451" t="str">
        <f t="shared" si="10"/>
        <v>是</v>
      </c>
      <c r="I61" s="164" t="str">
        <f t="shared" si="11"/>
        <v>项</v>
      </c>
    </row>
    <row r="62" s="166" customFormat="1" ht="36" customHeight="1" spans="1:9">
      <c r="A62" s="452">
        <v>21211</v>
      </c>
      <c r="B62" s="454" t="s">
        <v>2280</v>
      </c>
      <c r="C62" s="190"/>
      <c r="D62" s="190"/>
      <c r="E62" s="186"/>
      <c r="F62" s="187" t="str">
        <f t="shared" si="8"/>
        <v/>
      </c>
      <c r="G62" s="187" t="str">
        <f t="shared" si="9"/>
        <v/>
      </c>
      <c r="H62" s="451" t="str">
        <f t="shared" si="10"/>
        <v>否</v>
      </c>
      <c r="I62" s="164" t="str">
        <f t="shared" si="11"/>
        <v>款</v>
      </c>
    </row>
    <row r="63" s="165" customFormat="1" ht="36" customHeight="1" spans="1:9">
      <c r="A63" s="452">
        <v>21213</v>
      </c>
      <c r="B63" s="454" t="s">
        <v>2281</v>
      </c>
      <c r="C63" s="190">
        <f>SUM(C64:C68)</f>
        <v>0</v>
      </c>
      <c r="D63" s="190">
        <f>SUM(D64:D68)</f>
        <v>0</v>
      </c>
      <c r="E63" s="186">
        <f>SUM(E64:E68)</f>
        <v>0</v>
      </c>
      <c r="F63" s="187" t="str">
        <f t="shared" si="8"/>
        <v/>
      </c>
      <c r="G63" s="187" t="str">
        <f t="shared" si="9"/>
        <v/>
      </c>
      <c r="H63" s="451" t="str">
        <f t="shared" si="10"/>
        <v>否</v>
      </c>
      <c r="I63" s="164" t="str">
        <f t="shared" si="11"/>
        <v>款</v>
      </c>
    </row>
    <row r="64" s="165" customFormat="1" ht="36" customHeight="1" spans="1:9">
      <c r="A64" s="452">
        <v>2121301</v>
      </c>
      <c r="B64" s="454" t="s">
        <v>2282</v>
      </c>
      <c r="C64" s="190"/>
      <c r="D64" s="190"/>
      <c r="E64" s="186"/>
      <c r="F64" s="187" t="str">
        <f t="shared" si="8"/>
        <v/>
      </c>
      <c r="G64" s="187" t="str">
        <f t="shared" si="9"/>
        <v/>
      </c>
      <c r="H64" s="451" t="str">
        <f t="shared" si="10"/>
        <v>否</v>
      </c>
      <c r="I64" s="164" t="str">
        <f t="shared" si="11"/>
        <v>项</v>
      </c>
    </row>
    <row r="65" s="165" customFormat="1" ht="36" customHeight="1" spans="1:9">
      <c r="A65" s="452">
        <v>2121302</v>
      </c>
      <c r="B65" s="453" t="s">
        <v>2283</v>
      </c>
      <c r="C65" s="190"/>
      <c r="D65" s="190"/>
      <c r="E65" s="186"/>
      <c r="F65" s="187" t="str">
        <f t="shared" si="8"/>
        <v/>
      </c>
      <c r="G65" s="187" t="str">
        <f t="shared" si="9"/>
        <v/>
      </c>
      <c r="H65" s="451" t="str">
        <f t="shared" si="10"/>
        <v>否</v>
      </c>
      <c r="I65" s="164" t="str">
        <f t="shared" si="11"/>
        <v>项</v>
      </c>
    </row>
    <row r="66" ht="36" customHeight="1" spans="1:9">
      <c r="A66" s="452">
        <v>2121303</v>
      </c>
      <c r="B66" s="454" t="s">
        <v>2284</v>
      </c>
      <c r="C66" s="190"/>
      <c r="D66" s="190"/>
      <c r="E66" s="186"/>
      <c r="F66" s="187" t="str">
        <f t="shared" si="8"/>
        <v/>
      </c>
      <c r="G66" s="187" t="str">
        <f t="shared" si="9"/>
        <v/>
      </c>
      <c r="H66" s="451" t="str">
        <f t="shared" si="10"/>
        <v>否</v>
      </c>
      <c r="I66" s="164" t="str">
        <f t="shared" si="11"/>
        <v>项</v>
      </c>
    </row>
    <row r="67" s="166" customFormat="1" ht="36" customHeight="1" spans="1:9">
      <c r="A67" s="452">
        <v>2121304</v>
      </c>
      <c r="B67" s="454" t="s">
        <v>2285</v>
      </c>
      <c r="C67" s="190"/>
      <c r="D67" s="190"/>
      <c r="E67" s="186"/>
      <c r="F67" s="187" t="str">
        <f t="shared" si="8"/>
        <v/>
      </c>
      <c r="G67" s="187" t="str">
        <f t="shared" si="9"/>
        <v/>
      </c>
      <c r="H67" s="451" t="str">
        <f t="shared" si="10"/>
        <v>否</v>
      </c>
      <c r="I67" s="164" t="str">
        <f t="shared" si="11"/>
        <v>项</v>
      </c>
    </row>
    <row r="68" ht="36" customHeight="1" spans="1:9">
      <c r="A68" s="452">
        <v>2121399</v>
      </c>
      <c r="B68" s="454" t="s">
        <v>2286</v>
      </c>
      <c r="C68" s="190"/>
      <c r="D68" s="190"/>
      <c r="E68" s="186"/>
      <c r="F68" s="187" t="str">
        <f t="shared" si="8"/>
        <v/>
      </c>
      <c r="G68" s="187" t="str">
        <f t="shared" si="9"/>
        <v/>
      </c>
      <c r="H68" s="451" t="str">
        <f t="shared" si="10"/>
        <v>否</v>
      </c>
      <c r="I68" s="164" t="str">
        <f t="shared" si="11"/>
        <v>项</v>
      </c>
    </row>
    <row r="69" s="165" customFormat="1" ht="36" customHeight="1" spans="1:9">
      <c r="A69" s="452">
        <v>21214</v>
      </c>
      <c r="B69" s="454" t="s">
        <v>2287</v>
      </c>
      <c r="C69" s="190">
        <f>SUM(C70:C72)</f>
        <v>430</v>
      </c>
      <c r="D69" s="190">
        <f>SUM(D70:D72)</f>
        <v>406</v>
      </c>
      <c r="E69" s="186">
        <f>SUM(E70:E72)</f>
        <v>298</v>
      </c>
      <c r="F69" s="187">
        <f t="shared" si="8"/>
        <v>-0.306976744186046</v>
      </c>
      <c r="G69" s="187">
        <f t="shared" si="9"/>
        <v>0.733990147783251</v>
      </c>
      <c r="H69" s="451" t="str">
        <f t="shared" si="10"/>
        <v>是</v>
      </c>
      <c r="I69" s="164" t="str">
        <f t="shared" si="11"/>
        <v>款</v>
      </c>
    </row>
    <row r="70" s="165" customFormat="1" ht="36" customHeight="1" spans="1:9">
      <c r="A70" s="452">
        <v>2121401</v>
      </c>
      <c r="B70" s="454" t="s">
        <v>2288</v>
      </c>
      <c r="C70" s="190"/>
      <c r="D70" s="190"/>
      <c r="E70" s="186"/>
      <c r="F70" s="187" t="str">
        <f t="shared" si="8"/>
        <v/>
      </c>
      <c r="G70" s="187" t="str">
        <f t="shared" si="9"/>
        <v/>
      </c>
      <c r="H70" s="451" t="str">
        <f t="shared" si="10"/>
        <v>否</v>
      </c>
      <c r="I70" s="164" t="str">
        <f t="shared" si="11"/>
        <v>项</v>
      </c>
    </row>
    <row r="71" s="165" customFormat="1" ht="36" customHeight="1" spans="1:9">
      <c r="A71" s="452">
        <v>2121402</v>
      </c>
      <c r="B71" s="453" t="s">
        <v>2289</v>
      </c>
      <c r="C71" s="190"/>
      <c r="D71" s="190"/>
      <c r="E71" s="186"/>
      <c r="F71" s="187" t="str">
        <f t="shared" si="8"/>
        <v/>
      </c>
      <c r="G71" s="187" t="str">
        <f t="shared" si="9"/>
        <v/>
      </c>
      <c r="H71" s="451" t="str">
        <f t="shared" si="10"/>
        <v>否</v>
      </c>
      <c r="I71" s="164" t="str">
        <f t="shared" si="11"/>
        <v>项</v>
      </c>
    </row>
    <row r="72" s="166" customFormat="1" ht="36" customHeight="1" spans="1:9">
      <c r="A72" s="452">
        <v>2121499</v>
      </c>
      <c r="B72" s="453" t="s">
        <v>2290</v>
      </c>
      <c r="C72" s="190">
        <v>430</v>
      </c>
      <c r="D72" s="188">
        <v>406</v>
      </c>
      <c r="E72" s="188">
        <v>298</v>
      </c>
      <c r="F72" s="187">
        <f t="shared" si="8"/>
        <v>-0.306976744186046</v>
      </c>
      <c r="G72" s="187">
        <f t="shared" si="9"/>
        <v>0.733990147783251</v>
      </c>
      <c r="H72" s="451" t="str">
        <f t="shared" si="10"/>
        <v>是</v>
      </c>
      <c r="I72" s="164" t="str">
        <f t="shared" si="11"/>
        <v>项</v>
      </c>
    </row>
    <row r="73" s="165" customFormat="1" ht="36" customHeight="1" spans="1:9">
      <c r="A73" s="452">
        <v>21215</v>
      </c>
      <c r="B73" s="453" t="s">
        <v>2291</v>
      </c>
      <c r="C73" s="190">
        <f>SUM(C74:C76)</f>
        <v>10000</v>
      </c>
      <c r="D73" s="190"/>
      <c r="E73" s="186">
        <f>SUM(E74:E76)</f>
        <v>0</v>
      </c>
      <c r="F73" s="187">
        <f t="shared" si="8"/>
        <v>-1</v>
      </c>
      <c r="G73" s="187" t="str">
        <f t="shared" si="9"/>
        <v/>
      </c>
      <c r="H73" s="451" t="str">
        <f t="shared" si="10"/>
        <v>是</v>
      </c>
      <c r="I73" s="164" t="str">
        <f t="shared" si="11"/>
        <v>款</v>
      </c>
    </row>
    <row r="74" ht="36" customHeight="1" spans="1:9">
      <c r="A74" s="452">
        <v>2121501</v>
      </c>
      <c r="B74" s="454" t="s">
        <v>2267</v>
      </c>
      <c r="C74" s="190">
        <v>10000</v>
      </c>
      <c r="D74" s="190"/>
      <c r="E74" s="186"/>
      <c r="F74" s="187">
        <f t="shared" si="8"/>
        <v>-1</v>
      </c>
      <c r="G74" s="187" t="str">
        <f t="shared" si="9"/>
        <v/>
      </c>
      <c r="H74" s="451" t="str">
        <f t="shared" si="10"/>
        <v>是</v>
      </c>
      <c r="I74" s="164" t="str">
        <f t="shared" si="11"/>
        <v>项</v>
      </c>
    </row>
    <row r="75" s="165" customFormat="1" ht="36" customHeight="1" spans="1:9">
      <c r="A75" s="452">
        <v>2121502</v>
      </c>
      <c r="B75" s="454" t="s">
        <v>2268</v>
      </c>
      <c r="C75" s="190"/>
      <c r="D75" s="190"/>
      <c r="E75" s="186"/>
      <c r="F75" s="187" t="str">
        <f t="shared" si="8"/>
        <v/>
      </c>
      <c r="G75" s="187" t="str">
        <f t="shared" si="9"/>
        <v/>
      </c>
      <c r="H75" s="451" t="str">
        <f t="shared" si="10"/>
        <v>否</v>
      </c>
      <c r="I75" s="164" t="str">
        <f t="shared" si="11"/>
        <v>项</v>
      </c>
    </row>
    <row r="76" s="165" customFormat="1" ht="36" customHeight="1" spans="1:9">
      <c r="A76" s="452">
        <v>2121599</v>
      </c>
      <c r="B76" s="454" t="s">
        <v>2292</v>
      </c>
      <c r="C76" s="190"/>
      <c r="D76" s="190"/>
      <c r="E76" s="186"/>
      <c r="F76" s="187" t="str">
        <f t="shared" si="8"/>
        <v/>
      </c>
      <c r="G76" s="187" t="str">
        <f t="shared" si="9"/>
        <v/>
      </c>
      <c r="H76" s="451" t="str">
        <f t="shared" si="10"/>
        <v>否</v>
      </c>
      <c r="I76" s="164" t="str">
        <f t="shared" si="11"/>
        <v>项</v>
      </c>
    </row>
    <row r="77" s="166" customFormat="1" ht="36" customHeight="1" spans="1:9">
      <c r="A77" s="452">
        <v>21216</v>
      </c>
      <c r="B77" s="454" t="s">
        <v>2293</v>
      </c>
      <c r="C77" s="190">
        <f>SUM(C78:C80)</f>
        <v>0</v>
      </c>
      <c r="D77" s="190">
        <f>SUM(D78:D80)</f>
        <v>0</v>
      </c>
      <c r="E77" s="186">
        <f>SUM(E78:E80)</f>
        <v>0</v>
      </c>
      <c r="F77" s="187" t="str">
        <f t="shared" si="8"/>
        <v/>
      </c>
      <c r="G77" s="187" t="str">
        <f t="shared" si="9"/>
        <v/>
      </c>
      <c r="H77" s="451" t="str">
        <f t="shared" si="10"/>
        <v>否</v>
      </c>
      <c r="I77" s="164" t="str">
        <f t="shared" si="11"/>
        <v>款</v>
      </c>
    </row>
    <row r="78" s="166" customFormat="1" ht="36" customHeight="1" spans="1:9">
      <c r="A78" s="452">
        <v>2121601</v>
      </c>
      <c r="B78" s="454" t="s">
        <v>2267</v>
      </c>
      <c r="C78" s="190"/>
      <c r="D78" s="190"/>
      <c r="E78" s="186"/>
      <c r="F78" s="187" t="str">
        <f t="shared" si="8"/>
        <v/>
      </c>
      <c r="G78" s="187" t="str">
        <f t="shared" si="9"/>
        <v/>
      </c>
      <c r="H78" s="451" t="str">
        <f t="shared" si="10"/>
        <v>否</v>
      </c>
      <c r="I78" s="164" t="str">
        <f t="shared" si="11"/>
        <v>项</v>
      </c>
    </row>
    <row r="79" ht="36" customHeight="1" spans="1:9">
      <c r="A79" s="452">
        <v>2121602</v>
      </c>
      <c r="B79" s="453" t="s">
        <v>2268</v>
      </c>
      <c r="C79" s="190"/>
      <c r="D79" s="190"/>
      <c r="E79" s="186"/>
      <c r="F79" s="187" t="str">
        <f t="shared" si="8"/>
        <v/>
      </c>
      <c r="G79" s="187" t="str">
        <f t="shared" si="9"/>
        <v/>
      </c>
      <c r="H79" s="451" t="str">
        <f t="shared" si="10"/>
        <v>否</v>
      </c>
      <c r="I79" s="164" t="str">
        <f t="shared" si="11"/>
        <v>项</v>
      </c>
    </row>
    <row r="80" s="165" customFormat="1" ht="36" customHeight="1" spans="1:9">
      <c r="A80" s="452">
        <v>2121699</v>
      </c>
      <c r="B80" s="454" t="s">
        <v>2294</v>
      </c>
      <c r="C80" s="190"/>
      <c r="D80" s="190"/>
      <c r="E80" s="186"/>
      <c r="F80" s="187" t="str">
        <f t="shared" si="8"/>
        <v/>
      </c>
      <c r="G80" s="187" t="str">
        <f t="shared" si="9"/>
        <v/>
      </c>
      <c r="H80" s="451" t="str">
        <f t="shared" si="10"/>
        <v>否</v>
      </c>
      <c r="I80" s="164" t="str">
        <f t="shared" si="11"/>
        <v>项</v>
      </c>
    </row>
    <row r="81" s="165" customFormat="1" ht="36" customHeight="1" spans="1:9">
      <c r="A81" s="452">
        <v>21217</v>
      </c>
      <c r="B81" s="454" t="s">
        <v>2295</v>
      </c>
      <c r="C81" s="190">
        <f>SUM(C82:C86)</f>
        <v>0</v>
      </c>
      <c r="D81" s="190"/>
      <c r="E81" s="186">
        <f>SUM(E82:E86)</f>
        <v>0</v>
      </c>
      <c r="F81" s="187" t="str">
        <f t="shared" si="8"/>
        <v/>
      </c>
      <c r="G81" s="187" t="str">
        <f t="shared" si="9"/>
        <v/>
      </c>
      <c r="H81" s="451" t="str">
        <f t="shared" si="10"/>
        <v>否</v>
      </c>
      <c r="I81" s="164" t="str">
        <f t="shared" si="11"/>
        <v>款</v>
      </c>
    </row>
    <row r="82" s="165" customFormat="1" ht="36" customHeight="1" spans="1:9">
      <c r="A82" s="452">
        <v>2121701</v>
      </c>
      <c r="B82" s="454" t="s">
        <v>2282</v>
      </c>
      <c r="C82" s="190"/>
      <c r="D82" s="190"/>
      <c r="E82" s="186"/>
      <c r="F82" s="187" t="str">
        <f t="shared" si="8"/>
        <v/>
      </c>
      <c r="G82" s="187" t="str">
        <f t="shared" si="9"/>
        <v/>
      </c>
      <c r="H82" s="451" t="str">
        <f t="shared" si="10"/>
        <v>否</v>
      </c>
      <c r="I82" s="164" t="str">
        <f t="shared" si="11"/>
        <v>项</v>
      </c>
    </row>
    <row r="83" s="166" customFormat="1" ht="36" customHeight="1" spans="1:9">
      <c r="A83" s="452">
        <v>2121702</v>
      </c>
      <c r="B83" s="454" t="s">
        <v>2283</v>
      </c>
      <c r="C83" s="190"/>
      <c r="D83" s="190"/>
      <c r="E83" s="186"/>
      <c r="F83" s="187" t="str">
        <f t="shared" si="8"/>
        <v/>
      </c>
      <c r="G83" s="187" t="str">
        <f t="shared" si="9"/>
        <v/>
      </c>
      <c r="H83" s="451" t="str">
        <f t="shared" si="10"/>
        <v>否</v>
      </c>
      <c r="I83" s="164" t="str">
        <f t="shared" si="11"/>
        <v>项</v>
      </c>
    </row>
    <row r="84" ht="36" customHeight="1" spans="1:9">
      <c r="A84" s="452">
        <v>2121703</v>
      </c>
      <c r="B84" s="453" t="s">
        <v>2284</v>
      </c>
      <c r="C84" s="190"/>
      <c r="D84" s="190"/>
      <c r="E84" s="186"/>
      <c r="F84" s="187" t="str">
        <f t="shared" si="8"/>
        <v/>
      </c>
      <c r="G84" s="187" t="str">
        <f t="shared" si="9"/>
        <v/>
      </c>
      <c r="H84" s="451" t="str">
        <f t="shared" si="10"/>
        <v>否</v>
      </c>
      <c r="I84" s="164" t="str">
        <f t="shared" si="11"/>
        <v>项</v>
      </c>
    </row>
    <row r="85" s="165" customFormat="1" ht="36" customHeight="1" spans="1:9">
      <c r="A85" s="452">
        <v>2121704</v>
      </c>
      <c r="B85" s="454" t="s">
        <v>2285</v>
      </c>
      <c r="C85" s="190"/>
      <c r="D85" s="190"/>
      <c r="E85" s="186"/>
      <c r="F85" s="187" t="str">
        <f t="shared" ref="F85:F98" si="12">IF(C85&lt;&gt;0,E85/C85-1,"")</f>
        <v/>
      </c>
      <c r="G85" s="187" t="str">
        <f t="shared" ref="G85:G98" si="13">IF(D85&lt;&gt;0,E85/D85,"")</f>
        <v/>
      </c>
      <c r="H85" s="451" t="str">
        <f t="shared" ref="H85:H98" si="14">IF(LEN(A85)=3,"是",IF(B85&lt;&gt;"",IF(SUM(C85:E85)&lt;&gt;0,"是","否"),"是"))</f>
        <v>否</v>
      </c>
      <c r="I85" s="164" t="str">
        <f t="shared" ref="I85:I98" si="15">IF(LEN(A85)=3,"类",IF(LEN(A85)=5,"款","项"))</f>
        <v>项</v>
      </c>
    </row>
    <row r="86" s="165" customFormat="1" ht="36" customHeight="1" spans="1:9">
      <c r="A86" s="452">
        <v>2121799</v>
      </c>
      <c r="B86" s="454" t="s">
        <v>2296</v>
      </c>
      <c r="C86" s="190"/>
      <c r="D86" s="190"/>
      <c r="E86" s="186"/>
      <c r="F86" s="187" t="str">
        <f t="shared" si="12"/>
        <v/>
      </c>
      <c r="G86" s="187" t="str">
        <f t="shared" si="13"/>
        <v/>
      </c>
      <c r="H86" s="451" t="str">
        <f t="shared" si="14"/>
        <v>否</v>
      </c>
      <c r="I86" s="164" t="str">
        <f t="shared" si="15"/>
        <v>项</v>
      </c>
    </row>
    <row r="87" ht="36" customHeight="1" spans="1:9">
      <c r="A87" s="452">
        <v>21218</v>
      </c>
      <c r="B87" s="454" t="s">
        <v>2297</v>
      </c>
      <c r="C87" s="190">
        <f>SUM(C88:C89)</f>
        <v>0</v>
      </c>
      <c r="D87" s="190"/>
      <c r="E87" s="186">
        <f>SUM(E88:E89)</f>
        <v>0</v>
      </c>
      <c r="F87" s="187" t="str">
        <f t="shared" si="12"/>
        <v/>
      </c>
      <c r="G87" s="187" t="str">
        <f t="shared" si="13"/>
        <v/>
      </c>
      <c r="H87" s="451" t="str">
        <f t="shared" si="14"/>
        <v>否</v>
      </c>
      <c r="I87" s="164" t="str">
        <f t="shared" si="15"/>
        <v>款</v>
      </c>
    </row>
    <row r="88" s="166" customFormat="1" ht="36" customHeight="1" spans="1:9">
      <c r="A88" s="452">
        <v>2121801</v>
      </c>
      <c r="B88" s="454" t="s">
        <v>2288</v>
      </c>
      <c r="C88" s="190"/>
      <c r="D88" s="190"/>
      <c r="E88" s="186"/>
      <c r="F88" s="187" t="str">
        <f t="shared" si="12"/>
        <v/>
      </c>
      <c r="G88" s="187" t="str">
        <f t="shared" si="13"/>
        <v/>
      </c>
      <c r="H88" s="451" t="str">
        <f t="shared" si="14"/>
        <v>否</v>
      </c>
      <c r="I88" s="164" t="str">
        <f t="shared" si="15"/>
        <v>项</v>
      </c>
    </row>
    <row r="89" s="165" customFormat="1" ht="36" customHeight="1" spans="1:9">
      <c r="A89" s="452">
        <v>2121899</v>
      </c>
      <c r="B89" s="453" t="s">
        <v>2298</v>
      </c>
      <c r="C89" s="190"/>
      <c r="D89" s="190"/>
      <c r="E89" s="186"/>
      <c r="F89" s="187" t="str">
        <f t="shared" si="12"/>
        <v/>
      </c>
      <c r="G89" s="187" t="str">
        <f t="shared" si="13"/>
        <v/>
      </c>
      <c r="H89" s="451" t="str">
        <f t="shared" si="14"/>
        <v>否</v>
      </c>
      <c r="I89" s="164" t="str">
        <f t="shared" si="15"/>
        <v>项</v>
      </c>
    </row>
    <row r="90" s="165" customFormat="1" ht="36" customHeight="1" spans="1:9">
      <c r="A90" s="452">
        <v>21219</v>
      </c>
      <c r="B90" s="453" t="s">
        <v>2299</v>
      </c>
      <c r="C90" s="190">
        <f>SUM(C91:C98)</f>
        <v>0</v>
      </c>
      <c r="D90" s="190">
        <f>SUM(D91:D98)</f>
        <v>0</v>
      </c>
      <c r="E90" s="190">
        <f>SUM(E91:E98)</f>
        <v>0</v>
      </c>
      <c r="F90" s="187" t="str">
        <f t="shared" si="12"/>
        <v/>
      </c>
      <c r="G90" s="187" t="str">
        <f t="shared" si="13"/>
        <v/>
      </c>
      <c r="H90" s="451" t="str">
        <f t="shared" si="14"/>
        <v>否</v>
      </c>
      <c r="I90" s="164" t="str">
        <f t="shared" si="15"/>
        <v>款</v>
      </c>
    </row>
    <row r="91" s="165" customFormat="1" ht="36" customHeight="1" spans="1:9">
      <c r="A91" s="452">
        <v>2121901</v>
      </c>
      <c r="B91" s="453" t="s">
        <v>2267</v>
      </c>
      <c r="C91" s="190"/>
      <c r="D91" s="190"/>
      <c r="E91" s="186"/>
      <c r="F91" s="187" t="str">
        <f t="shared" si="12"/>
        <v/>
      </c>
      <c r="G91" s="187" t="str">
        <f t="shared" si="13"/>
        <v/>
      </c>
      <c r="H91" s="451" t="str">
        <f t="shared" si="14"/>
        <v>否</v>
      </c>
      <c r="I91" s="164" t="str">
        <f t="shared" si="15"/>
        <v>项</v>
      </c>
    </row>
    <row r="92" ht="36" customHeight="1" spans="1:9">
      <c r="A92" s="452">
        <v>2121902</v>
      </c>
      <c r="B92" s="453" t="s">
        <v>2268</v>
      </c>
      <c r="C92" s="190"/>
      <c r="D92" s="190"/>
      <c r="E92" s="186"/>
      <c r="F92" s="187" t="str">
        <f t="shared" si="12"/>
        <v/>
      </c>
      <c r="G92" s="187" t="str">
        <f t="shared" si="13"/>
        <v/>
      </c>
      <c r="H92" s="451" t="str">
        <f t="shared" si="14"/>
        <v>否</v>
      </c>
      <c r="I92" s="164" t="str">
        <f t="shared" si="15"/>
        <v>项</v>
      </c>
    </row>
    <row r="93" s="166" customFormat="1" ht="36" customHeight="1" spans="1:9">
      <c r="A93" s="452">
        <v>2121903</v>
      </c>
      <c r="B93" s="453" t="s">
        <v>2269</v>
      </c>
      <c r="C93" s="190"/>
      <c r="D93" s="190"/>
      <c r="E93" s="186"/>
      <c r="F93" s="187" t="str">
        <f t="shared" si="12"/>
        <v/>
      </c>
      <c r="G93" s="187" t="str">
        <f t="shared" si="13"/>
        <v/>
      </c>
      <c r="H93" s="451" t="str">
        <f t="shared" si="14"/>
        <v>否</v>
      </c>
      <c r="I93" s="164" t="str">
        <f t="shared" si="15"/>
        <v>项</v>
      </c>
    </row>
    <row r="94" s="165" customFormat="1" ht="36" customHeight="1" spans="1:9">
      <c r="A94" s="452">
        <v>2121904</v>
      </c>
      <c r="B94" s="453" t="s">
        <v>2270</v>
      </c>
      <c r="C94" s="190"/>
      <c r="D94" s="190"/>
      <c r="E94" s="186"/>
      <c r="F94" s="187" t="str">
        <f t="shared" si="12"/>
        <v/>
      </c>
      <c r="G94" s="187" t="str">
        <f t="shared" si="13"/>
        <v/>
      </c>
      <c r="H94" s="451" t="str">
        <f t="shared" si="14"/>
        <v>否</v>
      </c>
      <c r="I94" s="164" t="str">
        <f t="shared" si="15"/>
        <v>项</v>
      </c>
    </row>
    <row r="95" ht="36" customHeight="1" spans="1:9">
      <c r="A95" s="452">
        <v>2121905</v>
      </c>
      <c r="B95" s="453" t="s">
        <v>2273</v>
      </c>
      <c r="C95" s="190"/>
      <c r="D95" s="190"/>
      <c r="E95" s="186"/>
      <c r="F95" s="187" t="str">
        <f t="shared" si="12"/>
        <v/>
      </c>
      <c r="G95" s="187" t="str">
        <f t="shared" si="13"/>
        <v/>
      </c>
      <c r="H95" s="451" t="str">
        <f t="shared" si="14"/>
        <v>否</v>
      </c>
      <c r="I95" s="164" t="str">
        <f t="shared" si="15"/>
        <v>项</v>
      </c>
    </row>
    <row r="96" s="165" customFormat="1" ht="36" customHeight="1" spans="1:9">
      <c r="A96" s="452">
        <v>2121906</v>
      </c>
      <c r="B96" s="453" t="s">
        <v>2275</v>
      </c>
      <c r="C96" s="190"/>
      <c r="D96" s="190"/>
      <c r="E96" s="186"/>
      <c r="F96" s="187" t="str">
        <f t="shared" si="12"/>
        <v/>
      </c>
      <c r="G96" s="187" t="str">
        <f t="shared" si="13"/>
        <v/>
      </c>
      <c r="H96" s="451" t="str">
        <f t="shared" si="14"/>
        <v>否</v>
      </c>
      <c r="I96" s="164" t="str">
        <f t="shared" si="15"/>
        <v>项</v>
      </c>
    </row>
    <row r="97" s="165" customFormat="1" ht="36" customHeight="1" spans="1:9">
      <c r="A97" s="452">
        <v>2121907</v>
      </c>
      <c r="B97" s="453" t="s">
        <v>2276</v>
      </c>
      <c r="C97" s="190"/>
      <c r="D97" s="190"/>
      <c r="E97" s="186"/>
      <c r="F97" s="187" t="str">
        <f t="shared" si="12"/>
        <v/>
      </c>
      <c r="G97" s="187" t="str">
        <f t="shared" si="13"/>
        <v/>
      </c>
      <c r="H97" s="451" t="str">
        <f t="shared" si="14"/>
        <v>否</v>
      </c>
      <c r="I97" s="164" t="str">
        <f t="shared" si="15"/>
        <v>项</v>
      </c>
    </row>
    <row r="98" s="165" customFormat="1" ht="36" customHeight="1" spans="1:9">
      <c r="A98" s="452">
        <v>2121999</v>
      </c>
      <c r="B98" s="453" t="s">
        <v>2300</v>
      </c>
      <c r="C98" s="190"/>
      <c r="D98" s="190"/>
      <c r="E98" s="186"/>
      <c r="F98" s="187" t="str">
        <f t="shared" si="12"/>
        <v/>
      </c>
      <c r="G98" s="187" t="str">
        <f t="shared" si="13"/>
        <v/>
      </c>
      <c r="H98" s="451" t="str">
        <f t="shared" si="14"/>
        <v>否</v>
      </c>
      <c r="I98" s="164" t="str">
        <f t="shared" si="15"/>
        <v>项</v>
      </c>
    </row>
    <row r="99" s="165" customFormat="1" ht="36" customHeight="1" spans="1:9">
      <c r="A99" s="449">
        <v>213</v>
      </c>
      <c r="B99" s="456" t="s">
        <v>2301</v>
      </c>
      <c r="C99" s="197">
        <f>SUM(C100,C105,C110,C115,C118)</f>
        <v>710</v>
      </c>
      <c r="D99" s="197">
        <f>SUM(D100,D105,D110,D115,D118)</f>
        <v>705</v>
      </c>
      <c r="E99" s="180">
        <f>SUM(E100,E105,E110,E115,E118)</f>
        <v>336</v>
      </c>
      <c r="F99" s="181">
        <f t="shared" ref="F99:F147" si="16">IF(C99&lt;&gt;0,E99/C99-1,"")</f>
        <v>-0.526760563380282</v>
      </c>
      <c r="G99" s="181">
        <f t="shared" ref="G99:G147" si="17">IF(D99&lt;&gt;0,E99/D99,"")</f>
        <v>0.476595744680851</v>
      </c>
      <c r="H99" s="451" t="str">
        <f t="shared" ref="H99:H147" si="18">IF(LEN(A99)=3,"是",IF(B99&lt;&gt;"",IF(SUM(C99:E99)&lt;&gt;0,"是","否"),"是"))</f>
        <v>是</v>
      </c>
      <c r="I99" s="164" t="str">
        <f t="shared" ref="I99:I147" si="19">IF(LEN(A99)=3,"类",IF(LEN(A99)=5,"款","项"))</f>
        <v>类</v>
      </c>
    </row>
    <row r="100" ht="36" customHeight="1" spans="1:9">
      <c r="A100" s="452">
        <v>21366</v>
      </c>
      <c r="B100" s="454" t="s">
        <v>2302</v>
      </c>
      <c r="C100" s="190">
        <f>SUM(C101:C104)</f>
        <v>710</v>
      </c>
      <c r="D100" s="190">
        <f>SUM(D101:D104)</f>
        <v>705</v>
      </c>
      <c r="E100" s="186">
        <f>SUM(E101:E104)</f>
        <v>336</v>
      </c>
      <c r="F100" s="187">
        <f t="shared" si="16"/>
        <v>-0.526760563380282</v>
      </c>
      <c r="G100" s="187">
        <f t="shared" si="17"/>
        <v>0.476595744680851</v>
      </c>
      <c r="H100" s="451" t="str">
        <f t="shared" si="18"/>
        <v>是</v>
      </c>
      <c r="I100" s="164" t="str">
        <f t="shared" si="19"/>
        <v>款</v>
      </c>
    </row>
    <row r="101" s="165" customFormat="1" ht="36" customHeight="1" spans="1:9">
      <c r="A101" s="452">
        <v>2136601</v>
      </c>
      <c r="B101" s="453" t="s">
        <v>2248</v>
      </c>
      <c r="C101" s="190">
        <v>610</v>
      </c>
      <c r="D101" s="188">
        <v>627</v>
      </c>
      <c r="E101" s="188">
        <v>336</v>
      </c>
      <c r="F101" s="187">
        <f t="shared" si="16"/>
        <v>-0.449180327868852</v>
      </c>
      <c r="G101" s="187">
        <f t="shared" si="17"/>
        <v>0.535885167464115</v>
      </c>
      <c r="H101" s="451" t="str">
        <f t="shared" si="18"/>
        <v>是</v>
      </c>
      <c r="I101" s="164" t="str">
        <f t="shared" si="19"/>
        <v>项</v>
      </c>
    </row>
    <row r="102" s="166" customFormat="1" ht="36" customHeight="1" spans="1:9">
      <c r="A102" s="452">
        <v>2136602</v>
      </c>
      <c r="B102" s="454" t="s">
        <v>2303</v>
      </c>
      <c r="C102" s="190"/>
      <c r="D102" s="190"/>
      <c r="E102" s="186"/>
      <c r="F102" s="187" t="str">
        <f t="shared" si="16"/>
        <v/>
      </c>
      <c r="G102" s="187" t="str">
        <f t="shared" si="17"/>
        <v/>
      </c>
      <c r="H102" s="451" t="str">
        <f t="shared" si="18"/>
        <v>否</v>
      </c>
      <c r="I102" s="164" t="str">
        <f t="shared" si="19"/>
        <v>项</v>
      </c>
    </row>
    <row r="103" s="165" customFormat="1" ht="36" customHeight="1" spans="1:9">
      <c r="A103" s="452">
        <v>2136603</v>
      </c>
      <c r="B103" s="454" t="s">
        <v>2304</v>
      </c>
      <c r="C103" s="190"/>
      <c r="D103" s="190"/>
      <c r="E103" s="186"/>
      <c r="F103" s="187" t="str">
        <f t="shared" si="16"/>
        <v/>
      </c>
      <c r="G103" s="187" t="str">
        <f t="shared" si="17"/>
        <v/>
      </c>
      <c r="H103" s="451" t="str">
        <f t="shared" si="18"/>
        <v>否</v>
      </c>
      <c r="I103" s="164" t="str">
        <f t="shared" si="19"/>
        <v>项</v>
      </c>
    </row>
    <row r="104" s="165" customFormat="1" ht="36" customHeight="1" spans="1:9">
      <c r="A104" s="452">
        <v>2136699</v>
      </c>
      <c r="B104" s="454" t="s">
        <v>2305</v>
      </c>
      <c r="C104" s="190">
        <v>100</v>
      </c>
      <c r="D104" s="188">
        <v>78</v>
      </c>
      <c r="E104" s="186"/>
      <c r="F104" s="187">
        <f t="shared" si="16"/>
        <v>-1</v>
      </c>
      <c r="G104" s="187">
        <f t="shared" si="17"/>
        <v>0</v>
      </c>
      <c r="H104" s="451" t="str">
        <f t="shared" si="18"/>
        <v>是</v>
      </c>
      <c r="I104" s="164" t="str">
        <f t="shared" si="19"/>
        <v>项</v>
      </c>
    </row>
    <row r="105" ht="36" customHeight="1" spans="1:9">
      <c r="A105" s="452">
        <v>21367</v>
      </c>
      <c r="B105" s="454" t="s">
        <v>2306</v>
      </c>
      <c r="C105" s="190">
        <f>SUM(C106:C109)</f>
        <v>0</v>
      </c>
      <c r="D105" s="190">
        <f>SUM(D106:D109)</f>
        <v>0</v>
      </c>
      <c r="E105" s="186">
        <f>SUM(E106:E109)</f>
        <v>0</v>
      </c>
      <c r="F105" s="187" t="str">
        <f t="shared" si="16"/>
        <v/>
      </c>
      <c r="G105" s="187" t="str">
        <f t="shared" si="17"/>
        <v/>
      </c>
      <c r="H105" s="451" t="str">
        <f t="shared" si="18"/>
        <v>否</v>
      </c>
      <c r="I105" s="164" t="str">
        <f t="shared" si="19"/>
        <v>款</v>
      </c>
    </row>
    <row r="106" s="165" customFormat="1" ht="36" customHeight="1" spans="1:9">
      <c r="A106" s="452">
        <v>2136701</v>
      </c>
      <c r="B106" s="453" t="s">
        <v>2248</v>
      </c>
      <c r="C106" s="190"/>
      <c r="D106" s="190"/>
      <c r="E106" s="186"/>
      <c r="F106" s="187" t="str">
        <f t="shared" si="16"/>
        <v/>
      </c>
      <c r="G106" s="187" t="str">
        <f t="shared" si="17"/>
        <v/>
      </c>
      <c r="H106" s="451" t="str">
        <f t="shared" si="18"/>
        <v>否</v>
      </c>
      <c r="I106" s="164" t="str">
        <f t="shared" si="19"/>
        <v>项</v>
      </c>
    </row>
    <row r="107" s="165" customFormat="1" ht="36" customHeight="1" spans="1:9">
      <c r="A107" s="452">
        <v>2136702</v>
      </c>
      <c r="B107" s="453" t="s">
        <v>2303</v>
      </c>
      <c r="C107" s="190"/>
      <c r="D107" s="190"/>
      <c r="E107" s="186"/>
      <c r="F107" s="187" t="str">
        <f t="shared" si="16"/>
        <v/>
      </c>
      <c r="G107" s="187" t="str">
        <f t="shared" si="17"/>
        <v/>
      </c>
      <c r="H107" s="451" t="str">
        <f t="shared" si="18"/>
        <v>否</v>
      </c>
      <c r="I107" s="164" t="str">
        <f t="shared" si="19"/>
        <v>项</v>
      </c>
    </row>
    <row r="108" s="165" customFormat="1" ht="36" customHeight="1" spans="1:9">
      <c r="A108" s="452">
        <v>2136703</v>
      </c>
      <c r="B108" s="454" t="s">
        <v>2307</v>
      </c>
      <c r="C108" s="190"/>
      <c r="D108" s="190"/>
      <c r="E108" s="186"/>
      <c r="F108" s="187" t="str">
        <f t="shared" si="16"/>
        <v/>
      </c>
      <c r="G108" s="187" t="str">
        <f t="shared" si="17"/>
        <v/>
      </c>
      <c r="H108" s="451" t="str">
        <f t="shared" si="18"/>
        <v>否</v>
      </c>
      <c r="I108" s="164" t="str">
        <f t="shared" si="19"/>
        <v>项</v>
      </c>
    </row>
    <row r="109" s="166" customFormat="1" ht="36" customHeight="1" spans="1:9">
      <c r="A109" s="452">
        <v>2136799</v>
      </c>
      <c r="B109" s="453" t="s">
        <v>2308</v>
      </c>
      <c r="C109" s="190"/>
      <c r="D109" s="190"/>
      <c r="E109" s="186"/>
      <c r="F109" s="187" t="str">
        <f t="shared" si="16"/>
        <v/>
      </c>
      <c r="G109" s="187" t="str">
        <f t="shared" si="17"/>
        <v/>
      </c>
      <c r="H109" s="451" t="str">
        <f t="shared" si="18"/>
        <v>否</v>
      </c>
      <c r="I109" s="164" t="str">
        <f t="shared" si="19"/>
        <v>项</v>
      </c>
    </row>
    <row r="110" ht="36" customHeight="1" spans="1:9">
      <c r="A110" s="452">
        <v>21369</v>
      </c>
      <c r="B110" s="454" t="s">
        <v>2309</v>
      </c>
      <c r="C110" s="190">
        <f>SUM(C111:C114)</f>
        <v>0</v>
      </c>
      <c r="D110" s="190"/>
      <c r="E110" s="186">
        <f>SUM(E111:E114)</f>
        <v>0</v>
      </c>
      <c r="F110" s="187" t="str">
        <f t="shared" si="16"/>
        <v/>
      </c>
      <c r="G110" s="187" t="str">
        <f t="shared" si="17"/>
        <v/>
      </c>
      <c r="H110" s="451" t="str">
        <f t="shared" si="18"/>
        <v>否</v>
      </c>
      <c r="I110" s="164" t="str">
        <f t="shared" si="19"/>
        <v>款</v>
      </c>
    </row>
    <row r="111" s="165" customFormat="1" ht="36" customHeight="1" spans="1:9">
      <c r="A111" s="452">
        <v>2136901</v>
      </c>
      <c r="B111" s="454" t="s">
        <v>1496</v>
      </c>
      <c r="C111" s="190"/>
      <c r="D111" s="190"/>
      <c r="E111" s="186"/>
      <c r="F111" s="187" t="str">
        <f t="shared" si="16"/>
        <v/>
      </c>
      <c r="G111" s="187" t="str">
        <f t="shared" si="17"/>
        <v/>
      </c>
      <c r="H111" s="451" t="str">
        <f t="shared" si="18"/>
        <v>否</v>
      </c>
      <c r="I111" s="164" t="str">
        <f t="shared" si="19"/>
        <v>项</v>
      </c>
    </row>
    <row r="112" s="165" customFormat="1" ht="36" customHeight="1" spans="1:9">
      <c r="A112" s="452">
        <v>2136902</v>
      </c>
      <c r="B112" s="454" t="s">
        <v>2310</v>
      </c>
      <c r="C112" s="190"/>
      <c r="D112" s="190"/>
      <c r="E112" s="186"/>
      <c r="F112" s="187" t="str">
        <f t="shared" si="16"/>
        <v/>
      </c>
      <c r="G112" s="187" t="str">
        <f t="shared" si="17"/>
        <v/>
      </c>
      <c r="H112" s="451" t="str">
        <f t="shared" si="18"/>
        <v>否</v>
      </c>
      <c r="I112" s="164" t="str">
        <f t="shared" si="19"/>
        <v>项</v>
      </c>
    </row>
    <row r="113" s="165" customFormat="1" ht="36" customHeight="1" spans="1:9">
      <c r="A113" s="452">
        <v>2136903</v>
      </c>
      <c r="B113" s="454" t="s">
        <v>2311</v>
      </c>
      <c r="C113" s="190"/>
      <c r="D113" s="190"/>
      <c r="E113" s="186"/>
      <c r="F113" s="187" t="str">
        <f t="shared" si="16"/>
        <v/>
      </c>
      <c r="G113" s="187" t="str">
        <f t="shared" si="17"/>
        <v/>
      </c>
      <c r="H113" s="451" t="str">
        <f t="shared" si="18"/>
        <v>否</v>
      </c>
      <c r="I113" s="164" t="str">
        <f t="shared" si="19"/>
        <v>项</v>
      </c>
    </row>
    <row r="114" s="165" customFormat="1" ht="36" customHeight="1" spans="1:9">
      <c r="A114" s="452">
        <v>2136999</v>
      </c>
      <c r="B114" s="453" t="s">
        <v>2312</v>
      </c>
      <c r="C114" s="190"/>
      <c r="D114" s="190"/>
      <c r="E114" s="186"/>
      <c r="F114" s="187" t="str">
        <f t="shared" si="16"/>
        <v/>
      </c>
      <c r="G114" s="187" t="str">
        <f t="shared" si="17"/>
        <v/>
      </c>
      <c r="H114" s="451" t="str">
        <f t="shared" si="18"/>
        <v>否</v>
      </c>
      <c r="I114" s="164" t="str">
        <f t="shared" si="19"/>
        <v>项</v>
      </c>
    </row>
    <row r="115" s="165" customFormat="1" ht="36" customHeight="1" spans="1:9">
      <c r="A115" s="452">
        <v>21370</v>
      </c>
      <c r="B115" s="454" t="s">
        <v>2313</v>
      </c>
      <c r="C115" s="190">
        <f>SUM(C116:C117)</f>
        <v>0</v>
      </c>
      <c r="D115" s="190"/>
      <c r="E115" s="186">
        <f>SUM(E116:E117)</f>
        <v>0</v>
      </c>
      <c r="F115" s="187" t="str">
        <f t="shared" si="16"/>
        <v/>
      </c>
      <c r="G115" s="187" t="str">
        <f t="shared" si="17"/>
        <v/>
      </c>
      <c r="H115" s="451" t="str">
        <f t="shared" si="18"/>
        <v>否</v>
      </c>
      <c r="I115" s="164" t="str">
        <f t="shared" si="19"/>
        <v>款</v>
      </c>
    </row>
    <row r="116" s="165" customFormat="1" ht="36" customHeight="1" spans="1:9">
      <c r="A116" s="452">
        <v>2137001</v>
      </c>
      <c r="B116" s="454" t="s">
        <v>2248</v>
      </c>
      <c r="C116" s="190"/>
      <c r="D116" s="190"/>
      <c r="E116" s="186"/>
      <c r="F116" s="187" t="str">
        <f t="shared" si="16"/>
        <v/>
      </c>
      <c r="G116" s="187" t="str">
        <f t="shared" si="17"/>
        <v/>
      </c>
      <c r="H116" s="451" t="str">
        <f t="shared" si="18"/>
        <v>否</v>
      </c>
      <c r="I116" s="164" t="str">
        <f t="shared" si="19"/>
        <v>项</v>
      </c>
    </row>
    <row r="117" s="165" customFormat="1" ht="36" customHeight="1" spans="1:9">
      <c r="A117" s="452">
        <v>2137099</v>
      </c>
      <c r="B117" s="454" t="s">
        <v>2314</v>
      </c>
      <c r="C117" s="190"/>
      <c r="D117" s="190"/>
      <c r="E117" s="186"/>
      <c r="F117" s="187" t="str">
        <f t="shared" si="16"/>
        <v/>
      </c>
      <c r="G117" s="187" t="str">
        <f t="shared" si="17"/>
        <v/>
      </c>
      <c r="H117" s="451" t="str">
        <f t="shared" si="18"/>
        <v>否</v>
      </c>
      <c r="I117" s="164" t="str">
        <f t="shared" si="19"/>
        <v>项</v>
      </c>
    </row>
    <row r="118" s="166" customFormat="1" ht="36" customHeight="1" spans="1:9">
      <c r="A118" s="452">
        <v>21371</v>
      </c>
      <c r="B118" s="454" t="s">
        <v>2315</v>
      </c>
      <c r="C118" s="190">
        <f>SUM(C119:C122)</f>
        <v>0</v>
      </c>
      <c r="D118" s="190"/>
      <c r="E118" s="186">
        <f>SUM(E119:E122)</f>
        <v>0</v>
      </c>
      <c r="F118" s="187" t="str">
        <f t="shared" si="16"/>
        <v/>
      </c>
      <c r="G118" s="187" t="str">
        <f t="shared" si="17"/>
        <v/>
      </c>
      <c r="H118" s="451" t="str">
        <f t="shared" si="18"/>
        <v>否</v>
      </c>
      <c r="I118" s="164" t="str">
        <f t="shared" si="19"/>
        <v>款</v>
      </c>
    </row>
    <row r="119" s="166" customFormat="1" ht="36" customHeight="1" spans="1:9">
      <c r="A119" s="452">
        <v>2137101</v>
      </c>
      <c r="B119" s="453" t="s">
        <v>1496</v>
      </c>
      <c r="C119" s="190"/>
      <c r="D119" s="190"/>
      <c r="E119" s="186"/>
      <c r="F119" s="187" t="str">
        <f t="shared" si="16"/>
        <v/>
      </c>
      <c r="G119" s="187" t="str">
        <f t="shared" si="17"/>
        <v/>
      </c>
      <c r="H119" s="451" t="str">
        <f t="shared" si="18"/>
        <v>否</v>
      </c>
      <c r="I119" s="164" t="str">
        <f t="shared" si="19"/>
        <v>项</v>
      </c>
    </row>
    <row r="120" s="165" customFormat="1" ht="36" customHeight="1" spans="1:9">
      <c r="A120" s="452">
        <v>2137102</v>
      </c>
      <c r="B120" s="454" t="s">
        <v>2316</v>
      </c>
      <c r="C120" s="190"/>
      <c r="D120" s="190"/>
      <c r="E120" s="186"/>
      <c r="F120" s="187" t="str">
        <f t="shared" si="16"/>
        <v/>
      </c>
      <c r="G120" s="187" t="str">
        <f t="shared" si="17"/>
        <v/>
      </c>
      <c r="H120" s="451" t="str">
        <f t="shared" si="18"/>
        <v>否</v>
      </c>
      <c r="I120" s="164" t="str">
        <f t="shared" si="19"/>
        <v>项</v>
      </c>
    </row>
    <row r="121" s="165" customFormat="1" ht="36" customHeight="1" spans="1:9">
      <c r="A121" s="452">
        <v>2137103</v>
      </c>
      <c r="B121" s="454" t="s">
        <v>2311</v>
      </c>
      <c r="C121" s="190"/>
      <c r="D121" s="190"/>
      <c r="E121" s="186"/>
      <c r="F121" s="187" t="str">
        <f t="shared" si="16"/>
        <v/>
      </c>
      <c r="G121" s="187" t="str">
        <f t="shared" si="17"/>
        <v/>
      </c>
      <c r="H121" s="451" t="str">
        <f t="shared" si="18"/>
        <v>否</v>
      </c>
      <c r="I121" s="164" t="str">
        <f t="shared" si="19"/>
        <v>项</v>
      </c>
    </row>
    <row r="122" s="165" customFormat="1" ht="36" customHeight="1" spans="1:9">
      <c r="A122" s="452">
        <v>2137199</v>
      </c>
      <c r="B122" s="454" t="s">
        <v>2317</v>
      </c>
      <c r="C122" s="190"/>
      <c r="D122" s="190"/>
      <c r="E122" s="186"/>
      <c r="F122" s="187" t="str">
        <f t="shared" si="16"/>
        <v/>
      </c>
      <c r="G122" s="187" t="str">
        <f t="shared" si="17"/>
        <v/>
      </c>
      <c r="H122" s="451" t="str">
        <f t="shared" si="18"/>
        <v>否</v>
      </c>
      <c r="I122" s="164" t="str">
        <f t="shared" si="19"/>
        <v>项</v>
      </c>
    </row>
    <row r="123" s="165" customFormat="1" ht="36" customHeight="1" spans="1:9">
      <c r="A123" s="449">
        <v>214</v>
      </c>
      <c r="B123" s="456" t="s">
        <v>2318</v>
      </c>
      <c r="C123" s="197">
        <f>SUM(C124,C129,C134,C139,C148,C155,C164,C167,C170:C171)</f>
        <v>0</v>
      </c>
      <c r="D123" s="197">
        <f>SUM(D124,D129,D134,D139,D148,D155,D164,D167,D170:D171)</f>
        <v>0</v>
      </c>
      <c r="E123" s="180">
        <f>SUM(E124,E129,E134,E139,E148,E155,E164,E167,E170:E171)</f>
        <v>15700</v>
      </c>
      <c r="F123" s="181" t="str">
        <f t="shared" si="16"/>
        <v/>
      </c>
      <c r="G123" s="181" t="str">
        <f t="shared" si="17"/>
        <v/>
      </c>
      <c r="H123" s="451" t="str">
        <f t="shared" si="18"/>
        <v>是</v>
      </c>
      <c r="I123" s="164" t="str">
        <f t="shared" si="19"/>
        <v>类</v>
      </c>
    </row>
    <row r="124" s="165" customFormat="1" ht="36" customHeight="1" spans="1:9">
      <c r="A124" s="452">
        <v>21460</v>
      </c>
      <c r="B124" s="453" t="s">
        <v>2319</v>
      </c>
      <c r="C124" s="190">
        <f>SUM(C125:C128)</f>
        <v>0</v>
      </c>
      <c r="D124" s="190"/>
      <c r="E124" s="186">
        <f>SUM(E125:E128)</f>
        <v>0</v>
      </c>
      <c r="F124" s="187" t="str">
        <f t="shared" si="16"/>
        <v/>
      </c>
      <c r="G124" s="187" t="str">
        <f t="shared" si="17"/>
        <v/>
      </c>
      <c r="H124" s="451" t="str">
        <f t="shared" si="18"/>
        <v>否</v>
      </c>
      <c r="I124" s="164" t="str">
        <f t="shared" si="19"/>
        <v>款</v>
      </c>
    </row>
    <row r="125" s="165" customFormat="1" ht="36" customHeight="1" spans="1:9">
      <c r="A125" s="452">
        <v>2146001</v>
      </c>
      <c r="B125" s="454" t="s">
        <v>1573</v>
      </c>
      <c r="C125" s="190"/>
      <c r="D125" s="190"/>
      <c r="E125" s="186"/>
      <c r="F125" s="187" t="str">
        <f t="shared" si="16"/>
        <v/>
      </c>
      <c r="G125" s="187" t="str">
        <f t="shared" si="17"/>
        <v/>
      </c>
      <c r="H125" s="451" t="str">
        <f t="shared" si="18"/>
        <v>否</v>
      </c>
      <c r="I125" s="164" t="str">
        <f t="shared" si="19"/>
        <v>项</v>
      </c>
    </row>
    <row r="126" s="166" customFormat="1" ht="36" customHeight="1" spans="1:9">
      <c r="A126" s="452">
        <v>2146002</v>
      </c>
      <c r="B126" s="454" t="s">
        <v>1575</v>
      </c>
      <c r="C126" s="190"/>
      <c r="D126" s="190"/>
      <c r="E126" s="186"/>
      <c r="F126" s="187" t="str">
        <f t="shared" si="16"/>
        <v/>
      </c>
      <c r="G126" s="187" t="str">
        <f t="shared" si="17"/>
        <v/>
      </c>
      <c r="H126" s="451" t="str">
        <f t="shared" si="18"/>
        <v>否</v>
      </c>
      <c r="I126" s="164" t="str">
        <f t="shared" si="19"/>
        <v>项</v>
      </c>
    </row>
    <row r="127" s="165" customFormat="1" ht="36" customHeight="1" spans="1:9">
      <c r="A127" s="452">
        <v>2146003</v>
      </c>
      <c r="B127" s="454" t="s">
        <v>2320</v>
      </c>
      <c r="C127" s="190"/>
      <c r="D127" s="190"/>
      <c r="E127" s="186"/>
      <c r="F127" s="187" t="str">
        <f t="shared" si="16"/>
        <v/>
      </c>
      <c r="G127" s="187" t="str">
        <f t="shared" si="17"/>
        <v/>
      </c>
      <c r="H127" s="451" t="str">
        <f t="shared" si="18"/>
        <v>否</v>
      </c>
      <c r="I127" s="164" t="str">
        <f t="shared" si="19"/>
        <v>项</v>
      </c>
    </row>
    <row r="128" s="165" customFormat="1" ht="36" customHeight="1" spans="1:9">
      <c r="A128" s="452">
        <v>2146099</v>
      </c>
      <c r="B128" s="454" t="s">
        <v>2321</v>
      </c>
      <c r="C128" s="190"/>
      <c r="D128" s="190"/>
      <c r="E128" s="186"/>
      <c r="F128" s="187" t="str">
        <f t="shared" si="16"/>
        <v/>
      </c>
      <c r="G128" s="187" t="str">
        <f t="shared" si="17"/>
        <v/>
      </c>
      <c r="H128" s="451" t="str">
        <f t="shared" si="18"/>
        <v>否</v>
      </c>
      <c r="I128" s="164" t="str">
        <f t="shared" si="19"/>
        <v>项</v>
      </c>
    </row>
    <row r="129" s="166" customFormat="1" ht="36" customHeight="1" spans="1:9">
      <c r="A129" s="452">
        <v>21462</v>
      </c>
      <c r="B129" s="454" t="s">
        <v>2322</v>
      </c>
      <c r="C129" s="190">
        <f>SUM(C130:C133)</f>
        <v>0</v>
      </c>
      <c r="D129" s="190"/>
      <c r="E129" s="186">
        <f>SUM(E130:E133)</f>
        <v>0</v>
      </c>
      <c r="F129" s="187" t="str">
        <f t="shared" si="16"/>
        <v/>
      </c>
      <c r="G129" s="187" t="str">
        <f t="shared" si="17"/>
        <v/>
      </c>
      <c r="H129" s="451" t="str">
        <f t="shared" si="18"/>
        <v>否</v>
      </c>
      <c r="I129" s="164" t="str">
        <f t="shared" si="19"/>
        <v>款</v>
      </c>
    </row>
    <row r="130" s="166" customFormat="1" ht="36" customHeight="1" spans="1:9">
      <c r="A130" s="452">
        <v>2146201</v>
      </c>
      <c r="B130" s="454" t="s">
        <v>2320</v>
      </c>
      <c r="C130" s="190"/>
      <c r="D130" s="190"/>
      <c r="E130" s="186"/>
      <c r="F130" s="187" t="str">
        <f t="shared" si="16"/>
        <v/>
      </c>
      <c r="G130" s="187" t="str">
        <f t="shared" si="17"/>
        <v/>
      </c>
      <c r="H130" s="451" t="str">
        <f t="shared" si="18"/>
        <v>否</v>
      </c>
      <c r="I130" s="164" t="str">
        <f t="shared" si="19"/>
        <v>项</v>
      </c>
    </row>
    <row r="131" s="165" customFormat="1" ht="36" customHeight="1" spans="1:9">
      <c r="A131" s="452">
        <v>2146202</v>
      </c>
      <c r="B131" s="454" t="s">
        <v>2323</v>
      </c>
      <c r="C131" s="190"/>
      <c r="D131" s="190"/>
      <c r="E131" s="186"/>
      <c r="F131" s="187" t="str">
        <f t="shared" si="16"/>
        <v/>
      </c>
      <c r="G131" s="187" t="str">
        <f t="shared" si="17"/>
        <v/>
      </c>
      <c r="H131" s="451" t="str">
        <f t="shared" si="18"/>
        <v>否</v>
      </c>
      <c r="I131" s="164" t="str">
        <f t="shared" si="19"/>
        <v>项</v>
      </c>
    </row>
    <row r="132" s="165" customFormat="1" ht="36" customHeight="1" spans="1:9">
      <c r="A132" s="452">
        <v>2146203</v>
      </c>
      <c r="B132" s="454" t="s">
        <v>2324</v>
      </c>
      <c r="C132" s="190"/>
      <c r="D132" s="190"/>
      <c r="E132" s="186"/>
      <c r="F132" s="187" t="str">
        <f t="shared" si="16"/>
        <v/>
      </c>
      <c r="G132" s="187" t="str">
        <f t="shared" si="17"/>
        <v/>
      </c>
      <c r="H132" s="451" t="str">
        <f t="shared" si="18"/>
        <v>否</v>
      </c>
      <c r="I132" s="164" t="str">
        <f t="shared" si="19"/>
        <v>项</v>
      </c>
    </row>
    <row r="133" s="165" customFormat="1" ht="36" customHeight="1" spans="1:9">
      <c r="A133" s="452">
        <v>2146299</v>
      </c>
      <c r="B133" s="453" t="s">
        <v>2325</v>
      </c>
      <c r="C133" s="190"/>
      <c r="D133" s="190"/>
      <c r="E133" s="186"/>
      <c r="F133" s="187" t="str">
        <f t="shared" si="16"/>
        <v/>
      </c>
      <c r="G133" s="187" t="str">
        <f t="shared" si="17"/>
        <v/>
      </c>
      <c r="H133" s="451" t="str">
        <f t="shared" si="18"/>
        <v>否</v>
      </c>
      <c r="I133" s="164" t="str">
        <f t="shared" si="19"/>
        <v>项</v>
      </c>
    </row>
    <row r="134" s="165" customFormat="1" ht="36" customHeight="1" spans="1:9">
      <c r="A134" s="452">
        <v>21463</v>
      </c>
      <c r="B134" s="454" t="s">
        <v>2326</v>
      </c>
      <c r="C134" s="190">
        <f>SUM(C135:C138)</f>
        <v>0</v>
      </c>
      <c r="D134" s="190"/>
      <c r="E134" s="186">
        <f>SUM(E135:E138)</f>
        <v>0</v>
      </c>
      <c r="F134" s="187" t="str">
        <f t="shared" si="16"/>
        <v/>
      </c>
      <c r="G134" s="187" t="str">
        <f t="shared" si="17"/>
        <v/>
      </c>
      <c r="H134" s="451" t="str">
        <f t="shared" si="18"/>
        <v>否</v>
      </c>
      <c r="I134" s="164" t="str">
        <f t="shared" si="19"/>
        <v>款</v>
      </c>
    </row>
    <row r="135" ht="36" customHeight="1" spans="1:9">
      <c r="A135" s="452">
        <v>2146301</v>
      </c>
      <c r="B135" s="454" t="s">
        <v>1587</v>
      </c>
      <c r="C135" s="190"/>
      <c r="D135" s="190"/>
      <c r="E135" s="186"/>
      <c r="F135" s="187" t="str">
        <f t="shared" si="16"/>
        <v/>
      </c>
      <c r="G135" s="187" t="str">
        <f t="shared" si="17"/>
        <v/>
      </c>
      <c r="H135" s="451" t="str">
        <f t="shared" si="18"/>
        <v>否</v>
      </c>
      <c r="I135" s="164" t="str">
        <f t="shared" si="19"/>
        <v>项</v>
      </c>
    </row>
    <row r="136" s="166" customFormat="1" ht="36" customHeight="1" spans="1:9">
      <c r="A136" s="452">
        <v>2146302</v>
      </c>
      <c r="B136" s="454" t="s">
        <v>2327</v>
      </c>
      <c r="C136" s="190"/>
      <c r="D136" s="190"/>
      <c r="E136" s="186"/>
      <c r="F136" s="187" t="str">
        <f t="shared" si="16"/>
        <v/>
      </c>
      <c r="G136" s="187" t="str">
        <f t="shared" si="17"/>
        <v/>
      </c>
      <c r="H136" s="451" t="str">
        <f t="shared" si="18"/>
        <v>否</v>
      </c>
      <c r="I136" s="164" t="str">
        <f t="shared" si="19"/>
        <v>项</v>
      </c>
    </row>
    <row r="137" s="165" customFormat="1" ht="36" customHeight="1" spans="1:9">
      <c r="A137" s="452">
        <v>2146303</v>
      </c>
      <c r="B137" s="454" t="s">
        <v>2328</v>
      </c>
      <c r="C137" s="190"/>
      <c r="D137" s="190"/>
      <c r="E137" s="186"/>
      <c r="F137" s="187" t="str">
        <f t="shared" si="16"/>
        <v/>
      </c>
      <c r="G137" s="187" t="str">
        <f t="shared" si="17"/>
        <v/>
      </c>
      <c r="H137" s="451" t="str">
        <f t="shared" si="18"/>
        <v>否</v>
      </c>
      <c r="I137" s="164" t="str">
        <f t="shared" si="19"/>
        <v>项</v>
      </c>
    </row>
    <row r="138" s="166" customFormat="1" ht="36" customHeight="1" spans="1:9">
      <c r="A138" s="452">
        <v>2146399</v>
      </c>
      <c r="B138" s="454" t="s">
        <v>2329</v>
      </c>
      <c r="C138" s="190"/>
      <c r="D138" s="190"/>
      <c r="E138" s="186"/>
      <c r="F138" s="187" t="str">
        <f t="shared" si="16"/>
        <v/>
      </c>
      <c r="G138" s="187" t="str">
        <f t="shared" si="17"/>
        <v/>
      </c>
      <c r="H138" s="451" t="str">
        <f t="shared" si="18"/>
        <v>否</v>
      </c>
      <c r="I138" s="164" t="str">
        <f t="shared" si="19"/>
        <v>项</v>
      </c>
    </row>
    <row r="139" s="165" customFormat="1" ht="36" customHeight="1" spans="1:9">
      <c r="A139" s="452">
        <v>21464</v>
      </c>
      <c r="B139" s="454" t="s">
        <v>2330</v>
      </c>
      <c r="C139" s="190">
        <f>SUM(C140:C147)</f>
        <v>0</v>
      </c>
      <c r="D139" s="190"/>
      <c r="E139" s="186">
        <f>SUM(E140:E147)</f>
        <v>0</v>
      </c>
      <c r="F139" s="187" t="str">
        <f t="shared" si="16"/>
        <v/>
      </c>
      <c r="G139" s="187" t="str">
        <f t="shared" si="17"/>
        <v/>
      </c>
      <c r="H139" s="451" t="str">
        <f t="shared" si="18"/>
        <v>否</v>
      </c>
      <c r="I139" s="164" t="str">
        <f t="shared" si="19"/>
        <v>款</v>
      </c>
    </row>
    <row r="140" s="165" customFormat="1" ht="36" customHeight="1" spans="1:9">
      <c r="A140" s="452">
        <v>2146401</v>
      </c>
      <c r="B140" s="453" t="s">
        <v>2331</v>
      </c>
      <c r="C140" s="190"/>
      <c r="D140" s="190"/>
      <c r="E140" s="186"/>
      <c r="F140" s="187" t="str">
        <f t="shared" si="16"/>
        <v/>
      </c>
      <c r="G140" s="187" t="str">
        <f t="shared" si="17"/>
        <v/>
      </c>
      <c r="H140" s="451" t="str">
        <f t="shared" si="18"/>
        <v>否</v>
      </c>
      <c r="I140" s="164" t="str">
        <f t="shared" si="19"/>
        <v>项</v>
      </c>
    </row>
    <row r="141" s="165" customFormat="1" ht="36" customHeight="1" spans="1:9">
      <c r="A141" s="452">
        <v>2146402</v>
      </c>
      <c r="B141" s="454" t="s">
        <v>2332</v>
      </c>
      <c r="C141" s="190"/>
      <c r="D141" s="190"/>
      <c r="E141" s="186"/>
      <c r="F141" s="187" t="str">
        <f t="shared" si="16"/>
        <v/>
      </c>
      <c r="G141" s="187" t="str">
        <f t="shared" si="17"/>
        <v/>
      </c>
      <c r="H141" s="451" t="str">
        <f t="shared" si="18"/>
        <v>否</v>
      </c>
      <c r="I141" s="164" t="str">
        <f t="shared" si="19"/>
        <v>项</v>
      </c>
    </row>
    <row r="142" s="165" customFormat="1" ht="36" customHeight="1" spans="1:9">
      <c r="A142" s="452">
        <v>2146403</v>
      </c>
      <c r="B142" s="454" t="s">
        <v>2333</v>
      </c>
      <c r="C142" s="190"/>
      <c r="D142" s="190"/>
      <c r="E142" s="186"/>
      <c r="F142" s="187" t="str">
        <f t="shared" si="16"/>
        <v/>
      </c>
      <c r="G142" s="187" t="str">
        <f t="shared" si="17"/>
        <v/>
      </c>
      <c r="H142" s="451" t="str">
        <f t="shared" si="18"/>
        <v>否</v>
      </c>
      <c r="I142" s="164" t="str">
        <f t="shared" si="19"/>
        <v>项</v>
      </c>
    </row>
    <row r="143" ht="36" customHeight="1" spans="1:9">
      <c r="A143" s="452">
        <v>2146404</v>
      </c>
      <c r="B143" s="454" t="s">
        <v>2334</v>
      </c>
      <c r="C143" s="190"/>
      <c r="D143" s="190"/>
      <c r="E143" s="186"/>
      <c r="F143" s="187" t="str">
        <f t="shared" si="16"/>
        <v/>
      </c>
      <c r="G143" s="187" t="str">
        <f t="shared" si="17"/>
        <v/>
      </c>
      <c r="H143" s="451" t="str">
        <f t="shared" si="18"/>
        <v>否</v>
      </c>
      <c r="I143" s="164" t="str">
        <f t="shared" si="19"/>
        <v>项</v>
      </c>
    </row>
    <row r="144" s="165" customFormat="1" ht="36" customHeight="1" spans="1:9">
      <c r="A144" s="452">
        <v>2146405</v>
      </c>
      <c r="B144" s="454" t="s">
        <v>2335</v>
      </c>
      <c r="C144" s="190"/>
      <c r="D144" s="190"/>
      <c r="E144" s="186"/>
      <c r="F144" s="187" t="str">
        <f t="shared" si="16"/>
        <v/>
      </c>
      <c r="G144" s="187" t="str">
        <f t="shared" si="17"/>
        <v/>
      </c>
      <c r="H144" s="451" t="str">
        <f t="shared" si="18"/>
        <v>否</v>
      </c>
      <c r="I144" s="164" t="str">
        <f t="shared" si="19"/>
        <v>项</v>
      </c>
    </row>
    <row r="145" s="165" customFormat="1" ht="36" customHeight="1" spans="1:9">
      <c r="A145" s="452">
        <v>2146406</v>
      </c>
      <c r="B145" s="454" t="s">
        <v>2336</v>
      </c>
      <c r="C145" s="190"/>
      <c r="D145" s="190"/>
      <c r="E145" s="186"/>
      <c r="F145" s="187" t="str">
        <f t="shared" si="16"/>
        <v/>
      </c>
      <c r="G145" s="187" t="str">
        <f t="shared" si="17"/>
        <v/>
      </c>
      <c r="H145" s="451" t="str">
        <f t="shared" si="18"/>
        <v>否</v>
      </c>
      <c r="I145" s="164" t="str">
        <f t="shared" si="19"/>
        <v>项</v>
      </c>
    </row>
    <row r="146" s="165" customFormat="1" ht="36" customHeight="1" spans="1:9">
      <c r="A146" s="452">
        <v>2146407</v>
      </c>
      <c r="B146" s="454" t="s">
        <v>2337</v>
      </c>
      <c r="C146" s="190"/>
      <c r="D146" s="190"/>
      <c r="E146" s="186"/>
      <c r="F146" s="187" t="str">
        <f t="shared" si="16"/>
        <v/>
      </c>
      <c r="G146" s="187" t="str">
        <f t="shared" si="17"/>
        <v/>
      </c>
      <c r="H146" s="451" t="str">
        <f t="shared" si="18"/>
        <v>否</v>
      </c>
      <c r="I146" s="164" t="str">
        <f t="shared" si="19"/>
        <v>项</v>
      </c>
    </row>
    <row r="147" s="166" customFormat="1" ht="36" customHeight="1" spans="1:9">
      <c r="A147" s="452">
        <v>2146499</v>
      </c>
      <c r="B147" s="454" t="s">
        <v>2338</v>
      </c>
      <c r="C147" s="190"/>
      <c r="D147" s="190"/>
      <c r="E147" s="186"/>
      <c r="F147" s="187" t="str">
        <f t="shared" si="16"/>
        <v/>
      </c>
      <c r="G147" s="187" t="str">
        <f t="shared" si="17"/>
        <v/>
      </c>
      <c r="H147" s="451" t="str">
        <f t="shared" si="18"/>
        <v>否</v>
      </c>
      <c r="I147" s="164" t="str">
        <f t="shared" si="19"/>
        <v>项</v>
      </c>
    </row>
    <row r="148" s="165" customFormat="1" ht="36" customHeight="1" spans="1:9">
      <c r="A148" s="452">
        <v>21468</v>
      </c>
      <c r="B148" s="454" t="s">
        <v>2339</v>
      </c>
      <c r="C148" s="190">
        <f>SUM(C149:C154)</f>
        <v>0</v>
      </c>
      <c r="D148" s="190"/>
      <c r="E148" s="186">
        <f>SUM(E149:E154)</f>
        <v>0</v>
      </c>
      <c r="F148" s="187" t="str">
        <f t="shared" ref="F148:F211" si="20">IF(C148&lt;&gt;0,E148/C148-1,"")</f>
        <v/>
      </c>
      <c r="G148" s="187" t="str">
        <f t="shared" ref="G148:G211" si="21">IF(D148&lt;&gt;0,E148/D148,"")</f>
        <v/>
      </c>
      <c r="H148" s="451" t="str">
        <f t="shared" ref="H148:H211" si="22">IF(LEN(A148)=3,"是",IF(B148&lt;&gt;"",IF(SUM(C148:E148)&lt;&gt;0,"是","否"),"是"))</f>
        <v>否</v>
      </c>
      <c r="I148" s="164" t="str">
        <f t="shared" ref="I148:I211" si="23">IF(LEN(A148)=3,"类",IF(LEN(A148)=5,"款","项"))</f>
        <v>款</v>
      </c>
    </row>
    <row r="149" ht="36" customHeight="1" spans="1:9">
      <c r="A149" s="452">
        <v>2146801</v>
      </c>
      <c r="B149" s="453" t="s">
        <v>2340</v>
      </c>
      <c r="C149" s="190"/>
      <c r="D149" s="190"/>
      <c r="E149" s="186"/>
      <c r="F149" s="187" t="str">
        <f t="shared" si="20"/>
        <v/>
      </c>
      <c r="G149" s="187" t="str">
        <f t="shared" si="21"/>
        <v/>
      </c>
      <c r="H149" s="451" t="str">
        <f t="shared" si="22"/>
        <v>否</v>
      </c>
      <c r="I149" s="164" t="str">
        <f t="shared" si="23"/>
        <v>项</v>
      </c>
    </row>
    <row r="150" s="165" customFormat="1" ht="36" customHeight="1" spans="1:9">
      <c r="A150" s="452">
        <v>2146802</v>
      </c>
      <c r="B150" s="453" t="s">
        <v>2341</v>
      </c>
      <c r="C150" s="190"/>
      <c r="D150" s="190"/>
      <c r="E150" s="186"/>
      <c r="F150" s="187" t="str">
        <f t="shared" si="20"/>
        <v/>
      </c>
      <c r="G150" s="187" t="str">
        <f t="shared" si="21"/>
        <v/>
      </c>
      <c r="H150" s="451" t="str">
        <f t="shared" si="22"/>
        <v>否</v>
      </c>
      <c r="I150" s="164" t="str">
        <f t="shared" si="23"/>
        <v>项</v>
      </c>
    </row>
    <row r="151" s="165" customFormat="1" ht="36" customHeight="1" spans="1:9">
      <c r="A151" s="452">
        <v>2146803</v>
      </c>
      <c r="B151" s="454" t="s">
        <v>2342</v>
      </c>
      <c r="C151" s="190"/>
      <c r="D151" s="190"/>
      <c r="E151" s="186"/>
      <c r="F151" s="187" t="str">
        <f t="shared" si="20"/>
        <v/>
      </c>
      <c r="G151" s="187" t="str">
        <f t="shared" si="21"/>
        <v/>
      </c>
      <c r="H151" s="451" t="str">
        <f t="shared" si="22"/>
        <v>否</v>
      </c>
      <c r="I151" s="164" t="str">
        <f t="shared" si="23"/>
        <v>项</v>
      </c>
    </row>
    <row r="152" ht="36" customHeight="1" spans="1:9">
      <c r="A152" s="452">
        <v>2146804</v>
      </c>
      <c r="B152" s="454" t="s">
        <v>2343</v>
      </c>
      <c r="C152" s="190"/>
      <c r="D152" s="190"/>
      <c r="E152" s="186"/>
      <c r="F152" s="187" t="str">
        <f t="shared" si="20"/>
        <v/>
      </c>
      <c r="G152" s="187" t="str">
        <f t="shared" si="21"/>
        <v/>
      </c>
      <c r="H152" s="451" t="str">
        <f t="shared" si="22"/>
        <v>否</v>
      </c>
      <c r="I152" s="164" t="str">
        <f t="shared" si="23"/>
        <v>项</v>
      </c>
    </row>
    <row r="153" ht="36" customHeight="1" spans="1:9">
      <c r="A153" s="452">
        <v>2146805</v>
      </c>
      <c r="B153" s="454" t="s">
        <v>2344</v>
      </c>
      <c r="C153" s="190"/>
      <c r="D153" s="190"/>
      <c r="E153" s="186"/>
      <c r="F153" s="187" t="str">
        <f t="shared" si="20"/>
        <v/>
      </c>
      <c r="G153" s="187" t="str">
        <f t="shared" si="21"/>
        <v/>
      </c>
      <c r="H153" s="451" t="str">
        <f t="shared" si="22"/>
        <v>否</v>
      </c>
      <c r="I153" s="164" t="str">
        <f t="shared" si="23"/>
        <v>项</v>
      </c>
    </row>
    <row r="154" s="165" customFormat="1" ht="36" customHeight="1" spans="1:9">
      <c r="A154" s="452">
        <v>2146899</v>
      </c>
      <c r="B154" s="454" t="s">
        <v>2345</v>
      </c>
      <c r="C154" s="190"/>
      <c r="D154" s="190"/>
      <c r="E154" s="186"/>
      <c r="F154" s="187" t="str">
        <f t="shared" si="20"/>
        <v/>
      </c>
      <c r="G154" s="187" t="str">
        <f t="shared" si="21"/>
        <v/>
      </c>
      <c r="H154" s="451" t="str">
        <f t="shared" si="22"/>
        <v>否</v>
      </c>
      <c r="I154" s="164" t="str">
        <f t="shared" si="23"/>
        <v>项</v>
      </c>
    </row>
    <row r="155" s="165" customFormat="1" ht="36" customHeight="1" spans="1:9">
      <c r="A155" s="452">
        <v>21469</v>
      </c>
      <c r="B155" s="454" t="s">
        <v>2346</v>
      </c>
      <c r="C155" s="190">
        <f>SUM(C156:C163)</f>
        <v>0</v>
      </c>
      <c r="D155" s="190"/>
      <c r="E155" s="186">
        <f>SUM(E156:E163)</f>
        <v>0</v>
      </c>
      <c r="F155" s="187" t="str">
        <f t="shared" si="20"/>
        <v/>
      </c>
      <c r="G155" s="187" t="str">
        <f t="shared" si="21"/>
        <v/>
      </c>
      <c r="H155" s="451" t="str">
        <f t="shared" si="22"/>
        <v>否</v>
      </c>
      <c r="I155" s="164" t="str">
        <f t="shared" si="23"/>
        <v>款</v>
      </c>
    </row>
    <row r="156" s="165" customFormat="1" ht="36" customHeight="1" spans="1:9">
      <c r="A156" s="452">
        <v>2146901</v>
      </c>
      <c r="B156" s="454" t="s">
        <v>2347</v>
      </c>
      <c r="C156" s="190"/>
      <c r="D156" s="190"/>
      <c r="E156" s="186"/>
      <c r="F156" s="187" t="str">
        <f t="shared" si="20"/>
        <v/>
      </c>
      <c r="G156" s="187" t="str">
        <f t="shared" si="21"/>
        <v/>
      </c>
      <c r="H156" s="451" t="str">
        <f t="shared" si="22"/>
        <v>否</v>
      </c>
      <c r="I156" s="164" t="str">
        <f t="shared" si="23"/>
        <v>项</v>
      </c>
    </row>
    <row r="157" s="165" customFormat="1" ht="36" customHeight="1" spans="1:9">
      <c r="A157" s="452">
        <v>2146902</v>
      </c>
      <c r="B157" s="453" t="s">
        <v>1629</v>
      </c>
      <c r="C157" s="190"/>
      <c r="D157" s="190"/>
      <c r="E157" s="186"/>
      <c r="F157" s="187" t="str">
        <f t="shared" si="20"/>
        <v/>
      </c>
      <c r="G157" s="187" t="str">
        <f t="shared" si="21"/>
        <v/>
      </c>
      <c r="H157" s="451" t="str">
        <f t="shared" si="22"/>
        <v>否</v>
      </c>
      <c r="I157" s="164" t="str">
        <f t="shared" si="23"/>
        <v>项</v>
      </c>
    </row>
    <row r="158" s="165" customFormat="1" ht="36" customHeight="1" spans="1:9">
      <c r="A158" s="452">
        <v>2146903</v>
      </c>
      <c r="B158" s="454" t="s">
        <v>2348</v>
      </c>
      <c r="C158" s="190"/>
      <c r="D158" s="190"/>
      <c r="E158" s="186"/>
      <c r="F158" s="187" t="str">
        <f t="shared" si="20"/>
        <v/>
      </c>
      <c r="G158" s="187" t="str">
        <f t="shared" si="21"/>
        <v/>
      </c>
      <c r="H158" s="451" t="str">
        <f t="shared" si="22"/>
        <v>否</v>
      </c>
      <c r="I158" s="164" t="str">
        <f t="shared" si="23"/>
        <v>项</v>
      </c>
    </row>
    <row r="159" ht="36" customHeight="1" spans="1:9">
      <c r="A159" s="452">
        <v>2146904</v>
      </c>
      <c r="B159" s="454" t="s">
        <v>2349</v>
      </c>
      <c r="C159" s="190"/>
      <c r="D159" s="190"/>
      <c r="E159" s="186"/>
      <c r="F159" s="187" t="str">
        <f t="shared" si="20"/>
        <v/>
      </c>
      <c r="G159" s="187" t="str">
        <f t="shared" si="21"/>
        <v/>
      </c>
      <c r="H159" s="451" t="str">
        <f t="shared" si="22"/>
        <v>否</v>
      </c>
      <c r="I159" s="164" t="str">
        <f t="shared" si="23"/>
        <v>项</v>
      </c>
    </row>
    <row r="160" ht="36" customHeight="1" spans="1:9">
      <c r="A160" s="452">
        <v>2146906</v>
      </c>
      <c r="B160" s="454" t="s">
        <v>2350</v>
      </c>
      <c r="C160" s="190"/>
      <c r="D160" s="190"/>
      <c r="E160" s="186"/>
      <c r="F160" s="187" t="str">
        <f t="shared" si="20"/>
        <v/>
      </c>
      <c r="G160" s="187" t="str">
        <f t="shared" si="21"/>
        <v/>
      </c>
      <c r="H160" s="451" t="str">
        <f t="shared" si="22"/>
        <v>否</v>
      </c>
      <c r="I160" s="164" t="str">
        <f t="shared" si="23"/>
        <v>项</v>
      </c>
    </row>
    <row r="161" ht="36" customHeight="1" spans="1:9">
      <c r="A161" s="452">
        <v>2146907</v>
      </c>
      <c r="B161" s="454" t="s">
        <v>2351</v>
      </c>
      <c r="C161" s="190"/>
      <c r="D161" s="190"/>
      <c r="E161" s="186"/>
      <c r="F161" s="187" t="str">
        <f t="shared" si="20"/>
        <v/>
      </c>
      <c r="G161" s="187" t="str">
        <f t="shared" si="21"/>
        <v/>
      </c>
      <c r="H161" s="451" t="str">
        <f t="shared" si="22"/>
        <v>否</v>
      </c>
      <c r="I161" s="164" t="str">
        <f t="shared" si="23"/>
        <v>项</v>
      </c>
    </row>
    <row r="162" ht="36" customHeight="1" spans="1:9">
      <c r="A162" s="452">
        <v>2146908</v>
      </c>
      <c r="B162" s="454" t="s">
        <v>2352</v>
      </c>
      <c r="C162" s="190"/>
      <c r="D162" s="190"/>
      <c r="E162" s="186"/>
      <c r="F162" s="187" t="str">
        <f t="shared" si="20"/>
        <v/>
      </c>
      <c r="G162" s="187" t="str">
        <f t="shared" si="21"/>
        <v/>
      </c>
      <c r="H162" s="451" t="str">
        <f t="shared" si="22"/>
        <v>否</v>
      </c>
      <c r="I162" s="164" t="str">
        <f t="shared" si="23"/>
        <v>项</v>
      </c>
    </row>
    <row r="163" ht="36" customHeight="1" spans="1:9">
      <c r="A163" s="452">
        <v>2146999</v>
      </c>
      <c r="B163" s="453" t="s">
        <v>2353</v>
      </c>
      <c r="C163" s="190"/>
      <c r="D163" s="190"/>
      <c r="E163" s="186"/>
      <c r="F163" s="187" t="str">
        <f t="shared" si="20"/>
        <v/>
      </c>
      <c r="G163" s="187" t="str">
        <f t="shared" si="21"/>
        <v/>
      </c>
      <c r="H163" s="451" t="str">
        <f t="shared" si="22"/>
        <v>否</v>
      </c>
      <c r="I163" s="164" t="str">
        <f t="shared" si="23"/>
        <v>项</v>
      </c>
    </row>
    <row r="164" ht="36" customHeight="1" spans="1:9">
      <c r="A164" s="452">
        <v>21470</v>
      </c>
      <c r="B164" s="454" t="s">
        <v>2354</v>
      </c>
      <c r="C164" s="190">
        <f>SUM(C165:C166)</f>
        <v>0</v>
      </c>
      <c r="D164" s="190"/>
      <c r="E164" s="186">
        <f>SUM(E165:E166)</f>
        <v>0</v>
      </c>
      <c r="F164" s="187" t="str">
        <f t="shared" si="20"/>
        <v/>
      </c>
      <c r="G164" s="187" t="str">
        <f t="shared" si="21"/>
        <v/>
      </c>
      <c r="H164" s="451" t="str">
        <f t="shared" si="22"/>
        <v>否</v>
      </c>
      <c r="I164" s="164" t="str">
        <f t="shared" si="23"/>
        <v>款</v>
      </c>
    </row>
    <row r="165" ht="36" customHeight="1" spans="1:9">
      <c r="A165" s="452">
        <v>2147001</v>
      </c>
      <c r="B165" s="454" t="s">
        <v>1573</v>
      </c>
      <c r="C165" s="190"/>
      <c r="D165" s="190"/>
      <c r="E165" s="186"/>
      <c r="F165" s="187" t="str">
        <f t="shared" si="20"/>
        <v/>
      </c>
      <c r="G165" s="187" t="str">
        <f t="shared" si="21"/>
        <v/>
      </c>
      <c r="H165" s="451" t="str">
        <f t="shared" si="22"/>
        <v>否</v>
      </c>
      <c r="I165" s="164" t="str">
        <f t="shared" si="23"/>
        <v>项</v>
      </c>
    </row>
    <row r="166" ht="36" customHeight="1" spans="1:9">
      <c r="A166" s="452">
        <v>2147099</v>
      </c>
      <c r="B166" s="453" t="s">
        <v>2355</v>
      </c>
      <c r="C166" s="190"/>
      <c r="D166" s="190"/>
      <c r="E166" s="186"/>
      <c r="F166" s="187" t="str">
        <f t="shared" si="20"/>
        <v/>
      </c>
      <c r="G166" s="187" t="str">
        <f t="shared" si="21"/>
        <v/>
      </c>
      <c r="H166" s="451" t="str">
        <f t="shared" si="22"/>
        <v>否</v>
      </c>
      <c r="I166" s="164" t="str">
        <f t="shared" si="23"/>
        <v>项</v>
      </c>
    </row>
    <row r="167" ht="36" customHeight="1" spans="1:9">
      <c r="A167" s="452">
        <v>21471</v>
      </c>
      <c r="B167" s="453" t="s">
        <v>2356</v>
      </c>
      <c r="C167" s="190">
        <f>SUM(C168:C169)</f>
        <v>0</v>
      </c>
      <c r="D167" s="190"/>
      <c r="E167" s="186">
        <f>SUM(E168:E169)</f>
        <v>15700</v>
      </c>
      <c r="F167" s="187" t="str">
        <f t="shared" si="20"/>
        <v/>
      </c>
      <c r="G167" s="187" t="str">
        <f t="shared" si="21"/>
        <v/>
      </c>
      <c r="H167" s="451" t="str">
        <f t="shared" si="22"/>
        <v>是</v>
      </c>
      <c r="I167" s="164" t="str">
        <f t="shared" si="23"/>
        <v>款</v>
      </c>
    </row>
    <row r="168" ht="36" customHeight="1" spans="1:9">
      <c r="A168" s="452">
        <v>2147101</v>
      </c>
      <c r="B168" s="454" t="s">
        <v>1573</v>
      </c>
      <c r="C168" s="190"/>
      <c r="D168" s="190"/>
      <c r="E168" s="190">
        <v>15700</v>
      </c>
      <c r="F168" s="187" t="str">
        <f t="shared" si="20"/>
        <v/>
      </c>
      <c r="G168" s="187" t="str">
        <f t="shared" si="21"/>
        <v/>
      </c>
      <c r="H168" s="451" t="str">
        <f t="shared" si="22"/>
        <v>是</v>
      </c>
      <c r="I168" s="164" t="str">
        <f t="shared" si="23"/>
        <v>项</v>
      </c>
    </row>
    <row r="169" ht="36" customHeight="1" spans="1:9">
      <c r="A169" s="452">
        <v>2147199</v>
      </c>
      <c r="B169" s="454" t="s">
        <v>2357</v>
      </c>
      <c r="C169" s="190"/>
      <c r="D169" s="190"/>
      <c r="E169" s="186"/>
      <c r="F169" s="187" t="str">
        <f t="shared" si="20"/>
        <v/>
      </c>
      <c r="G169" s="187" t="str">
        <f t="shared" si="21"/>
        <v/>
      </c>
      <c r="H169" s="451" t="str">
        <f t="shared" si="22"/>
        <v>否</v>
      </c>
      <c r="I169" s="164" t="str">
        <f t="shared" si="23"/>
        <v>项</v>
      </c>
    </row>
    <row r="170" ht="36" customHeight="1" spans="1:9">
      <c r="A170" s="452">
        <v>21472</v>
      </c>
      <c r="B170" s="454" t="s">
        <v>2358</v>
      </c>
      <c r="C170" s="190"/>
      <c r="D170" s="190"/>
      <c r="E170" s="186"/>
      <c r="F170" s="187" t="str">
        <f t="shared" si="20"/>
        <v/>
      </c>
      <c r="G170" s="187" t="str">
        <f t="shared" si="21"/>
        <v/>
      </c>
      <c r="H170" s="451" t="str">
        <f t="shared" si="22"/>
        <v>否</v>
      </c>
      <c r="I170" s="164" t="str">
        <f t="shared" si="23"/>
        <v>款</v>
      </c>
    </row>
    <row r="171" ht="36" customHeight="1" spans="1:9">
      <c r="A171" s="452">
        <v>21473</v>
      </c>
      <c r="B171" s="454" t="s">
        <v>2359</v>
      </c>
      <c r="C171" s="190">
        <f>SUM(C172:C174)</f>
        <v>0</v>
      </c>
      <c r="D171" s="190"/>
      <c r="E171" s="186">
        <f>SUM(E172:E174)</f>
        <v>0</v>
      </c>
      <c r="F171" s="187" t="str">
        <f t="shared" si="20"/>
        <v/>
      </c>
      <c r="G171" s="187" t="str">
        <f t="shared" si="21"/>
        <v/>
      </c>
      <c r="H171" s="451" t="str">
        <f t="shared" si="22"/>
        <v>否</v>
      </c>
      <c r="I171" s="164" t="str">
        <f t="shared" si="23"/>
        <v>款</v>
      </c>
    </row>
    <row r="172" ht="36" customHeight="1" spans="1:9">
      <c r="A172" s="452">
        <v>2147301</v>
      </c>
      <c r="B172" s="454" t="s">
        <v>1587</v>
      </c>
      <c r="C172" s="190"/>
      <c r="D172" s="190"/>
      <c r="E172" s="186"/>
      <c r="F172" s="187" t="str">
        <f t="shared" si="20"/>
        <v/>
      </c>
      <c r="G172" s="187" t="str">
        <f t="shared" si="21"/>
        <v/>
      </c>
      <c r="H172" s="451" t="str">
        <f t="shared" si="22"/>
        <v>否</v>
      </c>
      <c r="I172" s="164" t="str">
        <f t="shared" si="23"/>
        <v>项</v>
      </c>
    </row>
    <row r="173" ht="36" customHeight="1" spans="1:9">
      <c r="A173" s="452">
        <v>2147303</v>
      </c>
      <c r="B173" s="453" t="s">
        <v>2328</v>
      </c>
      <c r="C173" s="190"/>
      <c r="D173" s="190"/>
      <c r="E173" s="186"/>
      <c r="F173" s="187" t="str">
        <f t="shared" si="20"/>
        <v/>
      </c>
      <c r="G173" s="187" t="str">
        <f t="shared" si="21"/>
        <v/>
      </c>
      <c r="H173" s="451" t="str">
        <f t="shared" si="22"/>
        <v>否</v>
      </c>
      <c r="I173" s="164" t="str">
        <f t="shared" si="23"/>
        <v>项</v>
      </c>
    </row>
    <row r="174" ht="36" customHeight="1" spans="1:9">
      <c r="A174" s="452">
        <v>2147399</v>
      </c>
      <c r="B174" s="457" t="s">
        <v>2360</v>
      </c>
      <c r="C174" s="190"/>
      <c r="D174" s="190"/>
      <c r="E174" s="186"/>
      <c r="F174" s="187" t="str">
        <f t="shared" si="20"/>
        <v/>
      </c>
      <c r="G174" s="187" t="str">
        <f t="shared" si="21"/>
        <v/>
      </c>
      <c r="H174" s="451" t="str">
        <f t="shared" si="22"/>
        <v>否</v>
      </c>
      <c r="I174" s="164" t="str">
        <f t="shared" si="23"/>
        <v>项</v>
      </c>
    </row>
    <row r="175" ht="36" customHeight="1" spans="1:9">
      <c r="A175" s="449">
        <v>215</v>
      </c>
      <c r="B175" s="458" t="s">
        <v>2361</v>
      </c>
      <c r="C175" s="197">
        <f>SUM(C176)</f>
        <v>0</v>
      </c>
      <c r="D175" s="197">
        <f>SUM(D176)</f>
        <v>0</v>
      </c>
      <c r="E175" s="180">
        <f>SUM(E176)</f>
        <v>0</v>
      </c>
      <c r="F175" s="181" t="str">
        <f t="shared" si="20"/>
        <v/>
      </c>
      <c r="G175" s="181" t="str">
        <f t="shared" si="21"/>
        <v/>
      </c>
      <c r="H175" s="451" t="str">
        <f t="shared" si="22"/>
        <v>是</v>
      </c>
      <c r="I175" s="164" t="str">
        <f t="shared" si="23"/>
        <v>类</v>
      </c>
    </row>
    <row r="176" ht="36" customHeight="1" spans="1:9">
      <c r="A176" s="452">
        <v>21562</v>
      </c>
      <c r="B176" s="457" t="s">
        <v>2362</v>
      </c>
      <c r="C176" s="190">
        <f>SUM(C177:C178)</f>
        <v>0</v>
      </c>
      <c r="D176" s="190"/>
      <c r="E176" s="186">
        <f>SUM(E177:E178)</f>
        <v>0</v>
      </c>
      <c r="F176" s="187" t="str">
        <f t="shared" si="20"/>
        <v/>
      </c>
      <c r="G176" s="187" t="str">
        <f t="shared" si="21"/>
        <v/>
      </c>
      <c r="H176" s="451" t="str">
        <f t="shared" si="22"/>
        <v>否</v>
      </c>
      <c r="I176" s="164" t="str">
        <f t="shared" si="23"/>
        <v>款</v>
      </c>
    </row>
    <row r="177" ht="36" customHeight="1" spans="1:9">
      <c r="A177" s="452">
        <v>2156202</v>
      </c>
      <c r="B177" s="457" t="s">
        <v>2363</v>
      </c>
      <c r="C177" s="190"/>
      <c r="D177" s="190"/>
      <c r="E177" s="186"/>
      <c r="F177" s="187" t="str">
        <f t="shared" si="20"/>
        <v/>
      </c>
      <c r="G177" s="187" t="str">
        <f t="shared" si="21"/>
        <v/>
      </c>
      <c r="H177" s="451" t="str">
        <f t="shared" si="22"/>
        <v>否</v>
      </c>
      <c r="I177" s="164" t="str">
        <f t="shared" si="23"/>
        <v>项</v>
      </c>
    </row>
    <row r="178" ht="36" customHeight="1" spans="1:9">
      <c r="A178" s="452">
        <v>2156299</v>
      </c>
      <c r="B178" s="457" t="s">
        <v>2364</v>
      </c>
      <c r="C178" s="190"/>
      <c r="D178" s="190"/>
      <c r="E178" s="186"/>
      <c r="F178" s="187" t="str">
        <f t="shared" si="20"/>
        <v/>
      </c>
      <c r="G178" s="187" t="str">
        <f t="shared" si="21"/>
        <v/>
      </c>
      <c r="H178" s="451" t="str">
        <f t="shared" si="22"/>
        <v>否</v>
      </c>
      <c r="I178" s="164" t="str">
        <f t="shared" si="23"/>
        <v>项</v>
      </c>
    </row>
    <row r="179" ht="36" customHeight="1" spans="1:9">
      <c r="A179" s="449">
        <v>229</v>
      </c>
      <c r="B179" s="458" t="s">
        <v>2365</v>
      </c>
      <c r="C179" s="197">
        <f>SUM(C180,C184,C193)</f>
        <v>1404</v>
      </c>
      <c r="D179" s="197">
        <f>SUM(D180,D184,D193)</f>
        <v>32502</v>
      </c>
      <c r="E179" s="197">
        <f>SUM(E180,E184,E193)</f>
        <v>39594</v>
      </c>
      <c r="F179" s="181">
        <f t="shared" si="20"/>
        <v>27.2008547008547</v>
      </c>
      <c r="G179" s="181">
        <f t="shared" si="21"/>
        <v>1.21820195680266</v>
      </c>
      <c r="H179" s="451" t="str">
        <f t="shared" si="22"/>
        <v>是</v>
      </c>
      <c r="I179" s="164" t="str">
        <f t="shared" si="23"/>
        <v>类</v>
      </c>
    </row>
    <row r="180" ht="36" customHeight="1" spans="1:9">
      <c r="A180" s="452">
        <v>22904</v>
      </c>
      <c r="B180" s="457" t="s">
        <v>2366</v>
      </c>
      <c r="C180" s="190">
        <f>SUM(C181:C183)</f>
        <v>30</v>
      </c>
      <c r="D180" s="190">
        <f>SUM(D181:D183)</f>
        <v>31042</v>
      </c>
      <c r="E180" s="190">
        <f>SUM(E181:E183)</f>
        <v>38991</v>
      </c>
      <c r="F180" s="187">
        <f t="shared" si="20"/>
        <v>1298.7</v>
      </c>
      <c r="G180" s="187">
        <f t="shared" si="21"/>
        <v>1.2560724180143</v>
      </c>
      <c r="H180" s="451" t="str">
        <f t="shared" si="22"/>
        <v>是</v>
      </c>
      <c r="I180" s="164" t="str">
        <f t="shared" si="23"/>
        <v>款</v>
      </c>
    </row>
    <row r="181" ht="36" customHeight="1" spans="1:9">
      <c r="A181" s="452">
        <v>2290401</v>
      </c>
      <c r="B181" s="457" t="s">
        <v>2367</v>
      </c>
      <c r="C181" s="190">
        <v>30</v>
      </c>
      <c r="D181" s="190">
        <v>42</v>
      </c>
      <c r="E181" s="190">
        <v>-9</v>
      </c>
      <c r="F181" s="187">
        <f t="shared" si="20"/>
        <v>-1.3</v>
      </c>
      <c r="G181" s="187">
        <f t="shared" si="21"/>
        <v>-0.214285714285714</v>
      </c>
      <c r="H181" s="451" t="str">
        <f t="shared" si="22"/>
        <v>是</v>
      </c>
      <c r="I181" s="164" t="str">
        <f t="shared" si="23"/>
        <v>项</v>
      </c>
    </row>
    <row r="182" ht="36" customHeight="1" spans="1:9">
      <c r="A182" s="452">
        <v>2290402</v>
      </c>
      <c r="B182" s="457" t="s">
        <v>2368</v>
      </c>
      <c r="C182" s="190"/>
      <c r="D182" s="188">
        <v>31000</v>
      </c>
      <c r="E182" s="190">
        <v>39000</v>
      </c>
      <c r="F182" s="187" t="str">
        <f t="shared" si="20"/>
        <v/>
      </c>
      <c r="G182" s="187">
        <f t="shared" si="21"/>
        <v>1.25806451612903</v>
      </c>
      <c r="H182" s="451" t="str">
        <f t="shared" si="22"/>
        <v>是</v>
      </c>
      <c r="I182" s="164" t="str">
        <f t="shared" si="23"/>
        <v>项</v>
      </c>
    </row>
    <row r="183" ht="36" customHeight="1" spans="1:9">
      <c r="A183" s="452">
        <v>2290403</v>
      </c>
      <c r="B183" s="457" t="s">
        <v>2369</v>
      </c>
      <c r="C183" s="190"/>
      <c r="D183" s="190"/>
      <c r="E183" s="186"/>
      <c r="F183" s="187" t="str">
        <f t="shared" si="20"/>
        <v/>
      </c>
      <c r="G183" s="187" t="str">
        <f t="shared" si="21"/>
        <v/>
      </c>
      <c r="H183" s="451" t="str">
        <f t="shared" si="22"/>
        <v>否</v>
      </c>
      <c r="I183" s="164" t="str">
        <f t="shared" si="23"/>
        <v>项</v>
      </c>
    </row>
    <row r="184" ht="36" customHeight="1" spans="1:9">
      <c r="A184" s="452">
        <v>22908</v>
      </c>
      <c r="B184" s="457" t="s">
        <v>2370</v>
      </c>
      <c r="C184" s="190">
        <f>SUM(C185:C192)</f>
        <v>19</v>
      </c>
      <c r="D184" s="190">
        <f>SUM(D185:D192)</f>
        <v>28</v>
      </c>
      <c r="E184" s="186">
        <f>SUM(E185:E192)</f>
        <v>1</v>
      </c>
      <c r="F184" s="187">
        <f t="shared" si="20"/>
        <v>-0.947368421052632</v>
      </c>
      <c r="G184" s="187">
        <f t="shared" si="21"/>
        <v>0.0357142857142857</v>
      </c>
      <c r="H184" s="451" t="str">
        <f t="shared" si="22"/>
        <v>是</v>
      </c>
      <c r="I184" s="164" t="str">
        <f t="shared" si="23"/>
        <v>款</v>
      </c>
    </row>
    <row r="185" ht="36" customHeight="1" spans="1:9">
      <c r="A185" s="452">
        <v>2290802</v>
      </c>
      <c r="B185" s="457" t="s">
        <v>2371</v>
      </c>
      <c r="C185" s="190"/>
      <c r="D185" s="190"/>
      <c r="E185" s="186"/>
      <c r="F185" s="187" t="str">
        <f t="shared" si="20"/>
        <v/>
      </c>
      <c r="G185" s="187" t="str">
        <f t="shared" si="21"/>
        <v/>
      </c>
      <c r="H185" s="451" t="str">
        <f t="shared" si="22"/>
        <v>否</v>
      </c>
      <c r="I185" s="164" t="str">
        <f t="shared" si="23"/>
        <v>项</v>
      </c>
    </row>
    <row r="186" ht="36" customHeight="1" spans="1:9">
      <c r="A186" s="452">
        <v>2290803</v>
      </c>
      <c r="B186" s="457" t="s">
        <v>2372</v>
      </c>
      <c r="C186" s="190"/>
      <c r="D186" s="190"/>
      <c r="E186" s="186"/>
      <c r="F186" s="187" t="str">
        <f t="shared" si="20"/>
        <v/>
      </c>
      <c r="G186" s="187" t="str">
        <f t="shared" si="21"/>
        <v/>
      </c>
      <c r="H186" s="451" t="str">
        <f t="shared" si="22"/>
        <v>否</v>
      </c>
      <c r="I186" s="164" t="str">
        <f t="shared" si="23"/>
        <v>项</v>
      </c>
    </row>
    <row r="187" ht="36" customHeight="1" spans="1:9">
      <c r="A187" s="452">
        <v>2290804</v>
      </c>
      <c r="B187" s="457" t="s">
        <v>2373</v>
      </c>
      <c r="C187" s="190"/>
      <c r="D187" s="190"/>
      <c r="E187" s="186"/>
      <c r="F187" s="187" t="str">
        <f t="shared" si="20"/>
        <v/>
      </c>
      <c r="G187" s="187" t="str">
        <f t="shared" si="21"/>
        <v/>
      </c>
      <c r="H187" s="451" t="str">
        <f t="shared" si="22"/>
        <v>否</v>
      </c>
      <c r="I187" s="164" t="str">
        <f t="shared" si="23"/>
        <v>项</v>
      </c>
    </row>
    <row r="188" ht="36" customHeight="1" spans="1:9">
      <c r="A188" s="452">
        <v>2290805</v>
      </c>
      <c r="B188" s="457" t="s">
        <v>2374</v>
      </c>
      <c r="C188" s="190"/>
      <c r="D188" s="190"/>
      <c r="E188" s="186"/>
      <c r="F188" s="187" t="str">
        <f t="shared" si="20"/>
        <v/>
      </c>
      <c r="G188" s="187" t="str">
        <f t="shared" si="21"/>
        <v/>
      </c>
      <c r="H188" s="451" t="str">
        <f t="shared" si="22"/>
        <v>否</v>
      </c>
      <c r="I188" s="164" t="str">
        <f t="shared" si="23"/>
        <v>项</v>
      </c>
    </row>
    <row r="189" ht="36" customHeight="1" spans="1:9">
      <c r="A189" s="452">
        <v>2290806</v>
      </c>
      <c r="B189" s="457" t="s">
        <v>2375</v>
      </c>
      <c r="C189" s="190"/>
      <c r="D189" s="190"/>
      <c r="E189" s="186"/>
      <c r="F189" s="187" t="str">
        <f t="shared" si="20"/>
        <v/>
      </c>
      <c r="G189" s="187" t="str">
        <f t="shared" si="21"/>
        <v/>
      </c>
      <c r="H189" s="451" t="str">
        <f t="shared" si="22"/>
        <v>否</v>
      </c>
      <c r="I189" s="164" t="str">
        <f t="shared" si="23"/>
        <v>项</v>
      </c>
    </row>
    <row r="190" ht="36" customHeight="1" spans="1:9">
      <c r="A190" s="452">
        <v>2290807</v>
      </c>
      <c r="B190" s="457" t="s">
        <v>2376</v>
      </c>
      <c r="C190" s="190"/>
      <c r="D190" s="190"/>
      <c r="E190" s="186"/>
      <c r="F190" s="187" t="str">
        <f t="shared" si="20"/>
        <v/>
      </c>
      <c r="G190" s="187" t="str">
        <f t="shared" si="21"/>
        <v/>
      </c>
      <c r="H190" s="451" t="str">
        <f t="shared" si="22"/>
        <v>否</v>
      </c>
      <c r="I190" s="164" t="str">
        <f t="shared" si="23"/>
        <v>项</v>
      </c>
    </row>
    <row r="191" ht="36" customHeight="1" spans="1:9">
      <c r="A191" s="452">
        <v>2290808</v>
      </c>
      <c r="B191" s="457" t="s">
        <v>2377</v>
      </c>
      <c r="C191" s="190">
        <v>19</v>
      </c>
      <c r="D191" s="188">
        <v>28</v>
      </c>
      <c r="E191" s="186">
        <v>1</v>
      </c>
      <c r="F191" s="187">
        <f t="shared" si="20"/>
        <v>-0.947368421052632</v>
      </c>
      <c r="G191" s="187">
        <f t="shared" si="21"/>
        <v>0.0357142857142857</v>
      </c>
      <c r="H191" s="451" t="str">
        <f t="shared" si="22"/>
        <v>是</v>
      </c>
      <c r="I191" s="164" t="str">
        <f t="shared" si="23"/>
        <v>项</v>
      </c>
    </row>
    <row r="192" ht="36" customHeight="1" spans="1:9">
      <c r="A192" s="452">
        <v>2290899</v>
      </c>
      <c r="B192" s="457" t="s">
        <v>2378</v>
      </c>
      <c r="C192" s="190"/>
      <c r="D192" s="190"/>
      <c r="E192" s="186"/>
      <c r="F192" s="187" t="str">
        <f t="shared" si="20"/>
        <v/>
      </c>
      <c r="G192" s="187" t="str">
        <f t="shared" si="21"/>
        <v/>
      </c>
      <c r="H192" s="451" t="str">
        <f t="shared" si="22"/>
        <v>否</v>
      </c>
      <c r="I192" s="164" t="str">
        <f t="shared" si="23"/>
        <v>项</v>
      </c>
    </row>
    <row r="193" ht="36" customHeight="1" spans="1:9">
      <c r="A193" s="452">
        <v>22960</v>
      </c>
      <c r="B193" s="457" t="s">
        <v>2379</v>
      </c>
      <c r="C193" s="190">
        <f>SUM(C194:C204)</f>
        <v>1355</v>
      </c>
      <c r="D193" s="190">
        <f>SUM(D194:D204)</f>
        <v>1432</v>
      </c>
      <c r="E193" s="186">
        <f>SUM(E194:E204)</f>
        <v>602</v>
      </c>
      <c r="F193" s="187">
        <f t="shared" si="20"/>
        <v>-0.555719557195572</v>
      </c>
      <c r="G193" s="187">
        <f t="shared" si="21"/>
        <v>0.420391061452514</v>
      </c>
      <c r="H193" s="451" t="str">
        <f t="shared" si="22"/>
        <v>是</v>
      </c>
      <c r="I193" s="164" t="str">
        <f t="shared" si="23"/>
        <v>款</v>
      </c>
    </row>
    <row r="194" ht="36" customHeight="1" spans="1:9">
      <c r="A194" s="452">
        <v>2296001</v>
      </c>
      <c r="B194" s="457" t="s">
        <v>2380</v>
      </c>
      <c r="C194" s="190"/>
      <c r="D194" s="190"/>
      <c r="E194" s="186"/>
      <c r="F194" s="187" t="str">
        <f t="shared" si="20"/>
        <v/>
      </c>
      <c r="G194" s="187" t="str">
        <f t="shared" si="21"/>
        <v/>
      </c>
      <c r="H194" s="451" t="str">
        <f t="shared" si="22"/>
        <v>否</v>
      </c>
      <c r="I194" s="164" t="str">
        <f t="shared" si="23"/>
        <v>项</v>
      </c>
    </row>
    <row r="195" ht="36" customHeight="1" spans="1:9">
      <c r="A195" s="452">
        <v>2296002</v>
      </c>
      <c r="B195" s="457" t="s">
        <v>2381</v>
      </c>
      <c r="C195" s="190">
        <v>634</v>
      </c>
      <c r="D195" s="188">
        <v>673</v>
      </c>
      <c r="E195" s="188">
        <v>220</v>
      </c>
      <c r="F195" s="187">
        <f t="shared" si="20"/>
        <v>-0.652996845425867</v>
      </c>
      <c r="G195" s="187">
        <f t="shared" si="21"/>
        <v>0.326894502228826</v>
      </c>
      <c r="H195" s="451" t="str">
        <f t="shared" si="22"/>
        <v>是</v>
      </c>
      <c r="I195" s="164" t="str">
        <f t="shared" si="23"/>
        <v>项</v>
      </c>
    </row>
    <row r="196" ht="36" customHeight="1" spans="1:9">
      <c r="A196" s="452">
        <v>2296003</v>
      </c>
      <c r="B196" s="457" t="s">
        <v>2382</v>
      </c>
      <c r="C196" s="190">
        <v>200</v>
      </c>
      <c r="D196" s="188">
        <v>210</v>
      </c>
      <c r="E196" s="188">
        <v>90</v>
      </c>
      <c r="F196" s="187">
        <f t="shared" si="20"/>
        <v>-0.55</v>
      </c>
      <c r="G196" s="187">
        <f t="shared" si="21"/>
        <v>0.428571428571429</v>
      </c>
      <c r="H196" s="451" t="str">
        <f t="shared" si="22"/>
        <v>是</v>
      </c>
      <c r="I196" s="164" t="str">
        <f t="shared" si="23"/>
        <v>项</v>
      </c>
    </row>
    <row r="197" ht="36" customHeight="1" spans="1:9">
      <c r="A197" s="452">
        <v>2296004</v>
      </c>
      <c r="B197" s="457" t="s">
        <v>2383</v>
      </c>
      <c r="C197" s="190">
        <v>31</v>
      </c>
      <c r="D197" s="188">
        <v>33</v>
      </c>
      <c r="E197" s="188">
        <v>30</v>
      </c>
      <c r="F197" s="187">
        <f t="shared" si="20"/>
        <v>-0.032258064516129</v>
      </c>
      <c r="G197" s="187">
        <f t="shared" si="21"/>
        <v>0.909090909090909</v>
      </c>
      <c r="H197" s="451" t="str">
        <f t="shared" si="22"/>
        <v>是</v>
      </c>
      <c r="I197" s="164" t="str">
        <f t="shared" si="23"/>
        <v>项</v>
      </c>
    </row>
    <row r="198" ht="36" customHeight="1" spans="1:9">
      <c r="A198" s="452">
        <v>2296005</v>
      </c>
      <c r="B198" s="457" t="s">
        <v>2384</v>
      </c>
      <c r="C198" s="190"/>
      <c r="D198" s="190"/>
      <c r="E198" s="188">
        <v>0</v>
      </c>
      <c r="F198" s="187" t="str">
        <f t="shared" si="20"/>
        <v/>
      </c>
      <c r="G198" s="187" t="str">
        <f t="shared" si="21"/>
        <v/>
      </c>
      <c r="H198" s="451" t="str">
        <f t="shared" si="22"/>
        <v>否</v>
      </c>
      <c r="I198" s="164" t="str">
        <f t="shared" si="23"/>
        <v>项</v>
      </c>
    </row>
    <row r="199" ht="36" customHeight="1" spans="1:9">
      <c r="A199" s="452">
        <v>2296006</v>
      </c>
      <c r="B199" s="457" t="s">
        <v>2385</v>
      </c>
      <c r="C199" s="190">
        <v>116</v>
      </c>
      <c r="D199" s="188">
        <v>122</v>
      </c>
      <c r="E199" s="188">
        <v>32</v>
      </c>
      <c r="F199" s="187">
        <f t="shared" si="20"/>
        <v>-0.724137931034483</v>
      </c>
      <c r="G199" s="187">
        <f t="shared" si="21"/>
        <v>0.262295081967213</v>
      </c>
      <c r="H199" s="451" t="str">
        <f t="shared" si="22"/>
        <v>是</v>
      </c>
      <c r="I199" s="164" t="str">
        <f t="shared" si="23"/>
        <v>项</v>
      </c>
    </row>
    <row r="200" ht="36" customHeight="1" spans="1:9">
      <c r="A200" s="452">
        <v>2296010</v>
      </c>
      <c r="B200" s="457" t="s">
        <v>2386</v>
      </c>
      <c r="C200" s="190"/>
      <c r="D200" s="190"/>
      <c r="E200" s="188">
        <v>0</v>
      </c>
      <c r="F200" s="187" t="str">
        <f t="shared" si="20"/>
        <v/>
      </c>
      <c r="G200" s="187" t="str">
        <f t="shared" si="21"/>
        <v/>
      </c>
      <c r="H200" s="451" t="str">
        <f t="shared" si="22"/>
        <v>否</v>
      </c>
      <c r="I200" s="164" t="str">
        <f t="shared" si="23"/>
        <v>项</v>
      </c>
    </row>
    <row r="201" ht="36" customHeight="1" spans="1:9">
      <c r="A201" s="452">
        <v>2296011</v>
      </c>
      <c r="B201" s="457" t="s">
        <v>2387</v>
      </c>
      <c r="C201" s="190"/>
      <c r="D201" s="190"/>
      <c r="E201" s="188"/>
      <c r="F201" s="187" t="str">
        <f t="shared" si="20"/>
        <v/>
      </c>
      <c r="G201" s="187" t="str">
        <f t="shared" si="21"/>
        <v/>
      </c>
      <c r="H201" s="451" t="str">
        <f t="shared" si="22"/>
        <v>否</v>
      </c>
      <c r="I201" s="164" t="str">
        <f t="shared" si="23"/>
        <v>项</v>
      </c>
    </row>
    <row r="202" ht="36" customHeight="1" spans="1:9">
      <c r="A202" s="452">
        <v>2296012</v>
      </c>
      <c r="B202" s="457" t="s">
        <v>2388</v>
      </c>
      <c r="C202" s="190"/>
      <c r="D202" s="190"/>
      <c r="E202" s="186"/>
      <c r="F202" s="187" t="str">
        <f t="shared" si="20"/>
        <v/>
      </c>
      <c r="G202" s="187" t="str">
        <f t="shared" si="21"/>
        <v/>
      </c>
      <c r="H202" s="451" t="str">
        <f t="shared" si="22"/>
        <v>否</v>
      </c>
      <c r="I202" s="164" t="str">
        <f t="shared" si="23"/>
        <v>项</v>
      </c>
    </row>
    <row r="203" ht="36" customHeight="1" spans="1:9">
      <c r="A203" s="452">
        <v>2296013</v>
      </c>
      <c r="B203" s="457" t="s">
        <v>2389</v>
      </c>
      <c r="C203" s="190">
        <v>115</v>
      </c>
      <c r="D203" s="188">
        <v>120</v>
      </c>
      <c r="E203" s="188">
        <v>86</v>
      </c>
      <c r="F203" s="187">
        <f t="shared" si="20"/>
        <v>-0.252173913043478</v>
      </c>
      <c r="G203" s="187">
        <f t="shared" si="21"/>
        <v>0.716666666666667</v>
      </c>
      <c r="H203" s="451" t="str">
        <f t="shared" si="22"/>
        <v>是</v>
      </c>
      <c r="I203" s="164" t="str">
        <f t="shared" si="23"/>
        <v>项</v>
      </c>
    </row>
    <row r="204" ht="36" customHeight="1" spans="1:9">
      <c r="A204" s="452">
        <v>2296099</v>
      </c>
      <c r="B204" s="457" t="s">
        <v>2390</v>
      </c>
      <c r="C204" s="190">
        <v>259</v>
      </c>
      <c r="D204" s="188">
        <v>274</v>
      </c>
      <c r="E204" s="188">
        <v>144</v>
      </c>
      <c r="F204" s="187">
        <f t="shared" si="20"/>
        <v>-0.444015444015444</v>
      </c>
      <c r="G204" s="187">
        <f t="shared" si="21"/>
        <v>0.525547445255474</v>
      </c>
      <c r="H204" s="451" t="str">
        <f t="shared" si="22"/>
        <v>是</v>
      </c>
      <c r="I204" s="164" t="str">
        <f t="shared" si="23"/>
        <v>项</v>
      </c>
    </row>
    <row r="205" ht="36" customHeight="1" spans="1:9">
      <c r="A205" s="449">
        <v>232</v>
      </c>
      <c r="B205" s="458" t="s">
        <v>2391</v>
      </c>
      <c r="C205" s="197">
        <f>C206</f>
        <v>1365</v>
      </c>
      <c r="D205" s="197">
        <f>D206</f>
        <v>3095</v>
      </c>
      <c r="E205" s="180">
        <f>E206</f>
        <v>2720</v>
      </c>
      <c r="F205" s="181">
        <f t="shared" si="20"/>
        <v>0.992673992673993</v>
      </c>
      <c r="G205" s="181">
        <f t="shared" si="21"/>
        <v>0.878836833602585</v>
      </c>
      <c r="H205" s="451" t="str">
        <f t="shared" si="22"/>
        <v>是</v>
      </c>
      <c r="I205" s="164" t="str">
        <f t="shared" si="23"/>
        <v>类</v>
      </c>
    </row>
    <row r="206" ht="36" customHeight="1" spans="1:9">
      <c r="A206" s="452">
        <v>23204</v>
      </c>
      <c r="B206" s="457" t="s">
        <v>2392</v>
      </c>
      <c r="C206" s="190">
        <f>SUM(C207:C223)</f>
        <v>1365</v>
      </c>
      <c r="D206" s="190">
        <f>SUM(D207:D223)</f>
        <v>3095</v>
      </c>
      <c r="E206" s="186">
        <f>SUM(E207:E223)</f>
        <v>2720</v>
      </c>
      <c r="F206" s="187">
        <f t="shared" si="20"/>
        <v>0.992673992673993</v>
      </c>
      <c r="G206" s="187">
        <f t="shared" si="21"/>
        <v>0.878836833602585</v>
      </c>
      <c r="H206" s="451" t="str">
        <f t="shared" si="22"/>
        <v>是</v>
      </c>
      <c r="I206" s="164" t="str">
        <f t="shared" si="23"/>
        <v>款</v>
      </c>
    </row>
    <row r="207" ht="36" customHeight="1" spans="1:9">
      <c r="A207" s="452">
        <v>2320401</v>
      </c>
      <c r="B207" s="457" t="s">
        <v>2393</v>
      </c>
      <c r="C207" s="190"/>
      <c r="D207" s="190"/>
      <c r="E207" s="186"/>
      <c r="F207" s="187" t="str">
        <f t="shared" si="20"/>
        <v/>
      </c>
      <c r="G207" s="187" t="str">
        <f t="shared" si="21"/>
        <v/>
      </c>
      <c r="H207" s="451" t="str">
        <f t="shared" si="22"/>
        <v>否</v>
      </c>
      <c r="I207" s="164" t="str">
        <f t="shared" si="23"/>
        <v>项</v>
      </c>
    </row>
    <row r="208" ht="36" customHeight="1" spans="1:9">
      <c r="A208" s="452">
        <v>2320402</v>
      </c>
      <c r="B208" s="457" t="s">
        <v>2394</v>
      </c>
      <c r="C208" s="190"/>
      <c r="D208" s="190"/>
      <c r="E208" s="186"/>
      <c r="F208" s="187" t="str">
        <f t="shared" si="20"/>
        <v/>
      </c>
      <c r="G208" s="187" t="str">
        <f t="shared" si="21"/>
        <v/>
      </c>
      <c r="H208" s="451" t="str">
        <f t="shared" si="22"/>
        <v>否</v>
      </c>
      <c r="I208" s="164" t="str">
        <f t="shared" si="23"/>
        <v>项</v>
      </c>
    </row>
    <row r="209" ht="36" customHeight="1" spans="1:9">
      <c r="A209" s="452">
        <v>2320405</v>
      </c>
      <c r="B209" s="457" t="s">
        <v>2395</v>
      </c>
      <c r="C209" s="190"/>
      <c r="D209" s="190"/>
      <c r="E209" s="186"/>
      <c r="F209" s="187" t="str">
        <f t="shared" si="20"/>
        <v/>
      </c>
      <c r="G209" s="187" t="str">
        <f t="shared" si="21"/>
        <v/>
      </c>
      <c r="H209" s="451" t="str">
        <f t="shared" si="22"/>
        <v>否</v>
      </c>
      <c r="I209" s="164" t="str">
        <f t="shared" si="23"/>
        <v>项</v>
      </c>
    </row>
    <row r="210" ht="36" customHeight="1" spans="1:9">
      <c r="A210" s="452">
        <v>2320411</v>
      </c>
      <c r="B210" s="457" t="s">
        <v>2396</v>
      </c>
      <c r="C210" s="190"/>
      <c r="D210" s="190"/>
      <c r="E210" s="186">
        <v>1029</v>
      </c>
      <c r="F210" s="187" t="str">
        <f t="shared" si="20"/>
        <v/>
      </c>
      <c r="G210" s="187" t="str">
        <f t="shared" si="21"/>
        <v/>
      </c>
      <c r="H210" s="451" t="str">
        <f t="shared" si="22"/>
        <v>是</v>
      </c>
      <c r="I210" s="164" t="str">
        <f t="shared" si="23"/>
        <v>项</v>
      </c>
    </row>
    <row r="211" ht="36" customHeight="1" spans="1:9">
      <c r="A211" s="452">
        <v>2320412</v>
      </c>
      <c r="B211" s="457" t="s">
        <v>2397</v>
      </c>
      <c r="C211" s="190"/>
      <c r="D211" s="190"/>
      <c r="E211" s="186"/>
      <c r="F211" s="187" t="str">
        <f t="shared" si="20"/>
        <v/>
      </c>
      <c r="G211" s="187" t="str">
        <f t="shared" si="21"/>
        <v/>
      </c>
      <c r="H211" s="451" t="str">
        <f t="shared" si="22"/>
        <v>否</v>
      </c>
      <c r="I211" s="164" t="str">
        <f t="shared" si="23"/>
        <v>项</v>
      </c>
    </row>
    <row r="212" ht="36" customHeight="1" spans="1:9">
      <c r="A212" s="452">
        <v>2320413</v>
      </c>
      <c r="B212" s="457" t="s">
        <v>2398</v>
      </c>
      <c r="C212" s="190"/>
      <c r="D212" s="190"/>
      <c r="E212" s="186"/>
      <c r="F212" s="187" t="str">
        <f>IF(C212&lt;&gt;0,E212/C212-1,"")</f>
        <v/>
      </c>
      <c r="G212" s="187" t="str">
        <f>IF(D212&lt;&gt;0,E212/D212,"")</f>
        <v/>
      </c>
      <c r="H212" s="451" t="str">
        <f>IF(LEN(A212)=3,"是",IF(B212&lt;&gt;"",IF(SUM(C212:E212)&lt;&gt;0,"是","否"),"是"))</f>
        <v>否</v>
      </c>
      <c r="I212" s="164" t="str">
        <f>IF(LEN(A212)=3,"类",IF(LEN(A212)=5,"款","项"))</f>
        <v>项</v>
      </c>
    </row>
    <row r="213" ht="36" customHeight="1" spans="1:9">
      <c r="A213" s="452">
        <v>2320414</v>
      </c>
      <c r="B213" s="457" t="s">
        <v>2399</v>
      </c>
      <c r="C213" s="190"/>
      <c r="D213" s="190"/>
      <c r="E213" s="186"/>
      <c r="F213" s="187" t="str">
        <f>IF(C213&lt;&gt;0,E213/C213-1,"")</f>
        <v/>
      </c>
      <c r="G213" s="187" t="str">
        <f>IF(D213&lt;&gt;0,E213/D213,"")</f>
        <v/>
      </c>
      <c r="H213" s="451" t="str">
        <f>IF(LEN(A213)=3,"是",IF(B213&lt;&gt;"",IF(SUM(C213:E213)&lt;&gt;0,"是","否"),"是"))</f>
        <v>否</v>
      </c>
      <c r="I213" s="164" t="str">
        <f>IF(LEN(A213)=3,"类",IF(LEN(A213)=5,"款","项"))</f>
        <v>项</v>
      </c>
    </row>
    <row r="214" ht="36" customHeight="1" spans="1:9">
      <c r="A214" s="452">
        <v>2320416</v>
      </c>
      <c r="B214" s="457" t="s">
        <v>2400</v>
      </c>
      <c r="C214" s="190"/>
      <c r="D214" s="190"/>
      <c r="E214" s="186"/>
      <c r="F214" s="187" t="str">
        <f>IF(C214&lt;&gt;0,E214/C214-1,"")</f>
        <v/>
      </c>
      <c r="G214" s="187" t="str">
        <f>IF(D214&lt;&gt;0,E214/D214,"")</f>
        <v/>
      </c>
      <c r="H214" s="451" t="str">
        <f>IF(LEN(A214)=3,"是",IF(B214&lt;&gt;"",IF(SUM(C214:E214)&lt;&gt;0,"是","否"),"是"))</f>
        <v>否</v>
      </c>
      <c r="I214" s="164" t="str">
        <f>IF(LEN(A214)=3,"类",IF(LEN(A214)=5,"款","项"))</f>
        <v>项</v>
      </c>
    </row>
    <row r="215" ht="36" customHeight="1" spans="1:9">
      <c r="A215" s="452">
        <v>2320417</v>
      </c>
      <c r="B215" s="457" t="s">
        <v>2401</v>
      </c>
      <c r="C215" s="190"/>
      <c r="D215" s="190"/>
      <c r="E215" s="186"/>
      <c r="F215" s="187" t="str">
        <f t="shared" ref="F215:F263" si="24">IF(C215&lt;&gt;0,E215/C215-1,"")</f>
        <v/>
      </c>
      <c r="G215" s="187" t="str">
        <f t="shared" ref="G215:G263" si="25">IF(D215&lt;&gt;0,E215/D215,"")</f>
        <v/>
      </c>
      <c r="H215" s="451" t="str">
        <f t="shared" ref="H215:H271" si="26">IF(LEN(A215)=3,"是",IF(B215&lt;&gt;"",IF(SUM(C215:E215)&lt;&gt;0,"是","否"),"是"))</f>
        <v>否</v>
      </c>
      <c r="I215" s="164" t="str">
        <f t="shared" ref="I215:I263" si="27">IF(LEN(A215)=3,"类",IF(LEN(A215)=5,"款","项"))</f>
        <v>项</v>
      </c>
    </row>
    <row r="216" ht="36" customHeight="1" spans="1:9">
      <c r="A216" s="452">
        <v>2320418</v>
      </c>
      <c r="B216" s="457" t="s">
        <v>2402</v>
      </c>
      <c r="C216" s="190"/>
      <c r="D216" s="190"/>
      <c r="E216" s="186"/>
      <c r="F216" s="187" t="str">
        <f t="shared" si="24"/>
        <v/>
      </c>
      <c r="G216" s="187" t="str">
        <f t="shared" si="25"/>
        <v/>
      </c>
      <c r="H216" s="451" t="str">
        <f t="shared" si="26"/>
        <v>否</v>
      </c>
      <c r="I216" s="164" t="str">
        <f t="shared" si="27"/>
        <v>项</v>
      </c>
    </row>
    <row r="217" ht="36" customHeight="1" spans="1:9">
      <c r="A217" s="452">
        <v>2320419</v>
      </c>
      <c r="B217" s="457" t="s">
        <v>2403</v>
      </c>
      <c r="C217" s="190"/>
      <c r="D217" s="190"/>
      <c r="E217" s="186"/>
      <c r="F217" s="187" t="str">
        <f t="shared" si="24"/>
        <v/>
      </c>
      <c r="G217" s="187" t="str">
        <f t="shared" si="25"/>
        <v/>
      </c>
      <c r="H217" s="451" t="str">
        <f t="shared" si="26"/>
        <v>否</v>
      </c>
      <c r="I217" s="164" t="str">
        <f t="shared" si="27"/>
        <v>项</v>
      </c>
    </row>
    <row r="218" ht="36" customHeight="1" spans="1:9">
      <c r="A218" s="452">
        <v>2320420</v>
      </c>
      <c r="B218" s="457" t="s">
        <v>2404</v>
      </c>
      <c r="C218" s="190"/>
      <c r="D218" s="190"/>
      <c r="E218" s="186"/>
      <c r="F218" s="187" t="str">
        <f t="shared" si="24"/>
        <v/>
      </c>
      <c r="G218" s="187" t="str">
        <f t="shared" si="25"/>
        <v/>
      </c>
      <c r="H218" s="451" t="str">
        <f t="shared" si="26"/>
        <v>否</v>
      </c>
      <c r="I218" s="164" t="str">
        <f t="shared" si="27"/>
        <v>项</v>
      </c>
    </row>
    <row r="219" ht="36" customHeight="1" spans="1:9">
      <c r="A219" s="452">
        <v>2320431</v>
      </c>
      <c r="B219" s="457" t="s">
        <v>2405</v>
      </c>
      <c r="C219" s="190">
        <v>1365</v>
      </c>
      <c r="D219" s="188">
        <v>1700</v>
      </c>
      <c r="E219" s="186">
        <v>1691</v>
      </c>
      <c r="F219" s="187">
        <f t="shared" si="24"/>
        <v>0.238827838827839</v>
      </c>
      <c r="G219" s="187">
        <f t="shared" si="25"/>
        <v>0.994705882352941</v>
      </c>
      <c r="H219" s="451" t="str">
        <f t="shared" si="26"/>
        <v>是</v>
      </c>
      <c r="I219" s="164" t="str">
        <f t="shared" si="27"/>
        <v>项</v>
      </c>
    </row>
    <row r="220" ht="36" customHeight="1" spans="1:9">
      <c r="A220" s="452">
        <v>2320432</v>
      </c>
      <c r="B220" s="457" t="s">
        <v>2406</v>
      </c>
      <c r="C220" s="190"/>
      <c r="D220" s="190"/>
      <c r="E220" s="186"/>
      <c r="F220" s="187" t="str">
        <f t="shared" si="24"/>
        <v/>
      </c>
      <c r="G220" s="187" t="str">
        <f t="shared" si="25"/>
        <v/>
      </c>
      <c r="H220" s="451" t="str">
        <f t="shared" si="26"/>
        <v>否</v>
      </c>
      <c r="I220" s="164" t="str">
        <f t="shared" si="27"/>
        <v>项</v>
      </c>
    </row>
    <row r="221" ht="36" customHeight="1" spans="1:9">
      <c r="A221" s="452">
        <v>2320433</v>
      </c>
      <c r="B221" s="457" t="s">
        <v>2407</v>
      </c>
      <c r="C221" s="190"/>
      <c r="D221" s="190"/>
      <c r="E221" s="186"/>
      <c r="F221" s="187" t="str">
        <f t="shared" si="24"/>
        <v/>
      </c>
      <c r="G221" s="187" t="str">
        <f t="shared" si="25"/>
        <v/>
      </c>
      <c r="H221" s="451" t="str">
        <f t="shared" si="26"/>
        <v>否</v>
      </c>
      <c r="I221" s="164" t="str">
        <f t="shared" si="27"/>
        <v>项</v>
      </c>
    </row>
    <row r="222" ht="36" customHeight="1" spans="1:9">
      <c r="A222" s="452">
        <v>2320498</v>
      </c>
      <c r="B222" s="457" t="s">
        <v>2408</v>
      </c>
      <c r="C222" s="190"/>
      <c r="D222" s="188">
        <v>1395</v>
      </c>
      <c r="E222" s="186"/>
      <c r="F222" s="187" t="str">
        <f t="shared" si="24"/>
        <v/>
      </c>
      <c r="G222" s="187">
        <f t="shared" si="25"/>
        <v>0</v>
      </c>
      <c r="H222" s="451" t="str">
        <f t="shared" si="26"/>
        <v>是</v>
      </c>
      <c r="I222" s="164" t="str">
        <f t="shared" si="27"/>
        <v>项</v>
      </c>
    </row>
    <row r="223" ht="36" customHeight="1" spans="1:9">
      <c r="A223" s="452">
        <v>2320499</v>
      </c>
      <c r="B223" s="457" t="s">
        <v>2409</v>
      </c>
      <c r="C223" s="190"/>
      <c r="D223" s="190"/>
      <c r="E223" s="186"/>
      <c r="F223" s="187" t="str">
        <f t="shared" si="24"/>
        <v/>
      </c>
      <c r="G223" s="187" t="str">
        <f t="shared" si="25"/>
        <v/>
      </c>
      <c r="H223" s="451" t="str">
        <f t="shared" si="26"/>
        <v>否</v>
      </c>
      <c r="I223" s="164" t="str">
        <f t="shared" si="27"/>
        <v>项</v>
      </c>
    </row>
    <row r="224" ht="36" customHeight="1" spans="1:9">
      <c r="A224" s="449">
        <v>233</v>
      </c>
      <c r="B224" s="458" t="s">
        <v>2410</v>
      </c>
      <c r="C224" s="197">
        <f>C225</f>
        <v>0</v>
      </c>
      <c r="D224" s="197">
        <f>D225</f>
        <v>35</v>
      </c>
      <c r="E224" s="180">
        <f>E225</f>
        <v>59</v>
      </c>
      <c r="F224" s="181" t="str">
        <f t="shared" si="24"/>
        <v/>
      </c>
      <c r="G224" s="181">
        <f t="shared" si="25"/>
        <v>1.68571428571429</v>
      </c>
      <c r="H224" s="451" t="str">
        <f t="shared" si="26"/>
        <v>是</v>
      </c>
      <c r="I224" s="164" t="str">
        <f t="shared" si="27"/>
        <v>类</v>
      </c>
    </row>
    <row r="225" ht="36" customHeight="1" spans="1:9">
      <c r="A225" s="452">
        <v>23304</v>
      </c>
      <c r="B225" s="457" t="s">
        <v>2411</v>
      </c>
      <c r="C225" s="190">
        <f>SUM(C226:C242)</f>
        <v>0</v>
      </c>
      <c r="D225" s="190">
        <f>SUM(D226:D242)</f>
        <v>35</v>
      </c>
      <c r="E225" s="186">
        <f>SUM(E226:E242)</f>
        <v>59</v>
      </c>
      <c r="F225" s="187" t="str">
        <f t="shared" si="24"/>
        <v/>
      </c>
      <c r="G225" s="187">
        <f t="shared" si="25"/>
        <v>1.68571428571429</v>
      </c>
      <c r="H225" s="451" t="str">
        <f t="shared" si="26"/>
        <v>是</v>
      </c>
      <c r="I225" s="164" t="str">
        <f t="shared" si="27"/>
        <v>款</v>
      </c>
    </row>
    <row r="226" ht="36" customHeight="1" spans="1:9">
      <c r="A226" s="452">
        <v>2330401</v>
      </c>
      <c r="B226" s="457" t="s">
        <v>2412</v>
      </c>
      <c r="C226" s="190"/>
      <c r="D226" s="190"/>
      <c r="E226" s="186"/>
      <c r="F226" s="187" t="str">
        <f t="shared" si="24"/>
        <v/>
      </c>
      <c r="G226" s="187" t="str">
        <f t="shared" si="25"/>
        <v/>
      </c>
      <c r="H226" s="451" t="str">
        <f t="shared" si="26"/>
        <v>否</v>
      </c>
      <c r="I226" s="164" t="str">
        <f t="shared" si="27"/>
        <v>项</v>
      </c>
    </row>
    <row r="227" ht="36" customHeight="1" spans="1:9">
      <c r="A227" s="452">
        <v>2330402</v>
      </c>
      <c r="B227" s="457" t="s">
        <v>2413</v>
      </c>
      <c r="C227" s="190"/>
      <c r="D227" s="190"/>
      <c r="E227" s="186"/>
      <c r="F227" s="187" t="str">
        <f t="shared" si="24"/>
        <v/>
      </c>
      <c r="G227" s="187" t="str">
        <f t="shared" si="25"/>
        <v/>
      </c>
      <c r="H227" s="451" t="str">
        <f t="shared" si="26"/>
        <v>否</v>
      </c>
      <c r="I227" s="164" t="str">
        <f t="shared" si="27"/>
        <v>项</v>
      </c>
    </row>
    <row r="228" ht="36" customHeight="1" spans="1:9">
      <c r="A228" s="452">
        <v>2330405</v>
      </c>
      <c r="B228" s="457" t="s">
        <v>2414</v>
      </c>
      <c r="C228" s="190"/>
      <c r="D228" s="190"/>
      <c r="E228" s="186"/>
      <c r="F228" s="187" t="str">
        <f t="shared" si="24"/>
        <v/>
      </c>
      <c r="G228" s="187" t="str">
        <f t="shared" si="25"/>
        <v/>
      </c>
      <c r="H228" s="451" t="str">
        <f t="shared" si="26"/>
        <v>否</v>
      </c>
      <c r="I228" s="164" t="str">
        <f t="shared" si="27"/>
        <v>项</v>
      </c>
    </row>
    <row r="229" ht="36" customHeight="1" spans="1:9">
      <c r="A229" s="452">
        <v>2330411</v>
      </c>
      <c r="B229" s="457" t="s">
        <v>2415</v>
      </c>
      <c r="C229" s="190"/>
      <c r="D229" s="190"/>
      <c r="E229" s="186">
        <v>59</v>
      </c>
      <c r="F229" s="187" t="str">
        <f t="shared" si="24"/>
        <v/>
      </c>
      <c r="G229" s="187" t="str">
        <f t="shared" si="25"/>
        <v/>
      </c>
      <c r="H229" s="451" t="str">
        <f t="shared" si="26"/>
        <v>是</v>
      </c>
      <c r="I229" s="164" t="str">
        <f t="shared" si="27"/>
        <v>项</v>
      </c>
    </row>
    <row r="230" ht="36" customHeight="1" spans="1:9">
      <c r="A230" s="452">
        <v>2330412</v>
      </c>
      <c r="B230" s="457" t="s">
        <v>2416</v>
      </c>
      <c r="C230" s="190"/>
      <c r="D230" s="190"/>
      <c r="E230" s="186"/>
      <c r="F230" s="187" t="str">
        <f t="shared" si="24"/>
        <v/>
      </c>
      <c r="G230" s="187" t="str">
        <f t="shared" si="25"/>
        <v/>
      </c>
      <c r="H230" s="451" t="str">
        <f t="shared" si="26"/>
        <v>否</v>
      </c>
      <c r="I230" s="164" t="str">
        <f t="shared" si="27"/>
        <v>项</v>
      </c>
    </row>
    <row r="231" ht="36" customHeight="1" spans="1:9">
      <c r="A231" s="452">
        <v>2330413</v>
      </c>
      <c r="B231" s="457" t="s">
        <v>2417</v>
      </c>
      <c r="C231" s="190"/>
      <c r="D231" s="190"/>
      <c r="E231" s="186"/>
      <c r="F231" s="187" t="str">
        <f t="shared" si="24"/>
        <v/>
      </c>
      <c r="G231" s="187" t="str">
        <f t="shared" si="25"/>
        <v/>
      </c>
      <c r="H231" s="451" t="str">
        <f t="shared" si="26"/>
        <v>否</v>
      </c>
      <c r="I231" s="164" t="str">
        <f t="shared" si="27"/>
        <v>项</v>
      </c>
    </row>
    <row r="232" ht="36" customHeight="1" spans="1:9">
      <c r="A232" s="452">
        <v>2330414</v>
      </c>
      <c r="B232" s="457" t="s">
        <v>2418</v>
      </c>
      <c r="C232" s="190"/>
      <c r="D232" s="190"/>
      <c r="E232" s="186"/>
      <c r="F232" s="187" t="str">
        <f t="shared" si="24"/>
        <v/>
      </c>
      <c r="G232" s="187" t="str">
        <f t="shared" si="25"/>
        <v/>
      </c>
      <c r="H232" s="451" t="str">
        <f t="shared" si="26"/>
        <v>否</v>
      </c>
      <c r="I232" s="164" t="str">
        <f t="shared" si="27"/>
        <v>项</v>
      </c>
    </row>
    <row r="233" ht="36" customHeight="1" spans="1:9">
      <c r="A233" s="452">
        <v>2330416</v>
      </c>
      <c r="B233" s="457" t="s">
        <v>2419</v>
      </c>
      <c r="C233" s="190"/>
      <c r="D233" s="190"/>
      <c r="E233" s="186"/>
      <c r="F233" s="187" t="str">
        <f t="shared" si="24"/>
        <v/>
      </c>
      <c r="G233" s="187" t="str">
        <f t="shared" si="25"/>
        <v/>
      </c>
      <c r="H233" s="451" t="str">
        <f t="shared" si="26"/>
        <v>否</v>
      </c>
      <c r="I233" s="164" t="str">
        <f t="shared" si="27"/>
        <v>项</v>
      </c>
    </row>
    <row r="234" ht="36" customHeight="1" spans="1:9">
      <c r="A234" s="452">
        <v>2330417</v>
      </c>
      <c r="B234" s="457" t="s">
        <v>2420</v>
      </c>
      <c r="C234" s="190"/>
      <c r="D234" s="190"/>
      <c r="E234" s="186"/>
      <c r="F234" s="187" t="str">
        <f t="shared" si="24"/>
        <v/>
      </c>
      <c r="G234" s="187" t="str">
        <f t="shared" si="25"/>
        <v/>
      </c>
      <c r="H234" s="451" t="str">
        <f t="shared" si="26"/>
        <v>否</v>
      </c>
      <c r="I234" s="164" t="str">
        <f t="shared" si="27"/>
        <v>项</v>
      </c>
    </row>
    <row r="235" ht="36" customHeight="1" spans="1:9">
      <c r="A235" s="452">
        <v>2330418</v>
      </c>
      <c r="B235" s="457" t="s">
        <v>2421</v>
      </c>
      <c r="C235" s="190"/>
      <c r="D235" s="190"/>
      <c r="E235" s="186"/>
      <c r="F235" s="187" t="str">
        <f t="shared" si="24"/>
        <v/>
      </c>
      <c r="G235" s="187" t="str">
        <f t="shared" si="25"/>
        <v/>
      </c>
      <c r="H235" s="451" t="str">
        <f t="shared" si="26"/>
        <v>否</v>
      </c>
      <c r="I235" s="164" t="str">
        <f t="shared" si="27"/>
        <v>项</v>
      </c>
    </row>
    <row r="236" ht="36" customHeight="1" spans="1:9">
      <c r="A236" s="452">
        <v>2330419</v>
      </c>
      <c r="B236" s="457" t="s">
        <v>2422</v>
      </c>
      <c r="C236" s="190"/>
      <c r="D236" s="190"/>
      <c r="E236" s="186"/>
      <c r="F236" s="187" t="str">
        <f t="shared" si="24"/>
        <v/>
      </c>
      <c r="G236" s="187" t="str">
        <f t="shared" si="25"/>
        <v/>
      </c>
      <c r="H236" s="451" t="str">
        <f t="shared" si="26"/>
        <v>否</v>
      </c>
      <c r="I236" s="164" t="str">
        <f t="shared" si="27"/>
        <v>项</v>
      </c>
    </row>
    <row r="237" ht="36" customHeight="1" spans="1:9">
      <c r="A237" s="452">
        <v>2330420</v>
      </c>
      <c r="B237" s="457" t="s">
        <v>2423</v>
      </c>
      <c r="C237" s="190"/>
      <c r="D237" s="190"/>
      <c r="E237" s="186"/>
      <c r="F237" s="187" t="str">
        <f t="shared" si="24"/>
        <v/>
      </c>
      <c r="G237" s="187" t="str">
        <f t="shared" si="25"/>
        <v/>
      </c>
      <c r="H237" s="451" t="str">
        <f t="shared" si="26"/>
        <v>否</v>
      </c>
      <c r="I237" s="164" t="str">
        <f t="shared" si="27"/>
        <v>项</v>
      </c>
    </row>
    <row r="238" ht="36" customHeight="1" spans="1:9">
      <c r="A238" s="452">
        <v>2330431</v>
      </c>
      <c r="B238" s="457" t="s">
        <v>2424</v>
      </c>
      <c r="C238" s="190"/>
      <c r="D238" s="190"/>
      <c r="E238" s="186"/>
      <c r="F238" s="187" t="str">
        <f t="shared" si="24"/>
        <v/>
      </c>
      <c r="G238" s="187" t="str">
        <f t="shared" si="25"/>
        <v/>
      </c>
      <c r="H238" s="451" t="str">
        <f t="shared" si="26"/>
        <v>否</v>
      </c>
      <c r="I238" s="164" t="str">
        <f t="shared" si="27"/>
        <v>项</v>
      </c>
    </row>
    <row r="239" ht="36" customHeight="1" spans="1:9">
      <c r="A239" s="452">
        <v>2330432</v>
      </c>
      <c r="B239" s="457" t="s">
        <v>2425</v>
      </c>
      <c r="C239" s="190"/>
      <c r="D239" s="190"/>
      <c r="E239" s="190"/>
      <c r="F239" s="187" t="str">
        <f t="shared" si="24"/>
        <v/>
      </c>
      <c r="G239" s="187" t="str">
        <f t="shared" si="25"/>
        <v/>
      </c>
      <c r="H239" s="451" t="str">
        <f t="shared" si="26"/>
        <v>否</v>
      </c>
      <c r="I239" s="164" t="str">
        <f t="shared" si="27"/>
        <v>项</v>
      </c>
    </row>
    <row r="240" ht="36" customHeight="1" spans="1:9">
      <c r="A240" s="452">
        <v>2330433</v>
      </c>
      <c r="B240" s="457" t="s">
        <v>2426</v>
      </c>
      <c r="C240" s="190"/>
      <c r="D240" s="190"/>
      <c r="E240" s="190"/>
      <c r="F240" s="187" t="str">
        <f t="shared" si="24"/>
        <v/>
      </c>
      <c r="G240" s="187" t="str">
        <f t="shared" si="25"/>
        <v/>
      </c>
      <c r="H240" s="451" t="str">
        <f t="shared" si="26"/>
        <v>否</v>
      </c>
      <c r="I240" s="164" t="str">
        <f t="shared" si="27"/>
        <v>项</v>
      </c>
    </row>
    <row r="241" ht="36" customHeight="1" spans="1:9">
      <c r="A241" s="452">
        <v>2330498</v>
      </c>
      <c r="B241" s="457" t="s">
        <v>2427</v>
      </c>
      <c r="C241" s="190"/>
      <c r="D241" s="188">
        <v>35</v>
      </c>
      <c r="E241" s="190"/>
      <c r="F241" s="187" t="str">
        <f t="shared" si="24"/>
        <v/>
      </c>
      <c r="G241" s="187">
        <f t="shared" si="25"/>
        <v>0</v>
      </c>
      <c r="H241" s="451" t="str">
        <f t="shared" si="26"/>
        <v>是</v>
      </c>
      <c r="I241" s="164" t="str">
        <f t="shared" si="27"/>
        <v>项</v>
      </c>
    </row>
    <row r="242" ht="36" customHeight="1" spans="1:9">
      <c r="A242" s="452">
        <v>2330499</v>
      </c>
      <c r="B242" s="457" t="s">
        <v>2428</v>
      </c>
      <c r="C242" s="190"/>
      <c r="D242" s="190"/>
      <c r="E242" s="186"/>
      <c r="F242" s="181" t="str">
        <f t="shared" si="24"/>
        <v/>
      </c>
      <c r="G242" s="181" t="str">
        <f t="shared" si="25"/>
        <v/>
      </c>
      <c r="H242" s="451" t="str">
        <f t="shared" si="26"/>
        <v>否</v>
      </c>
      <c r="I242" s="164" t="str">
        <f t="shared" si="27"/>
        <v>项</v>
      </c>
    </row>
    <row r="243" ht="36" customHeight="1" spans="1:9">
      <c r="A243" s="449">
        <v>234</v>
      </c>
      <c r="B243" s="458" t="s">
        <v>2429</v>
      </c>
      <c r="C243" s="197">
        <f>SUM(C244,C257)</f>
        <v>0</v>
      </c>
      <c r="D243" s="197">
        <f>SUM(D244,D257)</f>
        <v>0</v>
      </c>
      <c r="E243" s="197">
        <f>SUM(E244,E257)</f>
        <v>28263</v>
      </c>
      <c r="F243" s="187" t="str">
        <f t="shared" si="24"/>
        <v/>
      </c>
      <c r="G243" s="187" t="str">
        <f t="shared" si="25"/>
        <v/>
      </c>
      <c r="H243" s="451" t="str">
        <f t="shared" si="26"/>
        <v>是</v>
      </c>
      <c r="I243" s="164" t="str">
        <f t="shared" si="27"/>
        <v>类</v>
      </c>
    </row>
    <row r="244" ht="36" customHeight="1" spans="1:9">
      <c r="A244" s="452">
        <v>23401</v>
      </c>
      <c r="B244" s="457" t="s">
        <v>2430</v>
      </c>
      <c r="C244" s="190">
        <f>SUM(C245:C256)</f>
        <v>0</v>
      </c>
      <c r="D244" s="190">
        <f>SUM(D245:D256)</f>
        <v>0</v>
      </c>
      <c r="E244" s="190">
        <f>SUM(E245:E256)</f>
        <v>28000</v>
      </c>
      <c r="F244" s="187" t="str">
        <f t="shared" si="24"/>
        <v/>
      </c>
      <c r="G244" s="187" t="str">
        <f t="shared" si="25"/>
        <v/>
      </c>
      <c r="H244" s="451" t="str">
        <f t="shared" si="26"/>
        <v>是</v>
      </c>
      <c r="I244" s="164" t="str">
        <f t="shared" si="27"/>
        <v>款</v>
      </c>
    </row>
    <row r="245" ht="36" customHeight="1" spans="1:9">
      <c r="A245" s="452">
        <v>2340101</v>
      </c>
      <c r="B245" s="457" t="s">
        <v>2431</v>
      </c>
      <c r="C245" s="190"/>
      <c r="D245" s="190"/>
      <c r="E245" s="190"/>
      <c r="F245" s="187" t="str">
        <f t="shared" si="24"/>
        <v/>
      </c>
      <c r="G245" s="187" t="str">
        <f t="shared" si="25"/>
        <v/>
      </c>
      <c r="H245" s="451" t="str">
        <f t="shared" si="26"/>
        <v>否</v>
      </c>
      <c r="I245" s="164" t="str">
        <f t="shared" si="27"/>
        <v>项</v>
      </c>
    </row>
    <row r="246" ht="36" customHeight="1" spans="1:9">
      <c r="A246" s="452">
        <v>2340102</v>
      </c>
      <c r="B246" s="457" t="s">
        <v>2432</v>
      </c>
      <c r="C246" s="190"/>
      <c r="D246" s="190"/>
      <c r="E246" s="190"/>
      <c r="F246" s="187" t="str">
        <f t="shared" si="24"/>
        <v/>
      </c>
      <c r="G246" s="187" t="str">
        <f t="shared" si="25"/>
        <v/>
      </c>
      <c r="H246" s="451" t="str">
        <f t="shared" si="26"/>
        <v>否</v>
      </c>
      <c r="I246" s="164" t="str">
        <f t="shared" si="27"/>
        <v>项</v>
      </c>
    </row>
    <row r="247" ht="36" customHeight="1" spans="1:9">
      <c r="A247" s="452">
        <v>2340103</v>
      </c>
      <c r="B247" s="457" t="s">
        <v>2433</v>
      </c>
      <c r="C247" s="190"/>
      <c r="D247" s="190"/>
      <c r="E247" s="190"/>
      <c r="F247" s="187" t="str">
        <f t="shared" si="24"/>
        <v/>
      </c>
      <c r="G247" s="187" t="str">
        <f t="shared" si="25"/>
        <v/>
      </c>
      <c r="H247" s="451" t="str">
        <f t="shared" si="26"/>
        <v>否</v>
      </c>
      <c r="I247" s="164" t="str">
        <f t="shared" si="27"/>
        <v>项</v>
      </c>
    </row>
    <row r="248" ht="36" customHeight="1" spans="1:9">
      <c r="A248" s="452">
        <v>2340104</v>
      </c>
      <c r="B248" s="457" t="s">
        <v>2434</v>
      </c>
      <c r="C248" s="190"/>
      <c r="D248" s="190"/>
      <c r="E248" s="190"/>
      <c r="F248" s="187" t="str">
        <f t="shared" si="24"/>
        <v/>
      </c>
      <c r="G248" s="187" t="str">
        <f t="shared" si="25"/>
        <v/>
      </c>
      <c r="H248" s="451" t="str">
        <f t="shared" si="26"/>
        <v>否</v>
      </c>
      <c r="I248" s="164" t="str">
        <f t="shared" si="27"/>
        <v>项</v>
      </c>
    </row>
    <row r="249" ht="36" customHeight="1" spans="1:9">
      <c r="A249" s="452">
        <v>2340105</v>
      </c>
      <c r="B249" s="457" t="s">
        <v>2435</v>
      </c>
      <c r="C249" s="190"/>
      <c r="D249" s="190"/>
      <c r="E249" s="190"/>
      <c r="F249" s="187" t="str">
        <f t="shared" si="24"/>
        <v/>
      </c>
      <c r="G249" s="187" t="str">
        <f t="shared" si="25"/>
        <v/>
      </c>
      <c r="H249" s="451" t="str">
        <f t="shared" si="26"/>
        <v>否</v>
      </c>
      <c r="I249" s="164" t="str">
        <f t="shared" si="27"/>
        <v>项</v>
      </c>
    </row>
    <row r="250" ht="36" customHeight="1" spans="1:9">
      <c r="A250" s="452">
        <v>2340106</v>
      </c>
      <c r="B250" s="457" t="s">
        <v>2436</v>
      </c>
      <c r="C250" s="190"/>
      <c r="D250" s="190"/>
      <c r="E250" s="190"/>
      <c r="F250" s="187" t="str">
        <f t="shared" si="24"/>
        <v/>
      </c>
      <c r="G250" s="187" t="str">
        <f t="shared" si="25"/>
        <v/>
      </c>
      <c r="H250" s="451" t="str">
        <f t="shared" si="26"/>
        <v>否</v>
      </c>
      <c r="I250" s="164" t="str">
        <f t="shared" si="27"/>
        <v>项</v>
      </c>
    </row>
    <row r="251" ht="36" customHeight="1" spans="1:9">
      <c r="A251" s="452">
        <v>2340107</v>
      </c>
      <c r="B251" s="457" t="s">
        <v>2437</v>
      </c>
      <c r="C251" s="190"/>
      <c r="D251" s="190"/>
      <c r="E251" s="190"/>
      <c r="F251" s="187" t="str">
        <f t="shared" si="24"/>
        <v/>
      </c>
      <c r="G251" s="187" t="str">
        <f t="shared" si="25"/>
        <v/>
      </c>
      <c r="H251" s="451" t="str">
        <f t="shared" si="26"/>
        <v>否</v>
      </c>
      <c r="I251" s="164" t="str">
        <f t="shared" si="27"/>
        <v>项</v>
      </c>
    </row>
    <row r="252" ht="36" customHeight="1" spans="1:9">
      <c r="A252" s="452">
        <v>2340108</v>
      </c>
      <c r="B252" s="457" t="s">
        <v>2438</v>
      </c>
      <c r="C252" s="190"/>
      <c r="D252" s="190"/>
      <c r="E252" s="190"/>
      <c r="F252" s="187" t="str">
        <f t="shared" si="24"/>
        <v/>
      </c>
      <c r="G252" s="187" t="str">
        <f t="shared" si="25"/>
        <v/>
      </c>
      <c r="H252" s="451" t="str">
        <f t="shared" si="26"/>
        <v>否</v>
      </c>
      <c r="I252" s="164" t="str">
        <f t="shared" si="27"/>
        <v>项</v>
      </c>
    </row>
    <row r="253" ht="36" customHeight="1" spans="1:9">
      <c r="A253" s="452">
        <v>2340109</v>
      </c>
      <c r="B253" s="457" t="s">
        <v>2439</v>
      </c>
      <c r="C253" s="190"/>
      <c r="D253" s="190"/>
      <c r="E253" s="190">
        <v>25000</v>
      </c>
      <c r="F253" s="187" t="str">
        <f t="shared" si="24"/>
        <v/>
      </c>
      <c r="G253" s="187" t="str">
        <f t="shared" si="25"/>
        <v/>
      </c>
      <c r="H253" s="451" t="str">
        <f t="shared" si="26"/>
        <v>是</v>
      </c>
      <c r="I253" s="164" t="str">
        <f t="shared" si="27"/>
        <v>项</v>
      </c>
    </row>
    <row r="254" ht="36" customHeight="1" spans="1:9">
      <c r="A254" s="452">
        <v>2340110</v>
      </c>
      <c r="B254" s="457" t="s">
        <v>2440</v>
      </c>
      <c r="C254" s="190"/>
      <c r="D254" s="190"/>
      <c r="E254" s="190">
        <v>3000</v>
      </c>
      <c r="F254" s="187" t="str">
        <f t="shared" si="24"/>
        <v/>
      </c>
      <c r="G254" s="187" t="str">
        <f t="shared" si="25"/>
        <v/>
      </c>
      <c r="H254" s="451" t="str">
        <f t="shared" si="26"/>
        <v>是</v>
      </c>
      <c r="I254" s="164" t="str">
        <f t="shared" si="27"/>
        <v>项</v>
      </c>
    </row>
    <row r="255" ht="36" customHeight="1" spans="1:9">
      <c r="A255" s="452">
        <v>2340111</v>
      </c>
      <c r="B255" s="457" t="s">
        <v>2441</v>
      </c>
      <c r="C255" s="190"/>
      <c r="D255" s="190"/>
      <c r="E255" s="190"/>
      <c r="F255" s="187" t="str">
        <f t="shared" si="24"/>
        <v/>
      </c>
      <c r="G255" s="187" t="str">
        <f t="shared" si="25"/>
        <v/>
      </c>
      <c r="H255" s="451" t="str">
        <f t="shared" si="26"/>
        <v>否</v>
      </c>
      <c r="I255" s="164" t="str">
        <f t="shared" si="27"/>
        <v>项</v>
      </c>
    </row>
    <row r="256" ht="36" customHeight="1" spans="1:9">
      <c r="A256" s="452">
        <v>2340199</v>
      </c>
      <c r="B256" s="457" t="s">
        <v>2442</v>
      </c>
      <c r="C256" s="190"/>
      <c r="D256" s="190"/>
      <c r="E256" s="190"/>
      <c r="F256" s="187" t="str">
        <f t="shared" si="24"/>
        <v/>
      </c>
      <c r="G256" s="187" t="str">
        <f t="shared" si="25"/>
        <v/>
      </c>
      <c r="H256" s="451" t="str">
        <f t="shared" si="26"/>
        <v>否</v>
      </c>
      <c r="I256" s="164" t="str">
        <f t="shared" si="27"/>
        <v>项</v>
      </c>
    </row>
    <row r="257" ht="36" customHeight="1" spans="1:9">
      <c r="A257" s="452">
        <v>23402</v>
      </c>
      <c r="B257" s="457" t="s">
        <v>2443</v>
      </c>
      <c r="C257" s="190">
        <f>SUM(C258:C263)</f>
        <v>0</v>
      </c>
      <c r="D257" s="190">
        <f>SUM(D258:D263)</f>
        <v>0</v>
      </c>
      <c r="E257" s="190">
        <f>SUM(E258:E263)</f>
        <v>263</v>
      </c>
      <c r="F257" s="187" t="str">
        <f t="shared" si="24"/>
        <v/>
      </c>
      <c r="G257" s="187" t="str">
        <f t="shared" si="25"/>
        <v/>
      </c>
      <c r="H257" s="451" t="str">
        <f t="shared" si="26"/>
        <v>是</v>
      </c>
      <c r="I257" s="164" t="str">
        <f t="shared" si="27"/>
        <v>款</v>
      </c>
    </row>
    <row r="258" ht="36" customHeight="1" spans="1:9">
      <c r="A258" s="452">
        <v>2340201</v>
      </c>
      <c r="B258" s="457" t="s">
        <v>2444</v>
      </c>
      <c r="C258" s="190"/>
      <c r="D258" s="190"/>
      <c r="E258" s="190"/>
      <c r="F258" s="187" t="str">
        <f t="shared" si="24"/>
        <v/>
      </c>
      <c r="G258" s="187" t="str">
        <f t="shared" si="25"/>
        <v/>
      </c>
      <c r="H258" s="451" t="str">
        <f t="shared" si="26"/>
        <v>否</v>
      </c>
      <c r="I258" s="164" t="str">
        <f t="shared" si="27"/>
        <v>项</v>
      </c>
    </row>
    <row r="259" ht="36" customHeight="1" spans="1:9">
      <c r="A259" s="452">
        <v>2340202</v>
      </c>
      <c r="B259" s="457" t="s">
        <v>2445</v>
      </c>
      <c r="C259" s="190"/>
      <c r="D259" s="190"/>
      <c r="E259" s="190"/>
      <c r="F259" s="187" t="str">
        <f t="shared" si="24"/>
        <v/>
      </c>
      <c r="G259" s="187" t="str">
        <f t="shared" si="25"/>
        <v/>
      </c>
      <c r="H259" s="451" t="str">
        <f t="shared" si="26"/>
        <v>否</v>
      </c>
      <c r="I259" s="164" t="str">
        <f t="shared" si="27"/>
        <v>项</v>
      </c>
    </row>
    <row r="260" ht="36" customHeight="1" spans="1:9">
      <c r="A260" s="452">
        <v>2340203</v>
      </c>
      <c r="B260" s="457" t="s">
        <v>2446</v>
      </c>
      <c r="C260" s="190"/>
      <c r="D260" s="190"/>
      <c r="E260" s="190"/>
      <c r="F260" s="187" t="str">
        <f t="shared" si="24"/>
        <v/>
      </c>
      <c r="G260" s="187" t="str">
        <f t="shared" si="25"/>
        <v/>
      </c>
      <c r="H260" s="451" t="str">
        <f t="shared" si="26"/>
        <v>否</v>
      </c>
      <c r="I260" s="164" t="str">
        <f t="shared" si="27"/>
        <v>项</v>
      </c>
    </row>
    <row r="261" ht="36" customHeight="1" spans="1:9">
      <c r="A261" s="452">
        <v>2340204</v>
      </c>
      <c r="B261" s="457" t="s">
        <v>2447</v>
      </c>
      <c r="C261" s="190"/>
      <c r="D261" s="190"/>
      <c r="E261" s="190"/>
      <c r="F261" s="187" t="str">
        <f t="shared" si="24"/>
        <v/>
      </c>
      <c r="G261" s="187" t="str">
        <f t="shared" si="25"/>
        <v/>
      </c>
      <c r="H261" s="451" t="str">
        <f t="shared" si="26"/>
        <v>否</v>
      </c>
      <c r="I261" s="164" t="str">
        <f t="shared" si="27"/>
        <v>项</v>
      </c>
    </row>
    <row r="262" ht="36" customHeight="1" spans="1:9">
      <c r="A262" s="452">
        <v>2340205</v>
      </c>
      <c r="B262" s="457" t="s">
        <v>2448</v>
      </c>
      <c r="C262" s="190"/>
      <c r="D262" s="190"/>
      <c r="E262" s="190">
        <v>80</v>
      </c>
      <c r="F262" s="187" t="str">
        <f t="shared" si="24"/>
        <v/>
      </c>
      <c r="G262" s="187" t="str">
        <f t="shared" si="25"/>
        <v/>
      </c>
      <c r="H262" s="451" t="str">
        <f t="shared" si="26"/>
        <v>是</v>
      </c>
      <c r="I262" s="164" t="str">
        <f t="shared" si="27"/>
        <v>项</v>
      </c>
    </row>
    <row r="263" ht="36" customHeight="1" spans="1:9">
      <c r="A263" s="452">
        <v>2340299</v>
      </c>
      <c r="B263" s="457" t="s">
        <v>2449</v>
      </c>
      <c r="C263" s="190"/>
      <c r="D263" s="190"/>
      <c r="E263" s="190">
        <v>183</v>
      </c>
      <c r="F263" s="187" t="str">
        <f t="shared" si="24"/>
        <v/>
      </c>
      <c r="G263" s="187" t="str">
        <f t="shared" si="25"/>
        <v/>
      </c>
      <c r="H263" s="451" t="str">
        <f t="shared" si="26"/>
        <v>是</v>
      </c>
      <c r="I263" s="164" t="str">
        <f t="shared" si="27"/>
        <v>项</v>
      </c>
    </row>
    <row r="264" ht="36" customHeight="1" spans="1:9">
      <c r="A264" s="198"/>
      <c r="B264" s="457"/>
      <c r="C264" s="190"/>
      <c r="D264" s="190"/>
      <c r="E264" s="186"/>
      <c r="F264" s="187"/>
      <c r="G264" s="187"/>
      <c r="H264" s="451" t="str">
        <f t="shared" si="26"/>
        <v>是</v>
      </c>
      <c r="I264" s="164"/>
    </row>
    <row r="265" ht="36" customHeight="1" spans="1:9">
      <c r="A265" s="198"/>
      <c r="B265" s="202" t="s">
        <v>2450</v>
      </c>
      <c r="C265" s="197">
        <f>SUM(C5,C21,C33,C44,C99,C123,C175,C179,C205,C224,C243)</f>
        <v>42262</v>
      </c>
      <c r="D265" s="197">
        <f>SUM(D5,D21,D33,D44,D99,D123,D175,D179,D205,D224,D243)</f>
        <v>71902</v>
      </c>
      <c r="E265" s="197">
        <f>SUM(E5,E21,E33,E44,E99,E123,E175,E179,E205,E224,E243)</f>
        <v>97387</v>
      </c>
      <c r="F265" s="181">
        <f t="shared" ref="F265:F269" si="28">IF(C265&lt;&gt;0,E265/C265-1,"")</f>
        <v>1.30436325777294</v>
      </c>
      <c r="G265" s="181">
        <f t="shared" ref="G265:G269" si="29">IF(D265&lt;&gt;0,E265/D265,"")</f>
        <v>1.35444076659898</v>
      </c>
      <c r="H265" s="451" t="str">
        <f t="shared" si="26"/>
        <v>是</v>
      </c>
      <c r="I265" s="164"/>
    </row>
    <row r="266" ht="36" customHeight="1" spans="1:9">
      <c r="A266" s="195" t="s">
        <v>2451</v>
      </c>
      <c r="B266" s="196" t="s">
        <v>128</v>
      </c>
      <c r="C266" s="197">
        <f>SUM(C267:C269)</f>
        <v>66669</v>
      </c>
      <c r="D266" s="197">
        <f>SUM(D267:D269)</f>
        <v>63600</v>
      </c>
      <c r="E266" s="180">
        <f>SUM(E267:E269)</f>
        <v>22119</v>
      </c>
      <c r="F266" s="181"/>
      <c r="G266" s="181"/>
      <c r="H266" s="451" t="str">
        <f t="shared" si="26"/>
        <v>是</v>
      </c>
      <c r="I266" s="164"/>
    </row>
    <row r="267" ht="36" customHeight="1" spans="1:9">
      <c r="A267" s="198" t="s">
        <v>2452</v>
      </c>
      <c r="B267" s="199" t="s">
        <v>2453</v>
      </c>
      <c r="C267" s="190">
        <v>6076</v>
      </c>
      <c r="D267" s="459">
        <v>5000</v>
      </c>
      <c r="E267" s="186">
        <v>406</v>
      </c>
      <c r="F267" s="187">
        <f t="shared" si="28"/>
        <v>-0.933179723502304</v>
      </c>
      <c r="G267" s="187">
        <f t="shared" si="29"/>
        <v>0.0812</v>
      </c>
      <c r="H267" s="451" t="str">
        <f t="shared" si="26"/>
        <v>是</v>
      </c>
      <c r="I267" s="164"/>
    </row>
    <row r="268" ht="36" customHeight="1" spans="1:9">
      <c r="A268" s="198" t="s">
        <v>2454</v>
      </c>
      <c r="B268" s="199" t="s">
        <v>2455</v>
      </c>
      <c r="C268" s="190">
        <v>55200</v>
      </c>
      <c r="D268" s="459">
        <v>58600</v>
      </c>
      <c r="E268" s="186">
        <v>19440</v>
      </c>
      <c r="F268" s="187">
        <f t="shared" si="28"/>
        <v>-0.647826086956522</v>
      </c>
      <c r="G268" s="187">
        <f t="shared" si="29"/>
        <v>0.331740614334471</v>
      </c>
      <c r="H268" s="451" t="str">
        <f t="shared" si="26"/>
        <v>是</v>
      </c>
      <c r="I268" s="164"/>
    </row>
    <row r="269" ht="36" customHeight="1" spans="1:9">
      <c r="A269" s="198" t="s">
        <v>2456</v>
      </c>
      <c r="B269" s="199" t="s">
        <v>2457</v>
      </c>
      <c r="C269" s="190">
        <v>5393</v>
      </c>
      <c r="D269" s="190"/>
      <c r="E269" s="186">
        <v>2273</v>
      </c>
      <c r="F269" s="187">
        <f t="shared" si="28"/>
        <v>-0.57852772111997</v>
      </c>
      <c r="G269" s="187" t="str">
        <f t="shared" si="29"/>
        <v/>
      </c>
      <c r="H269" s="451" t="str">
        <f t="shared" si="26"/>
        <v>是</v>
      </c>
      <c r="I269" s="164"/>
    </row>
    <row r="270" ht="36" customHeight="1" spans="1:9">
      <c r="A270" s="195" t="s">
        <v>2458</v>
      </c>
      <c r="B270" s="200" t="s">
        <v>2459</v>
      </c>
      <c r="C270" s="197"/>
      <c r="D270" s="197"/>
      <c r="E270" s="180"/>
      <c r="F270" s="187"/>
      <c r="G270" s="187"/>
      <c r="H270" s="451" t="str">
        <f t="shared" si="26"/>
        <v>是</v>
      </c>
      <c r="I270" s="164"/>
    </row>
    <row r="271" ht="36" customHeight="1" spans="1:9">
      <c r="A271" s="198"/>
      <c r="B271" s="202" t="s">
        <v>135</v>
      </c>
      <c r="C271" s="197">
        <f>SUM(C265:C266,C270)</f>
        <v>108931</v>
      </c>
      <c r="D271" s="197">
        <f>SUM(D265:D266,D270)</f>
        <v>135502</v>
      </c>
      <c r="E271" s="180">
        <f>SUM(E265:E266,E270)</f>
        <v>119506</v>
      </c>
      <c r="F271" s="181">
        <f>IF(C271&lt;&gt;0,E271/C271-1,"")</f>
        <v>0.0970798028109536</v>
      </c>
      <c r="G271" s="181">
        <f>IF(D271&lt;&gt;0,E271/D271,"")</f>
        <v>0.88195008191761</v>
      </c>
      <c r="H271" s="451" t="str">
        <f t="shared" si="26"/>
        <v>是</v>
      </c>
      <c r="I271" s="164"/>
    </row>
  </sheetData>
  <mergeCells count="6">
    <mergeCell ref="B1:G1"/>
    <mergeCell ref="D3:E3"/>
    <mergeCell ref="F3:G3"/>
    <mergeCell ref="A3:A4"/>
    <mergeCell ref="B3:B4"/>
    <mergeCell ref="C3:C4"/>
  </mergeCells>
  <conditionalFormatting sqref="B270">
    <cfRule type="expression" dxfId="1" priority="4" stopIfTrue="1">
      <formula>"len($A:$A)=3"</formula>
    </cfRule>
  </conditionalFormatting>
  <conditionalFormatting sqref="C270">
    <cfRule type="expression" dxfId="1" priority="3" stopIfTrue="1">
      <formula>"len($A:$A)=3"</formula>
    </cfRule>
  </conditionalFormatting>
  <conditionalFormatting sqref="D270">
    <cfRule type="expression" dxfId="1" priority="2" stopIfTrue="1">
      <formula>"len($A:$A)=3"</formula>
    </cfRule>
  </conditionalFormatting>
  <conditionalFormatting sqref="E270">
    <cfRule type="expression" dxfId="1" priority="1" stopIfTrue="1">
      <formula>"len($A:$A)=3"</formula>
    </cfRule>
  </conditionalFormatting>
  <dataValidations count="1">
    <dataValidation type="custom" allowBlank="1" showInputMessage="1" showErrorMessage="1" errorTitle="提示" error="对不起，此处只能输入数字。" sqref="D16 D57 D61 D72 D101 D104 D182 D191 D199 D219 D222 D241 D7:D8 D23:D24 D46:D47 D50:D51 D195:D197 D203:D204">
      <formula1>OR(D7="",ISNUMBER(D7))</formula1>
    </dataValidation>
  </dataValidation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00B0F0"/>
  </sheetPr>
  <dimension ref="A1:G40"/>
  <sheetViews>
    <sheetView showZeros="0" tabSelected="1" view="pageBreakPreview" zoomScaleNormal="100" workbookViewId="0">
      <pane ySplit="4" topLeftCell="A32" activePane="bottomLeft" state="frozen"/>
      <selection/>
      <selection pane="bottomLeft" activeCell="L6" sqref="L6"/>
    </sheetView>
  </sheetViews>
  <sheetFormatPr defaultColWidth="9" defaultRowHeight="14.25" outlineLevelCol="6"/>
  <cols>
    <col min="1" max="1" width="43.75" style="114" customWidth="1"/>
    <col min="2" max="4" width="16.75" style="114" customWidth="1"/>
    <col min="5" max="6" width="15.6333333333333" style="114" customWidth="1"/>
    <col min="7" max="7" width="5.25" style="114" customWidth="1"/>
    <col min="8" max="16384" width="9" style="114"/>
  </cols>
  <sheetData>
    <row r="1" ht="45" customHeight="1" spans="1:6">
      <c r="A1" s="209" t="str">
        <f>YEAR(封面!$B$7)-1&amp;"年勐海县国有资本经营预算收入执行情况表"</f>
        <v>2020年勐海县国有资本经营预算收入执行情况表</v>
      </c>
      <c r="B1" s="209"/>
      <c r="C1" s="209"/>
      <c r="D1" s="209"/>
      <c r="E1" s="209"/>
      <c r="F1" s="209"/>
    </row>
    <row r="2" ht="20.1" customHeight="1" spans="1:6">
      <c r="A2" s="311" t="s">
        <v>2460</v>
      </c>
      <c r="B2" s="373"/>
      <c r="C2" s="210"/>
      <c r="D2" s="113"/>
      <c r="F2" s="268" t="s">
        <v>9</v>
      </c>
    </row>
    <row r="3" s="437" customFormat="1" ht="36" customHeight="1" spans="1:6">
      <c r="A3" s="270" t="s">
        <v>11</v>
      </c>
      <c r="B3" s="9" t="str">
        <f>YEAR(封面!$B$7)-2&amp;"年决算数"</f>
        <v>2019年决算数</v>
      </c>
      <c r="C3" s="9" t="str">
        <f>YEAR(封面!$B$7)-1&amp;"年"</f>
        <v>2020年</v>
      </c>
      <c r="D3" s="9"/>
      <c r="E3" s="270" t="s">
        <v>12</v>
      </c>
      <c r="F3" s="270"/>
    </row>
    <row r="4" s="437" customFormat="1" ht="36" customHeight="1" spans="1:7">
      <c r="A4" s="270"/>
      <c r="B4" s="9"/>
      <c r="C4" s="9" t="s">
        <v>14</v>
      </c>
      <c r="D4" s="9" t="s">
        <v>15</v>
      </c>
      <c r="E4" s="9" t="str">
        <f>"比"&amp;YEAR(封面!$B$7)-2&amp;"年决算数增长%"</f>
        <v>比2019年决算数增长%</v>
      </c>
      <c r="F4" s="9" t="str">
        <f>"完成"&amp;YEAR(封面!$B$7)-1&amp;"年预算数的%"</f>
        <v>完成2020年预算数的%</v>
      </c>
      <c r="G4" s="437" t="s">
        <v>13</v>
      </c>
    </row>
    <row r="5" ht="36" customHeight="1" spans="1:7">
      <c r="A5" s="145" t="s">
        <v>2461</v>
      </c>
      <c r="B5" s="159">
        <f>SUM(B6:B22)</f>
        <v>12</v>
      </c>
      <c r="C5" s="159">
        <f>SUM(C6:C22)</f>
        <v>46</v>
      </c>
      <c r="D5" s="159">
        <f>SUM(D6:D22)</f>
        <v>42</v>
      </c>
      <c r="E5" s="438">
        <f>IF(B5&lt;&gt;0,D5/B5-1,"")</f>
        <v>2.5</v>
      </c>
      <c r="F5" s="391">
        <f>IF(C5&lt;&gt;0,D5/C5,"")</f>
        <v>0.91304347826087</v>
      </c>
      <c r="G5" s="427" t="str">
        <f>IF(A5&lt;&gt;"",IF(SUM(B5:D5)&lt;&gt;0,"是","否"),"是")</f>
        <v>是</v>
      </c>
    </row>
    <row r="6" ht="36" customHeight="1" spans="1:7">
      <c r="A6" s="131" t="s">
        <v>2462</v>
      </c>
      <c r="B6" s="157"/>
      <c r="C6" s="157"/>
      <c r="D6" s="149"/>
      <c r="E6" s="416" t="str">
        <f t="shared" ref="E6:E36" si="0">IF(B6&lt;&gt;0,D6/B6-1,"")</f>
        <v/>
      </c>
      <c r="F6" s="393" t="str">
        <f t="shared" ref="F6:F36" si="1">IF(C6&lt;&gt;0,D6/C6,"")</f>
        <v/>
      </c>
      <c r="G6" s="427" t="str">
        <f t="shared" ref="G6:G40" si="2">IF(A6&lt;&gt;"",IF(SUM(B6:D6)&lt;&gt;0,"是","否"),"是")</f>
        <v>否</v>
      </c>
    </row>
    <row r="7" ht="36" customHeight="1" spans="1:7">
      <c r="A7" s="131" t="s">
        <v>2463</v>
      </c>
      <c r="B7" s="157"/>
      <c r="C7" s="157"/>
      <c r="D7" s="149"/>
      <c r="E7" s="416" t="str">
        <f t="shared" si="0"/>
        <v/>
      </c>
      <c r="F7" s="393" t="str">
        <f t="shared" si="1"/>
        <v/>
      </c>
      <c r="G7" s="427" t="str">
        <f t="shared" si="2"/>
        <v>否</v>
      </c>
    </row>
    <row r="8" ht="36" customHeight="1" spans="1:7">
      <c r="A8" s="131" t="s">
        <v>2464</v>
      </c>
      <c r="B8" s="157"/>
      <c r="C8" s="157"/>
      <c r="D8" s="149"/>
      <c r="E8" s="416" t="str">
        <f t="shared" si="0"/>
        <v/>
      </c>
      <c r="F8" s="393" t="str">
        <f t="shared" si="1"/>
        <v/>
      </c>
      <c r="G8" s="427" t="str">
        <f t="shared" si="2"/>
        <v>否</v>
      </c>
    </row>
    <row r="9" ht="36" customHeight="1" spans="1:7">
      <c r="A9" s="131" t="s">
        <v>2465</v>
      </c>
      <c r="B9" s="157"/>
      <c r="C9" s="157"/>
      <c r="D9" s="149"/>
      <c r="E9" s="416" t="str">
        <f t="shared" si="0"/>
        <v/>
      </c>
      <c r="F9" s="393" t="str">
        <f t="shared" si="1"/>
        <v/>
      </c>
      <c r="G9" s="427" t="str">
        <f t="shared" si="2"/>
        <v>否</v>
      </c>
    </row>
    <row r="10" ht="36" customHeight="1" spans="1:7">
      <c r="A10" s="131" t="s">
        <v>2466</v>
      </c>
      <c r="B10" s="157"/>
      <c r="C10" s="157"/>
      <c r="D10" s="149"/>
      <c r="E10" s="416" t="str">
        <f t="shared" si="0"/>
        <v/>
      </c>
      <c r="F10" s="393" t="str">
        <f t="shared" si="1"/>
        <v/>
      </c>
      <c r="G10" s="427" t="str">
        <f t="shared" si="2"/>
        <v>否</v>
      </c>
    </row>
    <row r="11" ht="36" customHeight="1" spans="1:7">
      <c r="A11" s="131" t="s">
        <v>2467</v>
      </c>
      <c r="B11" s="157"/>
      <c r="C11" s="157"/>
      <c r="D11" s="149"/>
      <c r="E11" s="416" t="str">
        <f t="shared" si="0"/>
        <v/>
      </c>
      <c r="F11" s="393" t="str">
        <f t="shared" si="1"/>
        <v/>
      </c>
      <c r="G11" s="427" t="str">
        <f t="shared" si="2"/>
        <v>否</v>
      </c>
    </row>
    <row r="12" ht="36" customHeight="1" spans="1:7">
      <c r="A12" s="131" t="s">
        <v>2468</v>
      </c>
      <c r="B12" s="157"/>
      <c r="C12" s="157"/>
      <c r="D12" s="149"/>
      <c r="E12" s="416" t="str">
        <f t="shared" si="0"/>
        <v/>
      </c>
      <c r="F12" s="393" t="str">
        <f t="shared" si="1"/>
        <v/>
      </c>
      <c r="G12" s="427" t="str">
        <f t="shared" si="2"/>
        <v>否</v>
      </c>
    </row>
    <row r="13" ht="36" customHeight="1" spans="1:7">
      <c r="A13" s="131" t="s">
        <v>2469</v>
      </c>
      <c r="B13" s="157"/>
      <c r="C13" s="157"/>
      <c r="D13" s="149"/>
      <c r="E13" s="416" t="str">
        <f t="shared" si="0"/>
        <v/>
      </c>
      <c r="F13" s="393" t="str">
        <f t="shared" si="1"/>
        <v/>
      </c>
      <c r="G13" s="427" t="str">
        <f t="shared" si="2"/>
        <v>否</v>
      </c>
    </row>
    <row r="14" ht="36" customHeight="1" spans="1:7">
      <c r="A14" s="153" t="s">
        <v>2470</v>
      </c>
      <c r="B14" s="157"/>
      <c r="C14" s="157"/>
      <c r="D14" s="149"/>
      <c r="E14" s="416" t="str">
        <f t="shared" si="0"/>
        <v/>
      </c>
      <c r="F14" s="393" t="str">
        <f t="shared" si="1"/>
        <v/>
      </c>
      <c r="G14" s="427" t="str">
        <f t="shared" si="2"/>
        <v>否</v>
      </c>
    </row>
    <row r="15" ht="36" customHeight="1" spans="1:7">
      <c r="A15" s="131" t="s">
        <v>2471</v>
      </c>
      <c r="B15" s="157"/>
      <c r="C15" s="157"/>
      <c r="D15" s="149"/>
      <c r="E15" s="416" t="str">
        <f t="shared" si="0"/>
        <v/>
      </c>
      <c r="F15" s="393" t="str">
        <f t="shared" si="1"/>
        <v/>
      </c>
      <c r="G15" s="427" t="str">
        <f t="shared" si="2"/>
        <v>否</v>
      </c>
    </row>
    <row r="16" ht="36" customHeight="1" spans="1:7">
      <c r="A16" s="131" t="s">
        <v>2472</v>
      </c>
      <c r="B16" s="157"/>
      <c r="C16" s="157"/>
      <c r="D16" s="149"/>
      <c r="E16" s="416" t="str">
        <f t="shared" si="0"/>
        <v/>
      </c>
      <c r="F16" s="393" t="str">
        <f t="shared" si="1"/>
        <v/>
      </c>
      <c r="G16" s="427" t="str">
        <f t="shared" si="2"/>
        <v>否</v>
      </c>
    </row>
    <row r="17" ht="36" customHeight="1" spans="1:7">
      <c r="A17" s="131" t="s">
        <v>2473</v>
      </c>
      <c r="B17" s="157"/>
      <c r="C17" s="157"/>
      <c r="D17" s="149"/>
      <c r="E17" s="416" t="str">
        <f t="shared" si="0"/>
        <v/>
      </c>
      <c r="F17" s="393"/>
      <c r="G17" s="427" t="str">
        <f t="shared" si="2"/>
        <v>否</v>
      </c>
    </row>
    <row r="18" ht="36" customHeight="1" spans="1:7">
      <c r="A18" s="131" t="s">
        <v>2474</v>
      </c>
      <c r="B18" s="157"/>
      <c r="C18" s="157"/>
      <c r="D18" s="149"/>
      <c r="E18" s="416" t="str">
        <f t="shared" si="0"/>
        <v/>
      </c>
      <c r="F18" s="393" t="str">
        <f t="shared" si="1"/>
        <v/>
      </c>
      <c r="G18" s="427" t="str">
        <f t="shared" si="2"/>
        <v>否</v>
      </c>
    </row>
    <row r="19" ht="36" customHeight="1" spans="1:7">
      <c r="A19" s="131" t="s">
        <v>2475</v>
      </c>
      <c r="B19" s="157"/>
      <c r="C19" s="157"/>
      <c r="D19" s="149"/>
      <c r="E19" s="416" t="str">
        <f t="shared" si="0"/>
        <v/>
      </c>
      <c r="F19" s="393" t="str">
        <f t="shared" si="1"/>
        <v/>
      </c>
      <c r="G19" s="427" t="str">
        <f t="shared" si="2"/>
        <v>否</v>
      </c>
    </row>
    <row r="20" ht="36" customHeight="1" spans="1:7">
      <c r="A20" s="131" t="s">
        <v>2476</v>
      </c>
      <c r="B20" s="157"/>
      <c r="C20" s="157"/>
      <c r="D20" s="149"/>
      <c r="E20" s="416" t="str">
        <f t="shared" si="0"/>
        <v/>
      </c>
      <c r="F20" s="393" t="str">
        <f t="shared" si="1"/>
        <v/>
      </c>
      <c r="G20" s="427" t="str">
        <f t="shared" si="2"/>
        <v>否</v>
      </c>
    </row>
    <row r="21" ht="36" customHeight="1" spans="1:7">
      <c r="A21" s="131" t="s">
        <v>2477</v>
      </c>
      <c r="B21" s="157"/>
      <c r="C21" s="157"/>
      <c r="D21" s="149"/>
      <c r="E21" s="416" t="str">
        <f t="shared" si="0"/>
        <v/>
      </c>
      <c r="F21" s="393" t="str">
        <f t="shared" si="1"/>
        <v/>
      </c>
      <c r="G21" s="427" t="str">
        <f t="shared" si="2"/>
        <v>否</v>
      </c>
    </row>
    <row r="22" ht="36" customHeight="1" spans="1:7">
      <c r="A22" s="131" t="s">
        <v>2478</v>
      </c>
      <c r="B22" s="157">
        <v>12</v>
      </c>
      <c r="C22" s="157">
        <v>46</v>
      </c>
      <c r="D22" s="149">
        <v>42</v>
      </c>
      <c r="E22" s="416">
        <f t="shared" si="0"/>
        <v>2.5</v>
      </c>
      <c r="F22" s="393">
        <f t="shared" si="1"/>
        <v>0.91304347826087</v>
      </c>
      <c r="G22" s="427" t="str">
        <f t="shared" si="2"/>
        <v>是</v>
      </c>
    </row>
    <row r="23" ht="36" customHeight="1" spans="1:7">
      <c r="A23" s="145" t="s">
        <v>2479</v>
      </c>
      <c r="B23" s="159">
        <f>SUM(B24:B26)</f>
        <v>0</v>
      </c>
      <c r="C23" s="159">
        <f>SUM(C24:C26)</f>
        <v>0</v>
      </c>
      <c r="D23" s="159">
        <f>SUM(D24:D26)</f>
        <v>0</v>
      </c>
      <c r="E23" s="438" t="str">
        <f t="shared" si="0"/>
        <v/>
      </c>
      <c r="F23" s="391" t="str">
        <f t="shared" si="1"/>
        <v/>
      </c>
      <c r="G23" s="427" t="str">
        <f t="shared" si="2"/>
        <v>否</v>
      </c>
    </row>
    <row r="24" ht="36" customHeight="1" spans="1:7">
      <c r="A24" s="156" t="s">
        <v>2480</v>
      </c>
      <c r="B24" s="157"/>
      <c r="C24" s="157"/>
      <c r="D24" s="157"/>
      <c r="E24" s="416" t="str">
        <f t="shared" si="0"/>
        <v/>
      </c>
      <c r="F24" s="393" t="str">
        <f t="shared" si="1"/>
        <v/>
      </c>
      <c r="G24" s="427" t="str">
        <f t="shared" si="2"/>
        <v>否</v>
      </c>
    </row>
    <row r="25" ht="36" customHeight="1" spans="1:7">
      <c r="A25" s="156" t="s">
        <v>2481</v>
      </c>
      <c r="B25" s="157"/>
      <c r="C25" s="157"/>
      <c r="D25" s="157"/>
      <c r="E25" s="416" t="str">
        <f t="shared" si="0"/>
        <v/>
      </c>
      <c r="F25" s="393" t="str">
        <f t="shared" si="1"/>
        <v/>
      </c>
      <c r="G25" s="427" t="str">
        <f t="shared" si="2"/>
        <v>否</v>
      </c>
    </row>
    <row r="26" ht="36" customHeight="1" spans="1:7">
      <c r="A26" s="156" t="s">
        <v>2482</v>
      </c>
      <c r="B26" s="439"/>
      <c r="C26" s="157"/>
      <c r="D26" s="157"/>
      <c r="E26" s="416" t="str">
        <f t="shared" si="0"/>
        <v/>
      </c>
      <c r="F26" s="393" t="str">
        <f t="shared" si="1"/>
        <v/>
      </c>
      <c r="G26" s="427" t="str">
        <f t="shared" si="2"/>
        <v>否</v>
      </c>
    </row>
    <row r="27" ht="36" customHeight="1" spans="1:7">
      <c r="A27" s="145" t="s">
        <v>2483</v>
      </c>
      <c r="B27" s="159">
        <f>SUM(B28:B30)</f>
        <v>0</v>
      </c>
      <c r="C27" s="159">
        <f>SUM(C28:C30)</f>
        <v>0</v>
      </c>
      <c r="D27" s="159">
        <f>SUM(D28:D30)</f>
        <v>0</v>
      </c>
      <c r="E27" s="438" t="str">
        <f t="shared" si="0"/>
        <v/>
      </c>
      <c r="F27" s="391"/>
      <c r="G27" s="427" t="str">
        <f t="shared" si="2"/>
        <v>否</v>
      </c>
    </row>
    <row r="28" ht="36" customHeight="1" spans="1:7">
      <c r="A28" s="156" t="s">
        <v>2484</v>
      </c>
      <c r="B28" s="157"/>
      <c r="C28" s="157"/>
      <c r="D28" s="157"/>
      <c r="E28" s="416" t="str">
        <f t="shared" si="0"/>
        <v/>
      </c>
      <c r="F28" s="393" t="str">
        <f t="shared" si="1"/>
        <v/>
      </c>
      <c r="G28" s="427" t="str">
        <f t="shared" si="2"/>
        <v>否</v>
      </c>
    </row>
    <row r="29" ht="36" customHeight="1" spans="1:7">
      <c r="A29" s="156" t="s">
        <v>2485</v>
      </c>
      <c r="B29" s="157"/>
      <c r="C29" s="157"/>
      <c r="D29" s="157"/>
      <c r="E29" s="416" t="str">
        <f t="shared" si="0"/>
        <v/>
      </c>
      <c r="F29" s="393" t="str">
        <f t="shared" si="1"/>
        <v/>
      </c>
      <c r="G29" s="427" t="str">
        <f t="shared" si="2"/>
        <v>否</v>
      </c>
    </row>
    <row r="30" ht="36" customHeight="1" spans="1:7">
      <c r="A30" s="156" t="s">
        <v>2486</v>
      </c>
      <c r="B30" s="157"/>
      <c r="C30" s="157"/>
      <c r="D30" s="157"/>
      <c r="E30" s="416" t="str">
        <f t="shared" si="0"/>
        <v/>
      </c>
      <c r="F30" s="393" t="str">
        <f t="shared" si="1"/>
        <v/>
      </c>
      <c r="G30" s="427" t="str">
        <f t="shared" si="2"/>
        <v>否</v>
      </c>
    </row>
    <row r="31" ht="36" customHeight="1" spans="1:7">
      <c r="A31" s="145" t="s">
        <v>2487</v>
      </c>
      <c r="B31" s="159">
        <f>SUM(B32:B34)</f>
        <v>0</v>
      </c>
      <c r="C31" s="159">
        <f>SUM(C32:C34)</f>
        <v>0</v>
      </c>
      <c r="D31" s="159">
        <f>SUM(D32:D34)</f>
        <v>0</v>
      </c>
      <c r="E31" s="438" t="str">
        <f t="shared" si="0"/>
        <v/>
      </c>
      <c r="F31" s="391" t="str">
        <f t="shared" si="1"/>
        <v/>
      </c>
      <c r="G31" s="427" t="str">
        <f t="shared" si="2"/>
        <v>否</v>
      </c>
    </row>
    <row r="32" ht="36" customHeight="1" spans="1:7">
      <c r="A32" s="156" t="s">
        <v>2488</v>
      </c>
      <c r="B32" s="157"/>
      <c r="C32" s="157"/>
      <c r="D32" s="149"/>
      <c r="E32" s="416" t="str">
        <f t="shared" si="0"/>
        <v/>
      </c>
      <c r="F32" s="393" t="str">
        <f t="shared" si="1"/>
        <v/>
      </c>
      <c r="G32" s="427" t="str">
        <f t="shared" si="2"/>
        <v>否</v>
      </c>
    </row>
    <row r="33" ht="36" customHeight="1" spans="1:7">
      <c r="A33" s="156" t="s">
        <v>2489</v>
      </c>
      <c r="B33" s="157"/>
      <c r="C33" s="157"/>
      <c r="D33" s="157"/>
      <c r="E33" s="416" t="str">
        <f t="shared" si="0"/>
        <v/>
      </c>
      <c r="F33" s="393" t="str">
        <f t="shared" si="1"/>
        <v/>
      </c>
      <c r="G33" s="427" t="str">
        <f t="shared" si="2"/>
        <v>否</v>
      </c>
    </row>
    <row r="34" ht="36" customHeight="1" spans="1:7">
      <c r="A34" s="156" t="s">
        <v>2490</v>
      </c>
      <c r="B34" s="157"/>
      <c r="C34" s="157"/>
      <c r="D34" s="157"/>
      <c r="E34" s="416" t="str">
        <f t="shared" si="0"/>
        <v/>
      </c>
      <c r="F34" s="393" t="str">
        <f t="shared" si="1"/>
        <v/>
      </c>
      <c r="G34" s="427" t="str">
        <f t="shared" si="2"/>
        <v>否</v>
      </c>
    </row>
    <row r="35" ht="36" customHeight="1" spans="1:7">
      <c r="A35" s="145" t="s">
        <v>2491</v>
      </c>
      <c r="B35" s="159"/>
      <c r="C35" s="159"/>
      <c r="D35" s="159"/>
      <c r="E35" s="438" t="str">
        <f t="shared" si="0"/>
        <v/>
      </c>
      <c r="F35" s="391"/>
      <c r="G35" s="427" t="str">
        <f t="shared" si="2"/>
        <v>否</v>
      </c>
    </row>
    <row r="36" ht="36" customHeight="1" spans="1:7">
      <c r="A36" s="132" t="s">
        <v>2492</v>
      </c>
      <c r="B36" s="159">
        <f>B5+B23+B27+B31+B35</f>
        <v>12</v>
      </c>
      <c r="C36" s="159">
        <f>C5+C23+C27+C31+C35</f>
        <v>46</v>
      </c>
      <c r="D36" s="159">
        <f>D5+D23+D27+D31+D35</f>
        <v>42</v>
      </c>
      <c r="E36" s="438">
        <f t="shared" si="0"/>
        <v>2.5</v>
      </c>
      <c r="F36" s="391">
        <f t="shared" si="1"/>
        <v>0.91304347826087</v>
      </c>
      <c r="G36" s="427" t="str">
        <f t="shared" si="2"/>
        <v>是</v>
      </c>
    </row>
    <row r="37" ht="36" customHeight="1" spans="1:7">
      <c r="A37" s="162" t="s">
        <v>68</v>
      </c>
      <c r="B37" s="159"/>
      <c r="C37" s="159"/>
      <c r="D37" s="146">
        <v>5</v>
      </c>
      <c r="E37" s="438"/>
      <c r="F37" s="391"/>
      <c r="G37" s="427" t="str">
        <f t="shared" si="2"/>
        <v>是</v>
      </c>
    </row>
    <row r="38" ht="36" customHeight="1" spans="1:7">
      <c r="A38" s="162" t="s">
        <v>2493</v>
      </c>
      <c r="B38" s="159">
        <v>13</v>
      </c>
      <c r="C38" s="440"/>
      <c r="D38" s="146"/>
      <c r="E38" s="438"/>
      <c r="F38" s="391"/>
      <c r="G38" s="427" t="str">
        <f t="shared" si="2"/>
        <v>是</v>
      </c>
    </row>
    <row r="39" ht="36" customHeight="1" spans="1:7">
      <c r="A39" s="162" t="s">
        <v>2494</v>
      </c>
      <c r="B39" s="159"/>
      <c r="C39" s="159"/>
      <c r="D39" s="159"/>
      <c r="E39" s="438"/>
      <c r="F39" s="391"/>
      <c r="G39" s="427" t="str">
        <f t="shared" si="2"/>
        <v>否</v>
      </c>
    </row>
    <row r="40" ht="36" customHeight="1" spans="1:7">
      <c r="A40" s="132" t="s">
        <v>76</v>
      </c>
      <c r="B40" s="441">
        <f>SUM(B36:B39)</f>
        <v>25</v>
      </c>
      <c r="C40" s="441">
        <f>SUM(C36:C39)</f>
        <v>46</v>
      </c>
      <c r="D40" s="441">
        <f>SUM(D36:D39)</f>
        <v>47</v>
      </c>
      <c r="E40" s="438"/>
      <c r="F40" s="391"/>
      <c r="G40" s="427" t="str">
        <f t="shared" si="2"/>
        <v>是</v>
      </c>
    </row>
  </sheetData>
  <mergeCells count="5">
    <mergeCell ref="A1:F1"/>
    <mergeCell ref="C3:D3"/>
    <mergeCell ref="E3:F3"/>
    <mergeCell ref="A3:A4"/>
    <mergeCell ref="B3:B4"/>
  </mergeCells>
  <conditionalFormatting sqref="F5:F40">
    <cfRule type="cellIs" dxfId="3" priority="1" stopIfTrue="1" operator="lessThanOrEqual">
      <formula>-1</formula>
    </cfRule>
  </conditionalFormatting>
  <conditionalFormatting sqref="G4:G40">
    <cfRule type="cellIs" dxfId="4" priority="12" stopIfTrue="1" operator="lessThanOrEqual">
      <formula>-1</formula>
    </cfRule>
  </conditionalFormatting>
  <conditionalFormatting sqref="G35:G40">
    <cfRule type="cellIs" dxfId="4" priority="1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G31"/>
  <sheetViews>
    <sheetView showZeros="0" tabSelected="1" view="pageBreakPreview" zoomScaleNormal="100" workbookViewId="0">
      <pane ySplit="4" topLeftCell="A20" activePane="bottomLeft" state="frozen"/>
      <selection/>
      <selection pane="bottomLeft" activeCell="L6" sqref="L6"/>
    </sheetView>
  </sheetViews>
  <sheetFormatPr defaultColWidth="9" defaultRowHeight="14.25" outlineLevelCol="6"/>
  <cols>
    <col min="1" max="1" width="43.75" style="114" customWidth="1"/>
    <col min="2" max="4" width="16.75" style="114" customWidth="1"/>
    <col min="5" max="6" width="15.6333333333333" style="114" customWidth="1"/>
    <col min="7" max="7" width="9.25" style="114" customWidth="1"/>
    <col min="8" max="16384" width="9" style="114"/>
  </cols>
  <sheetData>
    <row r="1" s="114" customFormat="1" ht="45" customHeight="1" spans="1:6">
      <c r="A1" s="209" t="str">
        <f>YEAR(封面!$B$7)-1&amp;"年勐海县国有资本经营预算支出执行情况表"</f>
        <v>2020年勐海县国有资本经营预算支出执行情况表</v>
      </c>
      <c r="B1" s="209"/>
      <c r="C1" s="209"/>
      <c r="D1" s="209"/>
      <c r="E1" s="209"/>
      <c r="F1" s="209"/>
    </row>
    <row r="2" s="114" customFormat="1" ht="20.1" customHeight="1" spans="1:6">
      <c r="A2" s="311" t="s">
        <v>2495</v>
      </c>
      <c r="B2" s="373"/>
      <c r="C2" s="210"/>
      <c r="D2" s="113"/>
      <c r="F2" s="268" t="s">
        <v>9</v>
      </c>
    </row>
    <row r="3" ht="36" customHeight="1" spans="1:7">
      <c r="A3" s="270" t="s">
        <v>11</v>
      </c>
      <c r="B3" s="9" t="str">
        <f>YEAR(封面!$B$7)-2&amp;"年决算数"</f>
        <v>2019年决算数</v>
      </c>
      <c r="C3" s="9" t="str">
        <f>YEAR(封面!$B$7)-1&amp;"年"</f>
        <v>2020年</v>
      </c>
      <c r="D3" s="9"/>
      <c r="E3" s="270" t="s">
        <v>12</v>
      </c>
      <c r="F3" s="270"/>
      <c r="G3" s="313" t="s">
        <v>13</v>
      </c>
    </row>
    <row r="4" ht="36" customHeight="1" spans="1:7">
      <c r="A4" s="270"/>
      <c r="B4" s="9"/>
      <c r="C4" s="9" t="s">
        <v>14</v>
      </c>
      <c r="D4" s="9" t="s">
        <v>15</v>
      </c>
      <c r="E4" s="9" t="str">
        <f>"比"&amp;YEAR(封面!$B$7)-2&amp;"年决算数增长%"</f>
        <v>比2019年决算数增长%</v>
      </c>
      <c r="F4" s="9" t="str">
        <f>"完成"&amp;YEAR(封面!$B$7)-1&amp;"年预算数的%"</f>
        <v>完成2020年预算数的%</v>
      </c>
      <c r="G4" s="313"/>
    </row>
    <row r="5" ht="36" customHeight="1" spans="1:7">
      <c r="A5" s="145" t="s">
        <v>2496</v>
      </c>
      <c r="B5" s="122">
        <f>SUM(B6:B10)</f>
        <v>0</v>
      </c>
      <c r="C5" s="122">
        <f>SUM(C6:C10)</f>
        <v>0</v>
      </c>
      <c r="D5" s="122">
        <f>SUM(D6:D10)</f>
        <v>5</v>
      </c>
      <c r="E5" s="426" t="str">
        <f>IF(B5&lt;&gt;0,D5/B5-1,"")</f>
        <v/>
      </c>
      <c r="F5" s="391" t="str">
        <f>IF(C5&lt;&gt;0,D5/C5,"")</f>
        <v/>
      </c>
      <c r="G5" s="427" t="str">
        <f>IF(A5&lt;&gt;"",IF(SUM(B5:D5)&lt;&gt;0,"是","否"),"是")</f>
        <v>是</v>
      </c>
    </row>
    <row r="6" ht="36" customHeight="1" spans="1:7">
      <c r="A6" s="428" t="s">
        <v>2497</v>
      </c>
      <c r="B6" s="155"/>
      <c r="C6" s="155"/>
      <c r="D6" s="126"/>
      <c r="E6" s="429" t="str">
        <f t="shared" ref="E6:E22" si="0">IF(B6&lt;&gt;0,D6/B6-1,"")</f>
        <v/>
      </c>
      <c r="F6" s="393" t="str">
        <f t="shared" ref="F6:F22" si="1">IF(C6&lt;&gt;0,D6/C6,"")</f>
        <v/>
      </c>
      <c r="G6" s="427" t="str">
        <f t="shared" ref="G6:G27" si="2">IF(A6&lt;&gt;"",IF(SUM(B6:D6)&lt;&gt;0,"是","否"),"是")</f>
        <v>否</v>
      </c>
    </row>
    <row r="7" ht="36" customHeight="1" spans="1:7">
      <c r="A7" s="428" t="s">
        <v>2498</v>
      </c>
      <c r="B7" s="155"/>
      <c r="C7" s="155"/>
      <c r="D7" s="155"/>
      <c r="E7" s="429" t="str">
        <f t="shared" si="0"/>
        <v/>
      </c>
      <c r="F7" s="393" t="str">
        <f t="shared" si="1"/>
        <v/>
      </c>
      <c r="G7" s="427" t="str">
        <f t="shared" si="2"/>
        <v>否</v>
      </c>
    </row>
    <row r="8" ht="36" customHeight="1" spans="1:7">
      <c r="A8" s="428" t="s">
        <v>2499</v>
      </c>
      <c r="B8" s="155"/>
      <c r="C8" s="155"/>
      <c r="D8" s="430">
        <v>5</v>
      </c>
      <c r="E8" s="429" t="str">
        <f t="shared" si="0"/>
        <v/>
      </c>
      <c r="F8" s="393" t="str">
        <f t="shared" si="1"/>
        <v/>
      </c>
      <c r="G8" s="427" t="str">
        <f t="shared" si="2"/>
        <v>是</v>
      </c>
    </row>
    <row r="9" ht="36" customHeight="1" spans="1:7">
      <c r="A9" s="428" t="s">
        <v>2500</v>
      </c>
      <c r="B9" s="155"/>
      <c r="C9" s="155"/>
      <c r="D9" s="155"/>
      <c r="E9" s="429" t="str">
        <f t="shared" si="0"/>
        <v/>
      </c>
      <c r="F9" s="393" t="str">
        <f t="shared" si="1"/>
        <v/>
      </c>
      <c r="G9" s="427" t="str">
        <f t="shared" si="2"/>
        <v>否</v>
      </c>
    </row>
    <row r="10" ht="36" customHeight="1" spans="1:7">
      <c r="A10" s="428" t="s">
        <v>2501</v>
      </c>
      <c r="B10" s="155"/>
      <c r="C10" s="155"/>
      <c r="D10" s="155"/>
      <c r="E10" s="429" t="str">
        <f t="shared" si="0"/>
        <v/>
      </c>
      <c r="F10" s="393" t="str">
        <f t="shared" si="1"/>
        <v/>
      </c>
      <c r="G10" s="427" t="str">
        <f t="shared" si="2"/>
        <v>否</v>
      </c>
    </row>
    <row r="11" ht="36" customHeight="1" spans="1:7">
      <c r="A11" s="145" t="s">
        <v>2502</v>
      </c>
      <c r="B11" s="122">
        <f>SUM(B12:B15)</f>
        <v>0</v>
      </c>
      <c r="C11" s="122">
        <f>SUM(C12:C15)</f>
        <v>0</v>
      </c>
      <c r="D11" s="122">
        <f>SUM(D12:D15)</f>
        <v>0</v>
      </c>
      <c r="E11" s="426" t="str">
        <f t="shared" si="0"/>
        <v/>
      </c>
      <c r="F11" s="391" t="str">
        <f t="shared" si="1"/>
        <v/>
      </c>
      <c r="G11" s="427" t="str">
        <f t="shared" si="2"/>
        <v>否</v>
      </c>
    </row>
    <row r="12" ht="36" customHeight="1" spans="1:7">
      <c r="A12" s="431" t="s">
        <v>2503</v>
      </c>
      <c r="B12" s="155"/>
      <c r="C12" s="155"/>
      <c r="D12" s="126"/>
      <c r="E12" s="429" t="str">
        <f t="shared" si="0"/>
        <v/>
      </c>
      <c r="F12" s="393" t="str">
        <f t="shared" si="1"/>
        <v/>
      </c>
      <c r="G12" s="427" t="str">
        <f t="shared" si="2"/>
        <v>否</v>
      </c>
    </row>
    <row r="13" ht="36" customHeight="1" spans="1:7">
      <c r="A13" s="431" t="s">
        <v>2504</v>
      </c>
      <c r="B13" s="155"/>
      <c r="C13" s="155"/>
      <c r="D13" s="126"/>
      <c r="E13" s="429" t="str">
        <f t="shared" si="0"/>
        <v/>
      </c>
      <c r="F13" s="393" t="str">
        <f t="shared" si="1"/>
        <v/>
      </c>
      <c r="G13" s="427" t="str">
        <f t="shared" si="2"/>
        <v>否</v>
      </c>
    </row>
    <row r="14" ht="36" customHeight="1" spans="1:7">
      <c r="A14" s="431" t="s">
        <v>2505</v>
      </c>
      <c r="B14" s="155"/>
      <c r="C14" s="155"/>
      <c r="D14" s="126"/>
      <c r="E14" s="429"/>
      <c r="F14" s="393" t="str">
        <f t="shared" si="1"/>
        <v/>
      </c>
      <c r="G14" s="427" t="str">
        <f t="shared" si="2"/>
        <v>否</v>
      </c>
    </row>
    <row r="15" ht="36" customHeight="1" spans="1:7">
      <c r="A15" s="431" t="s">
        <v>2506</v>
      </c>
      <c r="B15" s="155"/>
      <c r="C15" s="155"/>
      <c r="D15" s="126"/>
      <c r="E15" s="429" t="str">
        <f t="shared" si="0"/>
        <v/>
      </c>
      <c r="F15" s="393" t="str">
        <f t="shared" si="1"/>
        <v/>
      </c>
      <c r="G15" s="427" t="str">
        <f t="shared" si="2"/>
        <v>否</v>
      </c>
    </row>
    <row r="16" ht="36" customHeight="1" spans="1:7">
      <c r="A16" s="145" t="s">
        <v>2507</v>
      </c>
      <c r="B16" s="122">
        <f t="shared" ref="B16:D20" si="3">B17</f>
        <v>0</v>
      </c>
      <c r="C16" s="122">
        <f t="shared" si="3"/>
        <v>0</v>
      </c>
      <c r="D16" s="122">
        <f t="shared" si="3"/>
        <v>0</v>
      </c>
      <c r="E16" s="426"/>
      <c r="F16" s="391" t="str">
        <f t="shared" si="1"/>
        <v/>
      </c>
      <c r="G16" s="427" t="str">
        <f t="shared" si="2"/>
        <v>否</v>
      </c>
    </row>
    <row r="17" ht="36" customHeight="1" spans="1:7">
      <c r="A17" s="428" t="s">
        <v>2508</v>
      </c>
      <c r="B17" s="155"/>
      <c r="C17" s="432"/>
      <c r="D17" s="126"/>
      <c r="E17" s="429"/>
      <c r="F17" s="393" t="str">
        <f t="shared" si="1"/>
        <v/>
      </c>
      <c r="G17" s="427" t="str">
        <f t="shared" si="2"/>
        <v>否</v>
      </c>
    </row>
    <row r="18" ht="36" customHeight="1" spans="1:7">
      <c r="A18" s="145" t="s">
        <v>2509</v>
      </c>
      <c r="B18" s="122">
        <f t="shared" si="3"/>
        <v>0</v>
      </c>
      <c r="C18" s="122"/>
      <c r="D18" s="122"/>
      <c r="E18" s="426" t="str">
        <f t="shared" si="0"/>
        <v/>
      </c>
      <c r="F18" s="391" t="str">
        <f t="shared" si="1"/>
        <v/>
      </c>
      <c r="G18" s="427" t="str">
        <f t="shared" si="2"/>
        <v>否</v>
      </c>
    </row>
    <row r="19" ht="36" customHeight="1" spans="1:7">
      <c r="A19" s="131" t="s">
        <v>2510</v>
      </c>
      <c r="B19" s="155"/>
      <c r="C19" s="155"/>
      <c r="D19" s="155"/>
      <c r="E19" s="429" t="str">
        <f t="shared" si="0"/>
        <v/>
      </c>
      <c r="F19" s="391" t="str">
        <f t="shared" si="1"/>
        <v/>
      </c>
      <c r="G19" s="427" t="str">
        <f t="shared" si="2"/>
        <v>否</v>
      </c>
    </row>
    <row r="20" ht="36" customHeight="1" spans="1:7">
      <c r="A20" s="145" t="s">
        <v>2511</v>
      </c>
      <c r="B20" s="122">
        <f t="shared" si="3"/>
        <v>0</v>
      </c>
      <c r="C20" s="122">
        <f t="shared" si="3"/>
        <v>0</v>
      </c>
      <c r="D20" s="122">
        <f t="shared" si="3"/>
        <v>0</v>
      </c>
      <c r="E20" s="426" t="str">
        <f t="shared" si="0"/>
        <v/>
      </c>
      <c r="F20" s="391" t="str">
        <f t="shared" si="1"/>
        <v/>
      </c>
      <c r="G20" s="427" t="str">
        <f t="shared" si="2"/>
        <v>否</v>
      </c>
    </row>
    <row r="21" ht="36" customHeight="1" spans="1:7">
      <c r="A21" s="428" t="s">
        <v>2512</v>
      </c>
      <c r="B21" s="433"/>
      <c r="C21" s="432"/>
      <c r="D21" s="433"/>
      <c r="E21" s="429" t="str">
        <f t="shared" si="0"/>
        <v/>
      </c>
      <c r="F21" s="393" t="str">
        <f t="shared" si="1"/>
        <v/>
      </c>
      <c r="G21" s="427" t="str">
        <f t="shared" si="2"/>
        <v>否</v>
      </c>
    </row>
    <row r="22" ht="36" customHeight="1" spans="1:7">
      <c r="A22" s="132" t="s">
        <v>2513</v>
      </c>
      <c r="B22" s="434">
        <f>B5+B11+B16+B20+B18</f>
        <v>0</v>
      </c>
      <c r="C22" s="434">
        <f>C5+C11+C16+C20</f>
        <v>0</v>
      </c>
      <c r="D22" s="434">
        <f>D5+D11+D16+D20+D18</f>
        <v>5</v>
      </c>
      <c r="E22" s="426" t="str">
        <f t="shared" si="0"/>
        <v/>
      </c>
      <c r="F22" s="391" t="str">
        <f t="shared" si="1"/>
        <v/>
      </c>
      <c r="G22" s="427" t="str">
        <f t="shared" si="2"/>
        <v>是</v>
      </c>
    </row>
    <row r="23" ht="36" customHeight="1" spans="1:7">
      <c r="A23" s="133" t="s">
        <v>128</v>
      </c>
      <c r="B23" s="122">
        <f>SUM(B24:B25)</f>
        <v>25</v>
      </c>
      <c r="C23" s="122">
        <f>SUM(C24:C25)</f>
        <v>46</v>
      </c>
      <c r="D23" s="122">
        <f>SUM(D24:D25)</f>
        <v>42</v>
      </c>
      <c r="E23" s="426"/>
      <c r="F23" s="391"/>
      <c r="G23" s="427" t="str">
        <f t="shared" si="2"/>
        <v>是</v>
      </c>
    </row>
    <row r="24" ht="36" customHeight="1" spans="1:7">
      <c r="A24" s="135" t="s">
        <v>2514</v>
      </c>
      <c r="B24" s="122"/>
      <c r="C24" s="122"/>
      <c r="D24" s="126"/>
      <c r="E24" s="426"/>
      <c r="F24" s="391"/>
      <c r="G24" s="427" t="str">
        <f t="shared" si="2"/>
        <v>否</v>
      </c>
    </row>
    <row r="25" ht="36" customHeight="1" spans="1:7">
      <c r="A25" s="135" t="s">
        <v>2515</v>
      </c>
      <c r="B25" s="435">
        <v>25</v>
      </c>
      <c r="C25" s="432">
        <v>46</v>
      </c>
      <c r="D25" s="126">
        <v>42</v>
      </c>
      <c r="E25" s="429"/>
      <c r="F25" s="393"/>
      <c r="G25" s="427" t="str">
        <f t="shared" si="2"/>
        <v>是</v>
      </c>
    </row>
    <row r="26" ht="36" customHeight="1" spans="1:7">
      <c r="A26" s="136" t="s">
        <v>2516</v>
      </c>
      <c r="B26" s="436"/>
      <c r="C26" s="436"/>
      <c r="D26" s="436"/>
      <c r="E26" s="426"/>
      <c r="F26" s="391"/>
      <c r="G26" s="427" t="str">
        <f t="shared" si="2"/>
        <v>否</v>
      </c>
    </row>
    <row r="27" ht="36" customHeight="1" spans="1:7">
      <c r="A27" s="132" t="s">
        <v>135</v>
      </c>
      <c r="B27" s="122">
        <f>B22+B23+B26</f>
        <v>25</v>
      </c>
      <c r="C27" s="122">
        <f>C22+C23+C26</f>
        <v>46</v>
      </c>
      <c r="D27" s="122">
        <f>D22+D23+D26</f>
        <v>47</v>
      </c>
      <c r="E27" s="426"/>
      <c r="F27" s="391"/>
      <c r="G27" s="427" t="str">
        <f t="shared" si="2"/>
        <v>是</v>
      </c>
    </row>
    <row r="28" spans="3:4">
      <c r="C28" s="138"/>
      <c r="D28" s="138"/>
    </row>
    <row r="29" spans="3:4">
      <c r="C29" s="138"/>
      <c r="D29" s="138"/>
    </row>
    <row r="30" spans="3:4">
      <c r="C30" s="138"/>
      <c r="D30" s="138"/>
    </row>
    <row r="31" spans="3:4">
      <c r="C31" s="138"/>
      <c r="D31" s="138"/>
    </row>
  </sheetData>
  <mergeCells count="6">
    <mergeCell ref="A1:F1"/>
    <mergeCell ref="C3:D3"/>
    <mergeCell ref="E3:F3"/>
    <mergeCell ref="A3:A4"/>
    <mergeCell ref="B3:B4"/>
    <mergeCell ref="G3:G4"/>
  </mergeCells>
  <conditionalFormatting sqref="F5:F27">
    <cfRule type="cellIs" dxfId="3" priority="1" stopIfTrue="1" operator="greaterThan">
      <formula>10</formula>
    </cfRule>
    <cfRule type="cellIs" dxfId="3" priority="2" stopIfTrue="1" operator="lessThanOrEqual">
      <formula>-1</formula>
    </cfRule>
  </conditionalFormatting>
  <conditionalFormatting sqref="G5:G27">
    <cfRule type="cellIs" dxfId="4" priority="9"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28</vt:i4>
      </vt:variant>
    </vt:vector>
  </HeadingPairs>
  <TitlesOfParts>
    <vt:vector size="28" baseType="lpstr">
      <vt:lpstr>封面</vt:lpstr>
      <vt:lpstr>目录</vt:lpstr>
      <vt:lpstr>01-1</vt:lpstr>
      <vt:lpstr>01-2</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2023-06-25T03:16:17Z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